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0"/>
  <workbookPr defaultThemeVersion="124226"/>
  <mc:AlternateContent xmlns:mc="http://schemas.openxmlformats.org/markup-compatibility/2006">
    <mc:Choice Requires="x15">
      <x15ac:absPath xmlns:x15ac="http://schemas.microsoft.com/office/spreadsheetml/2010/11/ac" url="\\nasserver\hdsdde\dgarcia\DANNY\CONTRATO SOCIAL\PLANEACION\PLAN DE ACCIÓN\2021\COCREACIÓN\"/>
    </mc:Choice>
  </mc:AlternateContent>
  <xr:revisionPtr revIDLastSave="0" documentId="13_ncr:1_{A7DCFA6C-2CFA-436C-ACDF-D510DDABDD2D}" xr6:coauthVersionLast="36" xr6:coauthVersionMax="36" xr10:uidLastSave="{00000000-0000-0000-0000-000000000000}"/>
  <bookViews>
    <workbookView xWindow="0" yWindow="0" windowWidth="20490" windowHeight="7545" activeTab="6" xr2:uid="{00000000-000D-0000-FFFF-FFFF00000000}"/>
  </bookViews>
  <sheets>
    <sheet name="DCBR" sheetId="1" r:id="rId1"/>
    <sheet name="DEDE" sheetId="8" r:id="rId2"/>
    <sheet name="DGC" sheetId="9" r:id="rId3"/>
    <sheet name="DERAA" sheetId="2" r:id="rId4"/>
    <sheet name="DDEE" sheetId="12" r:id="rId5"/>
    <sheet name="OAP" sheetId="10" r:id="rId6"/>
    <sheet name="Hoja5" sheetId="7" r:id="rId7"/>
  </sheets>
  <definedNames>
    <definedName name="_xlnm.Print_Area" localSheetId="0">DCBR!$C$1:$F$9</definedName>
    <definedName name="_xlnm.Print_Titles" localSheetId="0">DCBR!$1:$2</definedName>
  </definedNames>
  <calcPr calcId="191029"/>
</workbook>
</file>

<file path=xl/calcChain.xml><?xml version="1.0" encoding="utf-8"?>
<calcChain xmlns="http://schemas.openxmlformats.org/spreadsheetml/2006/main">
  <c r="D13" i="7" l="1"/>
  <c r="D12" i="7"/>
  <c r="D11" i="7"/>
  <c r="D10" i="7"/>
  <c r="D9" i="7"/>
  <c r="H76" i="12"/>
  <c r="F76" i="12"/>
  <c r="N75" i="12"/>
  <c r="H74" i="12" s="1"/>
  <c r="F74" i="12" s="1"/>
  <c r="D62" i="12" s="1"/>
  <c r="H67" i="12"/>
  <c r="H62" i="12"/>
  <c r="F62" i="12"/>
  <c r="Q61" i="12"/>
  <c r="H60" i="12"/>
  <c r="F52" i="12" s="1"/>
  <c r="H58" i="12"/>
  <c r="H56" i="12"/>
  <c r="H52" i="12"/>
  <c r="N46" i="12"/>
  <c r="H46" i="12"/>
  <c r="F46" i="12"/>
  <c r="H45" i="12"/>
  <c r="F42" i="12" s="1"/>
  <c r="H44" i="12"/>
  <c r="N42" i="12"/>
  <c r="H42" i="12"/>
  <c r="N41" i="12"/>
  <c r="Q41" i="12" s="1"/>
  <c r="H34" i="12"/>
  <c r="F34" i="12" s="1"/>
  <c r="D25" i="12" s="1"/>
  <c r="H30" i="12"/>
  <c r="F30" i="12"/>
  <c r="H26" i="12"/>
  <c r="H25" i="12"/>
  <c r="F25" i="12"/>
  <c r="Q24" i="12"/>
  <c r="N24" i="12"/>
  <c r="H20" i="12"/>
  <c r="F20" i="12"/>
  <c r="N13" i="12"/>
  <c r="N10" i="12"/>
  <c r="N79" i="12" s="1"/>
  <c r="H6" i="12"/>
  <c r="F6" i="12" s="1"/>
  <c r="D6" i="12" s="1"/>
  <c r="Q5" i="12"/>
  <c r="H2" i="12"/>
  <c r="F2" i="12" s="1"/>
  <c r="D42" i="12" l="1"/>
  <c r="F79" i="12"/>
  <c r="D2" i="12"/>
  <c r="D79" i="12" s="1"/>
  <c r="Q78" i="12"/>
  <c r="H79" i="12"/>
  <c r="K25" i="10"/>
  <c r="O24" i="10"/>
  <c r="O26" i="10" s="1"/>
  <c r="K19" i="10"/>
  <c r="K14" i="10"/>
  <c r="K11" i="10"/>
  <c r="K4" i="10"/>
  <c r="D4" i="10"/>
  <c r="K90" i="9"/>
  <c r="O89" i="9"/>
  <c r="K87" i="9" s="1"/>
  <c r="O88" i="9"/>
  <c r="O87" i="9"/>
  <c r="K85" i="9"/>
  <c r="K84" i="9"/>
  <c r="O83" i="9"/>
  <c r="K83" i="9" s="1"/>
  <c r="K70" i="9"/>
  <c r="K67" i="9"/>
  <c r="K57" i="9"/>
  <c r="O53" i="9"/>
  <c r="O47" i="9"/>
  <c r="O34" i="9"/>
  <c r="D4" i="9" s="1"/>
  <c r="O30" i="9"/>
  <c r="O27" i="9"/>
  <c r="O14" i="9"/>
  <c r="O13" i="9"/>
  <c r="O95" i="9" s="1"/>
  <c r="K25" i="8"/>
  <c r="K24" i="8"/>
  <c r="K23" i="8"/>
  <c r="K22" i="8"/>
  <c r="K21" i="8"/>
  <c r="K20" i="8"/>
  <c r="K19" i="8"/>
  <c r="K18" i="8"/>
  <c r="K15" i="8"/>
  <c r="K14" i="8"/>
  <c r="K13" i="8"/>
  <c r="K12" i="8"/>
  <c r="K11" i="8"/>
  <c r="O10" i="8"/>
  <c r="O26" i="8" s="1"/>
  <c r="K10" i="8"/>
  <c r="K7" i="8"/>
  <c r="K6" i="8"/>
  <c r="K5" i="8"/>
  <c r="K4" i="8"/>
  <c r="K4" i="9" l="1"/>
  <c r="D4" i="8"/>
  <c r="D8" i="7" l="1"/>
  <c r="D7" i="7"/>
  <c r="I22" i="2" l="1"/>
  <c r="I25" i="2"/>
  <c r="I30" i="2"/>
  <c r="I35" i="2"/>
  <c r="I41" i="2"/>
  <c r="O37" i="2"/>
  <c r="O34" i="2"/>
  <c r="O29" i="2"/>
  <c r="I45" i="2" l="1"/>
  <c r="O45" i="2"/>
  <c r="O14" i="2" l="1"/>
  <c r="I14" i="2"/>
  <c r="D14" i="2"/>
  <c r="D15" i="2" s="1"/>
  <c r="E17" i="2" s="1"/>
  <c r="G17" i="2" s="1"/>
  <c r="E15" i="2" l="1"/>
  <c r="G15" i="2" s="1"/>
  <c r="E16" i="2"/>
  <c r="G16" i="2" s="1"/>
  <c r="M53" i="1" l="1"/>
  <c r="G50" i="1" l="1"/>
  <c r="G46" i="1"/>
  <c r="M56" i="1"/>
  <c r="M34" i="1"/>
  <c r="M22" i="1"/>
  <c r="G53" i="1" l="1"/>
  <c r="M3" i="1" l="1"/>
  <c r="M10" i="1" s="1"/>
  <c r="L4" i="1"/>
  <c r="M37" i="1"/>
  <c r="M44" i="1" s="1"/>
  <c r="M57" i="1" l="1"/>
  <c r="M45" i="1"/>
  <c r="D4" i="7" s="1"/>
  <c r="G54" i="1"/>
  <c r="G56" i="1" s="1"/>
  <c r="G57" i="1" s="1"/>
  <c r="D5" i="7" s="1"/>
  <c r="G11" i="1" l="1"/>
  <c r="G16" i="1"/>
  <c r="G20" i="1"/>
  <c r="G18" i="1"/>
  <c r="G22" i="1" l="1"/>
  <c r="G37" i="1"/>
  <c r="G44" i="1" s="1"/>
  <c r="G33" i="1"/>
  <c r="G24" i="1"/>
  <c r="G9" i="1"/>
  <c r="G8" i="1"/>
  <c r="G3" i="1"/>
  <c r="G10" i="1" s="1"/>
  <c r="G23" i="1" s="1"/>
  <c r="D3" i="7" s="1"/>
  <c r="D17" i="7" s="1"/>
  <c r="G26" i="1" l="1"/>
  <c r="G34" i="1" s="1"/>
</calcChain>
</file>

<file path=xl/sharedStrings.xml><?xml version="1.0" encoding="utf-8"?>
<sst xmlns="http://schemas.openxmlformats.org/spreadsheetml/2006/main" count="1606" uniqueCount="776">
  <si>
    <t>Proyecto de Inversión</t>
  </si>
  <si>
    <t>Tiempo</t>
  </si>
  <si>
    <t>Meta Proyecto (2020)</t>
  </si>
  <si>
    <t>Presupuesto Meta Proyecto</t>
  </si>
  <si>
    <t>Valor</t>
  </si>
  <si>
    <t>Objetivo</t>
  </si>
  <si>
    <t>Responsable</t>
  </si>
  <si>
    <t>Meta Plan</t>
  </si>
  <si>
    <t>Indicador</t>
  </si>
  <si>
    <t>7847 Fortalecimiento de la competitividad, como vehículo para el desarrollo del ecosistema empresarial de la Bogotá</t>
  </si>
  <si>
    <t>Implementar estrategias de financiación para iniciativas de CTeI en la ciudad.</t>
  </si>
  <si>
    <t>Fortalecer la participación de los actores del ecosistema de CTeI en los proyectos de ciudad que impulsan el desarrollo económico y la innovación.</t>
  </si>
  <si>
    <t>Impactar al menos 3.500 emprendimientos de alto potencial de crecimiento o alto impacto a través del fortalecimiento del Fondo Cuenta Distrital de Innovación, Tecnología e Industrias Creativas (FITIC) para financiación, fomento y/o liquidez;  principalmente enfocado a las MIPYMES con el ánimo de promover la transformación digital y la inclusión financiera y la innovación para detonar generación de empleo en industrias de oportunidad en el marco de la reactivación económica. como mínimo un 20% de la oferta será destinada a jóvenes.</t>
  </si>
  <si>
    <t>Participar en la estructuración, financiación y puesta en marcha de un complejo físico de innovación, ciencia y tecnología, para el fortalecimiento del ecosistema de CTI y emprendimiento de la Bogotá-región, habilitando el relacionamiento de sus actores, con el propósito de apalancar la reactivación económica de la ciudad, y promover su competitividad a través de la innovación; así como también la  consolidación del talento necesario para generar soluciones tecnológicas y científicas propias de la Cuarta Revolución Industrial para el impulso del desarrollo de la ciudad.</t>
  </si>
  <si>
    <t>Subdirección de Ciencia, Tecnología e Innovación</t>
  </si>
  <si>
    <t>Estrategias de fomento de la participación ciudadana en ciencia, tecnología e innovación financiadas</t>
  </si>
  <si>
    <t>Centros de Ciencia construidos y dotados</t>
  </si>
  <si>
    <t>7848  Fortalecimiento de la productividad, competitividad e innovación del tejido empresarial de Bogotá</t>
  </si>
  <si>
    <t>Brindar acceso a mecanismos de financiación a 3.700 emprendimientos de estilo de vida, de alto impacto, independientes,  MIPYMES acompañadas en programas de apropiación y fortalecimiento de nuevas tecnologías y empresas medianas en programas de sofisticación e innovación. Como mínimo, un 20% de la oferta seá destinada a jóvenes.</t>
  </si>
  <si>
    <t>Fortalecer al menos seis (6) zonas de aglomeraciones productivas en articulación con las entidades competentes (tales como seguridad y movilidad, entre otras), en temas de oportunidad para ciudad donde tengamos ventajas comparativa y competitivas, tales como: industrias creativas y culturales, bioeconomía, tecnología y servicios y economía circular como trasversal, entre otros.</t>
  </si>
  <si>
    <t>Mejorar la implementación de elementos de CTeI en los modelos productivos de las empresas, como mecanismo de crecimiento, desarrollo y/o reactivación económica.</t>
  </si>
  <si>
    <t>Desarrollar una estrategia de clúster definida, que permita potenciar el crecimiento productivo y competitivo de los sectores económicos de la ciudad.</t>
  </si>
  <si>
    <t>Estrategias de intercambio de conocimiento científico-tecnológico con otros saberes implementados</t>
  </si>
  <si>
    <t>Experiencias en fortalecimiento de la Cultura en Ciencia, Tecnología e Innovación documentadas</t>
  </si>
  <si>
    <t>Estrategias de gestión del conocimiento en cultura y apropiación social de ciencia tecnología e innovación realizados</t>
  </si>
  <si>
    <t>Mejorar la productividad del tejido empresarial por medio del fortalecimiento en capacidades de innovación, la transformación digital y  nuevos modelos de negocios.</t>
  </si>
  <si>
    <t>concurso de meritos</t>
  </si>
  <si>
    <t>Concurso de meritos</t>
  </si>
  <si>
    <t>Convenio</t>
  </si>
  <si>
    <t>evaluacion y actualización del diagnostico</t>
  </si>
  <si>
    <t>3 meses</t>
  </si>
  <si>
    <t>mejoramiento de la productividad a partir de asistencia tecnica y certificaciones</t>
  </si>
  <si>
    <t>procesos de internacionalización</t>
  </si>
  <si>
    <t xml:space="preserve">Identificar aglomeraciones </t>
  </si>
  <si>
    <t>Contar con una firma que lleve a cabo las actividades propias de interventoría a los programas del FITIC</t>
  </si>
  <si>
    <t>Seguimiento y control de los recursos, iniciativas, proyectos, y demás actividades enmarcadas en la operatividad del FITIC</t>
  </si>
  <si>
    <t>Contar con un recurso con dedicación del 100% al diseño de 1 mecanismo que permitan evaluar y cuantificar el impacto de las iniciativas promovidas en el marco del FITIC</t>
  </si>
  <si>
    <t>Contratar la prestacion de servicios de  profesionales con experiencia en diseñar y formular la estrategia para la estructuración, financiación y puesta en marcha del complejo fisico de innovación</t>
  </si>
  <si>
    <t>Integrar el ecosistema de CTeI y emprendimiento a través de mecanismos de innovación abierta que permitan soluciones tecnologicas</t>
  </si>
  <si>
    <t>Apoyo a la Subdirección de Ciencia, Tecnología e Innovación en el fomento, la apropiación y uso de la cultura en CTeI en  escenarios de participación ciudadana</t>
  </si>
  <si>
    <t>Diseño e implementación de los estudios de prefactibilidad, alistamiento y factibilidad</t>
  </si>
  <si>
    <t>retos de ciudad a traves de plataformas de innovacción abierta</t>
  </si>
  <si>
    <t>Contratación en curso</t>
  </si>
  <si>
    <t>Factibilidad</t>
  </si>
  <si>
    <t>Diseño Detalle</t>
  </si>
  <si>
    <t>Prefactibilidad</t>
  </si>
  <si>
    <t>OPS</t>
  </si>
  <si>
    <t>11 meses</t>
  </si>
  <si>
    <t>Magnitud</t>
  </si>
  <si>
    <t>8 meses</t>
  </si>
  <si>
    <t>Desarrollo de prototipos</t>
  </si>
  <si>
    <t>Modalidad contratación prevista</t>
  </si>
  <si>
    <t>Rubro disponible para comprometer</t>
  </si>
  <si>
    <t>Economía naranja</t>
  </si>
  <si>
    <t>Programa de acompañamiento a empresas cuyos códigos de actividad económico se encuentren inscritos dentro de los 103 CIIUS establecidos por el Gobierno Nacional como Economía Naranja e Industrias Creativas. Se busca de este modo fortalecer la formulación de proyectos destinados a la consecución de recursos ante diversas convocatorias de entidades públicas. Tal es el caso de la convocatoria de la corporación Cocrea. y otras convocatorias</t>
  </si>
  <si>
    <t>Centro de entendimiento del entorno</t>
  </si>
  <si>
    <t>Comunidad Fitic</t>
  </si>
  <si>
    <t>Financiación</t>
  </si>
  <si>
    <t>Programa de extensionismo para la apropiación de las tecnologías 4.0, prospectiva y vigilancia tecnologica, transformación digital, nuevos modelos de negocio online, plan de marketing digital, Branding digital, re-diseño de marca y de productos, automatización de procesos, eficiencia energética, modelo logístico</t>
  </si>
  <si>
    <t>Asistencia técnica
Formación y eventos
Vitrina física y virtual Fitic de atención al empresario
Educación financiera no tradicional y mecanismos de financiación de proyectos
Habilidades blandas para la gestión del cambio y transformación digital</t>
  </si>
  <si>
    <t xml:space="preserve">Créditos por hasta 200 Millones para desarrollo de nuevos modelos de negocio, desarrollo de nuevos productos / servicios, tecnologías, adopción de procesos de transformación digital y adquisición de tecnológías, eficiencia energética, desarrollo de líneas serie cero, formación en habilidades blandas, creación de laboratorios, compras de innovación entre otras </t>
  </si>
  <si>
    <t>Bolsa de financiación para el desarrollo y testeo de prototipos (en media, baja, alta, linea serie cero) con sus respectivos estudios de mercado.</t>
  </si>
  <si>
    <t>Convenio CTeI</t>
  </si>
  <si>
    <t>10 meses</t>
  </si>
  <si>
    <t>5 meses</t>
  </si>
  <si>
    <t>9 meses</t>
  </si>
  <si>
    <t>Compras Innovadoras</t>
  </si>
  <si>
    <t>Programa de fortalecimiento de innovación colaborativa, que busca dinamizar el ecosistema de innovación desde la demanda de la demanda de productos y servicios disruptivos.</t>
  </si>
  <si>
    <t>Incubación i+d</t>
  </si>
  <si>
    <t>Programa de Incubación de emprendimientos construidos a partir de proyectos de Investigación y Desarrollo I+D, concebidos en las diferentes instituciones de educación superior de Bogotá.</t>
  </si>
  <si>
    <t xml:space="preserve">Implementar estrategias de inclusión digital, mediante la democratización del acceso a las tecnologías de información y comunicación, a comercios situados en la ciudad de Bogotá </t>
  </si>
  <si>
    <t xml:space="preserve">Fortalecer elementos de Ciencia, Tecnología e Innovación, en empresas con alto potencial de transformación y sofisticación empresarial </t>
  </si>
  <si>
    <t>Desarrollar mecanismos de base científica, tecnológica e innovadora, que impulsen la reactivación económica de las empresas, en épocas de crisis</t>
  </si>
  <si>
    <t>7844 Fortalecimiento del comercio exterior, la productividad y el posicionamiento de Bogotá.</t>
  </si>
  <si>
    <t>Incrementar la competitividad de la oferta exportable para la incursión en nuevos mercados, segmentos internacionales y mayor vinculación comercial internacional.</t>
  </si>
  <si>
    <t>Subdirección de Internacionalización</t>
  </si>
  <si>
    <t>Abrir nuevos mercados/segmentos comerciales para al menos 100 empresas, mipymes y/o emprendimientos con potencial exportador y atracción de eventos, que permita la reactivación económica local</t>
  </si>
  <si>
    <t xml:space="preserve">Empresas beneficiadas  </t>
  </si>
  <si>
    <t xml:space="preserve">Aunar esfuerzos entre actores públicos y privados para promover y fortalecer el tejido exportador a través de acciones que potencien y mejoren la competitividad de la oferta exportable de la ciudad, logrando mayor incursión en nuevos mercados, segmentos internacionales y mayor vinculación comercial internacional de las empresas. </t>
  </si>
  <si>
    <t xml:space="preserve"> identificar, fortalecer y mejorar la competitividad de la oferta exportable para la incursión en nuevos mercados, segmentos internacionales y para mayor vinculación comercial internacional.
</t>
  </si>
  <si>
    <t xml:space="preserve">Desarrollar un proyecto de digitalización de canales comerciales para la internacionalización de empresas </t>
  </si>
  <si>
    <t>N/A</t>
  </si>
  <si>
    <t>Posicionar a Bogotá como referente de Smart City, centro de innovación, cultura, inversión, negocios y eventos.</t>
  </si>
  <si>
    <t xml:space="preserve">Proyectos de alto impacto asistidos para el fortalecimiento de cadenas productivas  </t>
  </si>
  <si>
    <t>Aunar esfuerzos entre actores públicos y privados para promover clima de inversión</t>
  </si>
  <si>
    <t xml:space="preserve"> identificar, fortalecer y mejorar la competitividad del clima de inversión</t>
  </si>
  <si>
    <t>Reactivar la productividad del sector privado, industrial y comercial, en nuevos rangos horarios y territoriales.</t>
  </si>
  <si>
    <t>Promover una Bogotá productiva 24 horas, 7 días a la semana, segura, incluyente y cuidadora, que procure generar empleo</t>
  </si>
  <si>
    <t xml:space="preserve">Documentos de planeación elaborados  </t>
  </si>
  <si>
    <t>desarrollar una estrategia que permita la productividad de Bogotá en horarios no convencionales</t>
  </si>
  <si>
    <t>gestion de alianzas publico privadas</t>
  </si>
  <si>
    <t>Licitación / CM</t>
  </si>
  <si>
    <t>Contratación Directa</t>
  </si>
  <si>
    <t>Por Definir (Convenio Interadm)</t>
  </si>
  <si>
    <t>Contratar la prestacion de servicios profesionales</t>
  </si>
  <si>
    <t>Bolsa Disponible</t>
  </si>
  <si>
    <t xml:space="preserve">Convenio </t>
  </si>
  <si>
    <t>Comunidad Tecnología e Innovación</t>
  </si>
  <si>
    <t>Programa de vouchers para la apropiación de las tecnologías 4.0, prospectiva y vigilancia tecnologica, transformación digital, nuevos modelos de negocio online, plan de marketing digital, Branding digital, re-diseño de marca y de productos, automatización de procesos, eficiencia energética, modelo logístico</t>
  </si>
  <si>
    <t>Asistencia técnica
Vitrina física y virtual Fitic de atención al empresario</t>
  </si>
  <si>
    <t>E-region fase 2</t>
  </si>
  <si>
    <t>abril</t>
  </si>
  <si>
    <t>mayo</t>
  </si>
  <si>
    <t>7 meses</t>
  </si>
  <si>
    <t>bici</t>
  </si>
  <si>
    <t>selección abreviada</t>
  </si>
  <si>
    <t>evento bici</t>
  </si>
  <si>
    <t>marzo</t>
  </si>
  <si>
    <t>1,5 meses</t>
  </si>
  <si>
    <t>licitacion</t>
  </si>
  <si>
    <t>julio</t>
  </si>
  <si>
    <t>febrero</t>
  </si>
  <si>
    <t>agosto</t>
  </si>
  <si>
    <t>octubre</t>
  </si>
  <si>
    <t>encadenamientos productivos</t>
  </si>
  <si>
    <t>Fomentar los encadenamientos productivos en el tejido empresarial de Bogotá Región</t>
  </si>
  <si>
    <t>junio</t>
  </si>
  <si>
    <t>6 meses</t>
  </si>
  <si>
    <t>Fortalecimiento del sector exportador y posicionamiento de ciudad</t>
  </si>
  <si>
    <t>Evento posicionamiento cluster movimiento (bici)</t>
  </si>
  <si>
    <t>Bici</t>
  </si>
  <si>
    <t>Economia circular</t>
  </si>
  <si>
    <t>Fortalecimiento del sector empresarial a partir de la sostenibilidad</t>
  </si>
  <si>
    <t>entendimiento del entorno</t>
  </si>
  <si>
    <t>Asignacion voucher de transferencia de conocimiento e innovacion y extensionismo tecnologico para el cierre de brechas que respondan a los retos del mercado en la ciudad</t>
  </si>
  <si>
    <t>convenio</t>
  </si>
  <si>
    <t>hub Blockchain Bogotá Latam</t>
  </si>
  <si>
    <t>Consolidacion de ecosistema de negocios blockchain Bogota que beneficia a empresas TI y a empresas de otros sectores que desarrollen nuevos productos y servicios basados en estas tecnologías.</t>
  </si>
  <si>
    <t>Diseño Bogotá</t>
  </si>
  <si>
    <t xml:space="preserve">Programa para fortalecer la competitividad de las empresas, a través de la apropiación del diseño como generador de valor e innovación; para diferenciar, dinamizar y transformar los modelos de negocio de cara a la nueva normalidad. </t>
  </si>
  <si>
    <t>Negocios Verdes Innovadores</t>
  </si>
  <si>
    <t xml:space="preserve">Programa para promover las capacidades de articulación academia – industria, con el fin de generar conexiones de valor en torno a proyectos I+D+i en el marco del aprovechamiento sostenible de negocios verdes. </t>
  </si>
  <si>
    <t>enero</t>
  </si>
  <si>
    <t>fecha prevista de inicio</t>
  </si>
  <si>
    <t>fecha estructuracion proceso</t>
  </si>
  <si>
    <t>objeto estimado</t>
  </si>
  <si>
    <t>Estrategia/Accion</t>
  </si>
  <si>
    <t>Fortalecer 1.181 empresas/unidades productivas como resultado de la consecución de alianzas estratégicas que conlleven a la materialización de iniciativas que promuevan el desarrollo del conocimiento, la innovación y nuevas tecnologías.</t>
  </si>
  <si>
    <t>Adoptar 1 instrumento que acompañen el ejercicio de seguimiento y control de los recursos, iniciativas, proyectos, y demás actividades enmarcadas en la operatividad del Fondo de Innovación, Tecnologías e Industrias Creativas -FITIC</t>
  </si>
  <si>
    <t>Diseñar 1 mecanismo que permitan evaluar y cuantificar el impacto de las iniciativas promovidas en materia de CTeI, en el marco de la administración del Fondo de Innovación, Tecnologías e Industrias Creativas -FITIC</t>
  </si>
  <si>
    <t>Participar 0,09 en la generación de espacios que conlleven a desarrollar y acelerar el conocimiento,la ciencia, tecnología e innovación, como instrumentos potenciadores de competitividad y productividad de la ciudad</t>
  </si>
  <si>
    <t xml:space="preserve">Promover la formulación y ejecución de 1 proyecto estratégico y/o de ciudad, que conlleven al uso del nuevo conocimiento para incrementar los niveles de productividad y competitividad de la Ciudad-Región. </t>
  </si>
  <si>
    <t>Gestionar la implementación de 1 mecanismo de participación y/o integración para el desarrollo y la promoción de la competitividad y retos de ciudad, en los cuales confluyan y cohesionen, actores de los diferentes sistemas de competitividad e innovación de la ciudad.</t>
  </si>
  <si>
    <t>Fomentar la apropiación y uso de la cultura en Ciencia, Tecnología e Innovación de aglomeraciones, en 2 diferentes escenarios de participación ciudadana, como nuevos elementos generadores de crecimiento y desarrollo económico sostenible</t>
  </si>
  <si>
    <t>Realizar 1 diagnóstico de las diferentes zonas de aglomeración productiva de la ciudad, como instrumentos para el diseño e implementación de estrategias que permitan consolidar, fortalecer y reactivar el tejido productivo de la ciudad, con un enfoque transversal de asociatividad económica.</t>
  </si>
  <si>
    <t>Reactivar 6 zonas de aglomeración priorizadas a través de la implementación de un plan de acción que propenda por la consolidación y el fortalecimiento de las mismas.</t>
  </si>
  <si>
    <t xml:space="preserve">Apoyar 100  empresas para su vinculación a mercados internacionales y a la gestion exportadora.
</t>
  </si>
  <si>
    <t>Finalizado</t>
  </si>
  <si>
    <t xml:space="preserve">Promover 1 alianza interinstitucional para el posicionamiento de la ciudad y de su clima de inversión. </t>
  </si>
  <si>
    <t>Desarrollar e impulsar 0,35 de un programa para Bogotá productiva 24/7</t>
  </si>
  <si>
    <t>Guarda relación con los talleres?</t>
  </si>
  <si>
    <t>si</t>
  </si>
  <si>
    <t>2 innovación + cenro de entendimiento</t>
  </si>
  <si>
    <t>programas estrategicos. 3. fortal competitivi</t>
  </si>
  <si>
    <t>bogota exporta</t>
  </si>
  <si>
    <t>negocios bio con universida</t>
  </si>
  <si>
    <t>comunidad    empresarial</t>
  </si>
  <si>
    <t>Hub blockchain</t>
  </si>
  <si>
    <t>comunidad empresarial
Financiación inteligente</t>
  </si>
  <si>
    <t>Financiación inteligente</t>
  </si>
  <si>
    <t>centro de entendimiento del entorno
innovación + centro de entendimiento</t>
  </si>
  <si>
    <t>Financiación inteligente
Innovación + centro de entendimiento</t>
  </si>
  <si>
    <t>1. Productividad: más productividad más competitividad</t>
  </si>
  <si>
    <t>Dónde se encuentra?</t>
  </si>
  <si>
    <t>No</t>
  </si>
  <si>
    <t>no</t>
  </si>
  <si>
    <t>No, estructura y sustentar</t>
  </si>
  <si>
    <t>Interventoria FITIC</t>
  </si>
  <si>
    <t>ok</t>
  </si>
  <si>
    <t xml:space="preserve">Corresponde a la contratación de OPS </t>
  </si>
  <si>
    <t xml:space="preserve">Aunar esfuerzos para la implementacion de proceso de innovación que permitan integrar el ecosistema de CTeI y emprendimiento a través de mecanismos de innovación abierta que permitan soluciones tecnologicas </t>
  </si>
  <si>
    <t>Aunar esfuerzos que permitan un diagnóstico - retos de ciudad a traves de plataformas de innovacción abierta</t>
  </si>
  <si>
    <t>4 meses</t>
  </si>
  <si>
    <t>Aunar esfuerzos que permitan el fomento de la apropiación y uso de la cultura en Ciencia, Tecnología e Innovación de aglomeraciones, en escenarios diefrentes.</t>
  </si>
  <si>
    <t>2 meses</t>
  </si>
  <si>
    <t>corresponde a la actualización del diagnostico inicial</t>
  </si>
  <si>
    <t>Corresponde a la contratación que quedó en curso de 2020 y que ya se dio inicio</t>
  </si>
  <si>
    <t>Corresponde a la contratación de OPS que ya se hizo</t>
  </si>
  <si>
    <t>Corresponde a la contratación de OPS que ya se contrataron</t>
  </si>
  <si>
    <t>Corresponde a la contratación de OPS 24 horas</t>
  </si>
  <si>
    <t>FORMATO N. 5 PROGRAMACIÓN PLAN DE ACCIÓN VIGENCIA 2021</t>
  </si>
  <si>
    <t>Presupuesto proyecto</t>
  </si>
  <si>
    <t>Presupuesto meta plan</t>
  </si>
  <si>
    <t>Meta Proyecto (2021)</t>
  </si>
  <si>
    <t>Estrategia</t>
  </si>
  <si>
    <t>Acciones</t>
  </si>
  <si>
    <t>Objeto estimado</t>
  </si>
  <si>
    <t>Modalidad contratación</t>
  </si>
  <si>
    <t>7845  Desarrollo de alternativas productivas para fortalecer la sostenibilidad ambiental, productiva y comercial de los sistemas productivos de la ruralidad de Bogotà D.C.</t>
  </si>
  <si>
    <t>Identificar y hacer seguimiento al número de unidades productivas vinculadas a procesos productivos sostenibles y sustentables</t>
  </si>
  <si>
    <t xml:space="preserve">Subdirección de Economía Rural </t>
  </si>
  <si>
    <t>Vincular al menos 750 Hogares y/o unidades productivas a procesos productivos sostenibles y sustentables y de comercialización en el sector rural</t>
  </si>
  <si>
    <t>No. Hogares y/o unidades productivas vinculadas a  procesos productivos sostenibles y sustentables</t>
  </si>
  <si>
    <t>Formar 250 Hogares / unidades productivas en manejo técnico productivo y de post cosecha, a través del desarrollo de buenas prácticas agrícolas, pecuarias y de manufactura.</t>
  </si>
  <si>
    <t>Fomento a la implementación de alternativas productivas: evaluando las vocaciones del suelo de la ruralidad de Bogotá, donde se sugiere cuál es el tipo de sistema productivo que se debe implementar o fortalecer o si por el contrario se debe brindar alternativas productivas para las familias que estén ubicadas en las zonas de conservación o de reserva.</t>
  </si>
  <si>
    <t xml:space="preserve">Establecimiento de las lineas productivas enfocadas a la reconversión productiva </t>
  </si>
  <si>
    <t>Promover la inclusión de pequeños y medianos productores  a desarrollar acciones orientadas a la adopción o fortalecimiento de sistemas productivos agropecuarios sostenibles</t>
  </si>
  <si>
    <t>Licitación publica/ convenio / Contrato Interadministrativo</t>
  </si>
  <si>
    <t xml:space="preserve">6 meses </t>
  </si>
  <si>
    <t>Asistencia técnica y extensión rural: la asistencia técnica se pretende brindar de forma integral para que el productor cuente con las herramientas para el desarrollo de prácticas sostenibles en la agricultura y ganadería  para generar ingresos y mejorar su calidad de vida.</t>
  </si>
  <si>
    <t xml:space="preserve">CPS </t>
  </si>
  <si>
    <t xml:space="preserve">Profesionales y tecnicos en areas del conocimiento tecnico productivo, ambiental, social, comercial. </t>
  </si>
  <si>
    <t xml:space="preserve">Contratación directa - apoyo a la gestión </t>
  </si>
  <si>
    <t xml:space="preserve">11 meses </t>
  </si>
  <si>
    <t>Caracterización productiva y de ordenamiento productivo de la zona rural de Bogotá</t>
  </si>
  <si>
    <t xml:space="preserve">Caracterización Productiva de la Ruralidad de Bogotá </t>
  </si>
  <si>
    <t xml:space="preserve">Contratación directa - apoyo a la gestión / Concurso de Méritos </t>
  </si>
  <si>
    <t>Fortalecimiento de las unidades productivas ubicadas en las Instituciones Educativas Urbanas y Rurales</t>
  </si>
  <si>
    <t>Convenio interadministrativo  con el SDE y 
Jardín Botánico</t>
  </si>
  <si>
    <t>Fortalecimiento productivo, Asistencia técnica y comercialización</t>
  </si>
  <si>
    <t>Convenio marco</t>
  </si>
  <si>
    <t>Vincular en 80 actores de interés, alternativas económicas mediante el acompañamiento y consolidación de encadenamientos comerciales</t>
  </si>
  <si>
    <t>Fortalecimiento a encadenamientos productivos:  serán fortalecidos en los aspectos que lo requieran mediante la asistencia técnica integral y  procesos de agregación de valor de productos y servicios agropecuarios</t>
  </si>
  <si>
    <t xml:space="preserve">Desarrollar con los productores rurales ejercicios asociativos y de comercialización asociada a las alternativas productivas promoviendo la apertura de diferentes canales de comercialización </t>
  </si>
  <si>
    <t xml:space="preserve">capacitación en encadenamientos productivos y fortalecimiento comercial y agregación de valor 
Desarrollo de estrategia de agregación de valor para los productos de la ruralidad de Bogotá </t>
  </si>
  <si>
    <t xml:space="preserve">Convenio / Contarto  interadministrativo/ licitación publica </t>
  </si>
  <si>
    <t xml:space="preserve">Realizar el acompañamiento a los productores rurales en la adquisición de competencias comerciales y   la inserción en  encadenamientos comerciales tanto para organizaciones de productores formales como productores informales de igual forma a las compras publicas. </t>
  </si>
  <si>
    <t xml:space="preserve">Acompañamiento postulación alianzas productivas para la vida </t>
  </si>
  <si>
    <t>Convenio / Contarto  interadministrativo</t>
  </si>
  <si>
    <t xml:space="preserve">7 meses </t>
  </si>
  <si>
    <t xml:space="preserve">Fortalecimiento de encadenamiento productivos </t>
  </si>
  <si>
    <t xml:space="preserve">Convenio interadministrativo  con el INVIMA </t>
  </si>
  <si>
    <t xml:space="preserve">objeto establecer un marco institucional  de coordinación y cooperación entre las entidades, con el fin de generar, diseñar e implementar estrategias, promover espacios y dinámicas de participación ciudadana y fortalecimiento de las unidades productivas. </t>
  </si>
  <si>
    <t xml:space="preserve">Convenio interadministrativo </t>
  </si>
  <si>
    <t xml:space="preserve">Desarrollo de estrategias de agregación de valor </t>
  </si>
  <si>
    <t xml:space="preserve">creación de marca, empaques, etiquetas. 
Publicidad 
transformación 
</t>
  </si>
  <si>
    <t xml:space="preserve">OPS </t>
  </si>
  <si>
    <t xml:space="preserve">infraestructura </t>
  </si>
  <si>
    <t xml:space="preserve">extensión agropecuaria </t>
  </si>
  <si>
    <t xml:space="preserve">estrategias </t>
  </si>
  <si>
    <t>Presupuesto Proyecto</t>
  </si>
  <si>
    <t>Meta Plan (2020-2024)</t>
  </si>
  <si>
    <t>Presupuesto por objeto</t>
  </si>
  <si>
    <t>Modalidad de contratación</t>
  </si>
  <si>
    <t>Plazo</t>
  </si>
  <si>
    <t>7846 Incremento de la sostenibilidad del Sistema de Abastecimiento y Distribución de Alimentos de Bogotá.</t>
  </si>
  <si>
    <t>Fortalecer 8.000 actores del Sistema de Abastecimiento Distrital de Alimentos, especialmente a los campesinos el fortalecimiento de sus organizaciones sociales</t>
  </si>
  <si>
    <t xml:space="preserve">Mejorar las capacidades de los actores del SADA a través de un programa que potencie el uso de información, las buenas practicas y la planeación del abastecimiento y distribución </t>
  </si>
  <si>
    <t xml:space="preserve">* Apoyo técnico al diseño y  seguimiento licitaciones/convenios
* Apoyo técnico procesos curriculares y de gestión del conocimiento
* Actualización del proceso ruta de fortalecimiento
* Apoyo técnico vinculación de beneficiarios, establecimiento de alianzas, reporte de resultados. </t>
  </si>
  <si>
    <t xml:space="preserve">Contratar personal que permita alcanzar los objetivos </t>
  </si>
  <si>
    <t>Contratación Directa - Apoyo a la Gestión</t>
  </si>
  <si>
    <t>* Desarrollar las acciones administrativas, técnicas, pedagógicas y de seguimiento necesarias para el fortalecimiento de al menos 731 productores campesinos, 150 organizaciones campesinas,  y al menos 400 procesadores y transformadores de alimentos</t>
  </si>
  <si>
    <t>Implementar el proceso de fortalecimiento con productores, emprendedores y transformadores de alimentos, así como con sus organizaciones, siguiendo la ruta establecida por la SDDE
Meta: 1281 actores</t>
  </si>
  <si>
    <t>Licitación Publica</t>
  </si>
  <si>
    <t xml:space="preserve">Desarrollar las acciones administrativas, técnicas, pedagógicas y de seguimiento necesarias para el fortalecimiento de al menos 900 comerciantes minorsitas de alimentos y 200 prestadores de servicios de alimentación. </t>
  </si>
  <si>
    <t>* Recepción y validación de oferta.
* Diseño de portafolio de oferta de productos y emprendimientos a encadenar.
* Diseño e implementación de incentivos para la gestión de encadenamientos "Estretagia Sellos".
* Gestión de alianzas con actores de la demanda.
* Caracterización de la demanda.
* Diseño y producción de material audivisual y/o merchansising (estrategias de promoción y comunicación).
* Gestión de encadenamientos comerciales.
* Encuentros Comerciales (Ruedas de negocio, vitrinas, ferias, muestras, etc, presenciales o virtuales).
* Acompañamiento y seguimiento.</t>
  </si>
  <si>
    <t>* Coordinación y gestión Estrategia de Compras Públicas de Alimentos del Distirto Capital. (Mesa Distrital de Compras Públicas y otros espacios de orden, mteropolitano, regional y nacional).
* Actualización y seguimiento del Registro de Organizaciones de pequeños y medianos productores de alimentos y otros directorios de oferta.
* Validación y seguimiento a informes de las entidades Distritales (ECPA-DC).
* Perparación y presentación de Informes</t>
  </si>
  <si>
    <t xml:space="preserve">Implementar el proceso de acompañamiento de 460 proyectos productivos de proveeduria de alimentos en el marco de la PPSAN y el PMASAB hasta que realicen ecnadenamientos comerciales efectivos.  </t>
  </si>
  <si>
    <t>* Apoyo logístico y técnico a organizaciones campesinas y unidades productivas para la consolidación de encadenamientos.
* Gestión de redes de abastecimiento (Desarrollo de canales).
* Fortalecimiento de equipamientos del SADA.  Realizar encuentros comerciales y apoyar la logistica de distribucion y abastecimiento * Estrayegia de comunicaciones - difusion en medios Apoyo logitico para la realizacion de encuentros comerciales y eventos de visibilizacion, pago de transporte y material POP - Estrategia comunicaciones
Pautas publicitarias
Difusión</t>
  </si>
  <si>
    <t xml:space="preserve">Gestión de redes de abastecimiento y fortalecimiento de equipamientos del SADA. 
</t>
  </si>
  <si>
    <t>Implementación el programa anual de Ciudadanía Alimentaria para el 2021, la cual contemple la participación ciudadana, el ejercicio de deberes y derechos, la reducción de perdidas y desperdicios de alimentos de Bogotá</t>
  </si>
  <si>
    <t xml:space="preserve">* Apoyo técnico al diseño y  seguimiento licitaciones/convenios
* Ajuste del programa distrital de PDA
* Diseño e implementación de la estrategia  Contribuyo, No Pierdo, Ni Desperdicio Alimentos 2021
* Participación Mesas: Biomasa Nacional y Distrital de Orgánicos y otras que surjan entorno a PDA y economía circular.
* Consejo directivo y mesas consultivas PMASAB
* UTA y CISAN
* Gestión de alianzas 
 * 1.600 actores en ejercicio de ciudadanía alimentaria
*  28 espacios para el ejercicio de la ciudadanía alimentaria
* Modelo de intervención territorial para promover la ciudadanía alimentaria colectiva y participativa </t>
  </si>
  <si>
    <t>* Transferencia del modelo de medición de PDA
* Tecnologías reducción PDA
* Apoyo diseño de normativa</t>
  </si>
  <si>
    <t>Transferencia de metodología de medición de PDA, así como iniciar su implementación en Bogotá</t>
  </si>
  <si>
    <t>Convenio de asociación / cooperación</t>
  </si>
  <si>
    <t xml:space="preserve"> 7 Meses</t>
  </si>
  <si>
    <t>* Sensibilizar 300 actores en plazas de mercado en PDA
* Apoyar 5 iniciativas PDA de alto impacto con grandes generadores
* Modelos de reducción de PDA implementados en las plazas de mercado.</t>
  </si>
  <si>
    <t xml:space="preserve">Implementar practicas que reduzcan las PDA en las plazas de mercado de Bogotá y el apoyo de iniciativas de reducción de PDA con grandes generadores </t>
  </si>
  <si>
    <t xml:space="preserve">Selección abreviada </t>
  </si>
  <si>
    <t>* Sensibilizar 400 actores/consumidores
* Apoyar 12 iniciativas del banco de PDA
* Generar un modelo comercialización de abonos orgánicos
* Diseño de normativa para el plan de manejo de orgánicos  * Logistica de espcios de participacion,  para semana de PDA
* Material POP</t>
  </si>
  <si>
    <t>Implementar acciones de sensibilización y educación en PDA con diferentes actores y  fortalecer las iniciativas inscritas en el banco de iniciativas de PDA, además que apoyar el diseño de normativa.</t>
  </si>
  <si>
    <t>Desarrollar e implementar los módulos del sistema de información e iniciar la alimentación del mismos y su enlace con el observatorio de seguridad alimentaria</t>
  </si>
  <si>
    <t>Orientar y supervisar el desarrollo e implementación del sistema de información
Generar informacion del proyecto de inversion</t>
  </si>
  <si>
    <t>Actualizacion, administracion y operación de la pagina web de mercados campesinos</t>
  </si>
  <si>
    <t>Transformación digital de mercados campesinos</t>
  </si>
  <si>
    <t xml:space="preserve">* Definición de módulos y variables del sistema
* Seguimiento al desarrollo de los módulos
* Verificación de operatividad de los módulos
* Puesta en operación </t>
  </si>
  <si>
    <t>Desarrollo, implementación y mantenimiento del sistema de información</t>
  </si>
  <si>
    <t>Alimentar al sistema de información de tal forma que permita la obtención de información confiable y estadísticamente representativa</t>
  </si>
  <si>
    <t>Captura de información o inter operatividad con bases de datos que alimenten las variables del sistema de información</t>
  </si>
  <si>
    <t xml:space="preserve">Concurso de Meritos </t>
  </si>
  <si>
    <t>* Identificación de los recursos físicos necesarios para el hospedaje y operatividad del sistema
* Adquisicion de los recursos físicos</t>
  </si>
  <si>
    <t>Adquirir los recursos físicos que permitan hospedar y operar el sistema de información desarrollado</t>
  </si>
  <si>
    <t>Subasta inversa</t>
  </si>
  <si>
    <t>* Definir junto con IDIGER los escenarios, el nivel de análisis de las vulnerabilidades y el análisis del riesgo de inseguridad alimentaria, a ser objeto del estudio
* Seguimiento al diseño del estudio y aprobación</t>
  </si>
  <si>
    <t>Elaborar un estudio sobre el impacto del cambio climático en la seguridad alimentaria de Bogotá</t>
  </si>
  <si>
    <t>Organizar 1.600 mercados campesinos, que hagan parte de los circuitos económicos</t>
  </si>
  <si>
    <t>Realizar mercados campesinos permanentes, itinerantes y alternativos, que permitan garantizar disponibilidad de alimentos a los Bogotanos,  potenciar la economía campesina y promover la integración regional</t>
  </si>
  <si>
    <t>* Planeación de Mercados Campesinos. 
* Realización y acompañamiento a mercados campesinos permanentes, itinerantes y alternativos
* Estrategia de digitalización información mercados campesinos
* Visitas de verificación a unidades productivas
* Elaboración de Informes.
* Acompañamiento y seguimiento a organizaciones.
* Desarrollo de Convocatorias publicas.
* Atención del Call Center.
* Visitas de verificación de Unidades Productivas. 
* Realizar Capacitaciones necesarias
* Gestión de alianzas 
* Diseño e implementación de la Estrategia de publicidad
* Diseño e implementación de la Estrategia de mercadeo</t>
  </si>
  <si>
    <t>* Despliegue logístico de los mercados campesinos permanentes (88), itinerantes (198), alternativos (200)
* Mercado de Campesino Plaza de Bolívar: (1) acuerdo 455 de 2010, celebración del día del campesino.
* Impresos nueva imagen corporativa. Material POP</t>
  </si>
  <si>
    <t xml:space="preserve">Suministrar los servicios de operación logística por monto agotable para la realización de los mercados campesinos en el marco del proyecto 7846 </t>
  </si>
  <si>
    <t xml:space="preserve">Licitación Publica </t>
  </si>
  <si>
    <t xml:space="preserve">* Mantenimiento para contar con mobiliario en optimas condiciones </t>
  </si>
  <si>
    <t>Realizar el mantenimiento correctivo a las señaléticas, mobiliarios de 3 piezas y lonas de carpas de 3x3, para los mercados campesinos de la Secretaria Distrital de Desarrollo Económico</t>
  </si>
  <si>
    <t>1 mes</t>
  </si>
  <si>
    <t xml:space="preserve">* Adquisicion de mobiliarios para la inclusión de oferta gastronomica (exhibidores oferta gastronomía y carpas)  </t>
  </si>
  <si>
    <t>Compra de mobiliario necesario para el desarrollo de mercados campesinos e inclusión de oferta gastronómica</t>
  </si>
  <si>
    <t>TOTAL PRESUPUESTO 2020</t>
  </si>
  <si>
    <t>CESAR CARRILLO</t>
  </si>
  <si>
    <t>Proyecto</t>
  </si>
  <si>
    <t>Implementación de un sistema de información para la identificación de brechas del mercado laboral en Bogotá</t>
  </si>
  <si>
    <t xml:space="preserve">Sub Dirección de Empleo y Formacion </t>
  </si>
  <si>
    <t>Desarrollar un sistema de información para identificar las brechas del mercado laboral que permita identificar las industrias generadoras de empleo y los sectores de oportunidad</t>
  </si>
  <si>
    <t>Desarrollar un 10% sistema de información para identificar las brechas del mercado laboral que permita identificar las industrias generadoras de empleo y los sectores de oportunidad</t>
  </si>
  <si>
    <t>Desarrollar un sistema de información para
identificar las brechas del mercado laboral que
permita identificar las industrias generadoras de
empleo y los sectores de oportunidad</t>
  </si>
  <si>
    <t>Homogenización y parametrización de bases de datos del distrito en materia de empleo y formación.</t>
  </si>
  <si>
    <t>Realizar el desarrollo del sistema de información (Fase 1)</t>
  </si>
  <si>
    <t>Convenio/ Licitación</t>
  </si>
  <si>
    <t>Integración de consultas externas de PILA y datos secundarios de fuentes para lecturas clave del mercado laboral (seguimiento a trayectorias laborales de los beneficiarios).</t>
  </si>
  <si>
    <t>Diseño de indicadores de brechas del mercado laboral con información disponible en las diferentes encuestas e iniciativas del distrito.</t>
  </si>
  <si>
    <t>Prestar servicios a la Subdirección de Empleo y Formación para realizar el seguimiento de resultado de las iniciativas implementadas por la SEF y  acompañar la estruccuturacion y seguimiento al sistemas de informacion.
Contratar tres (3) CPS</t>
  </si>
  <si>
    <t>Contratación Directa - CPS</t>
  </si>
  <si>
    <t>Mejorar el acceso a oportunidades de empleo pertinente en Bogotá, principalmente en mujeres y jóvenes.</t>
  </si>
  <si>
    <t xml:space="preserve">Sub Dirección de Empleo y Formación </t>
  </si>
  <si>
    <t>Promover la generación de empleo para al menos 66.647 personas, con enfoque de género, territorial, diferencial: mujeres cabeza de hogar, jóvenes especialmente en primer empleo, jóvenes NINI en los que se incluyen jóvenes en acción, personas con discapacidad, víctimas del conflicto, grupo étnico y/o teniendo en cuenta acciones afirmativas</t>
  </si>
  <si>
    <t>Ejecutar al 41%, el plan de lineamiento e implementación de la política pública de trabajo decente y digno.</t>
  </si>
  <si>
    <t>Promover generación de empleo: Diseñar e implementar modelo de gestión para la inclusión laboral con enfoque diferencial, que dinamice el ecosistema de empleo de la ciudad, implemente la ruta de empleo inclusivo optimizando los  servicios de resgistro, orientación, intermediación laboral y gestión empresarial, incluyendo la agencia pública de empleo; estructure e implemente mecanismos de pago por resultados y otros incentivos para la promoción del empleo en la ciudad</t>
  </si>
  <si>
    <t>Actualización y promoción de lineamiento de la política pública de trabajo decente</t>
  </si>
  <si>
    <t xml:space="preserve"> Prestar servicios a la Subdirección de Empleo y Formación para apoyar el seguimiento y promoción al cumplimiento de política publica trabajo decente y asuntos poblacionales. 
Contratar CINCO (5) CPS </t>
  </si>
  <si>
    <t>10 a 11 meses</t>
  </si>
  <si>
    <t>Estudios de prospectiva de ocupaciones del futuro para actualización de política de trabajo decente e insumos para el sistema de información de brechas del mercado laboral</t>
  </si>
  <si>
    <t>Promover 27.367 empleos para personas
Promover 16.652 empleos para jóvenes
Promover 22.628 empleos para mujeres</t>
  </si>
  <si>
    <t>Articular y dinamizar el ecosistema de empleabilidad de la ciudad</t>
  </si>
  <si>
    <t xml:space="preserve">Prestar servicios a la Subdirección de Empleo y Formación para apoyar la articulacion y dinamizacion del  ecosistema de empleabilidad 
Contratar DOS(2) CPS especializado Oficina
Contratar TRES (3) CPS junior </t>
  </si>
  <si>
    <t>3 a 11 meses</t>
  </si>
  <si>
    <t>Promover la inclusión laboral de poblaciones priorizadas a partir de la implementación de la ruta de empleo y alianzas estratégicas que complementen las acciones de la agencia distrital de empleo</t>
  </si>
  <si>
    <t>Prestar servicios a la Subdirección de Empleo y Formación para apoyar la implementación de la linea de inclusion laboral; realizar acciones dela ruta de empleabilidad: registro, orientación, intermediación y gestión empresarial (se redefine perfil de recurso humano actual de registro, incluyendo personal de mayor cualificación para los quioscos) 
Contratar ONCE (11) CPS 
Contratar CATORCE (14) CPS Agencia, 3 registro agencia, 4 orientadores, 2 intermediador, 2 gestores empresariales, 1 coordinador, 2 interpretes</t>
  </si>
  <si>
    <t>Prestar servicios profesionales para a la implementación y seguimiento de los proyectos estrategicos
Contratar SIETE (7) CPS Oficina, cuatro (4) CPS Dirección</t>
  </si>
  <si>
    <t>9 a 11 meses</t>
  </si>
  <si>
    <t>Alianza para la Inclusion Laboral Efectiva</t>
  </si>
  <si>
    <t>8.5 meses</t>
  </si>
  <si>
    <t>Alianza para la Inclusion Laboral Efectiva 2</t>
  </si>
  <si>
    <t>Aunar esfuerzos técnicos, administrativos y económicos entre la Secretaría Distrital de Desarrollo Económico (SDDE) y el asociado, para adelantar acciones conjuntas que contribuyan al fortalecimiento de línea de empleo inclusivo</t>
  </si>
  <si>
    <t>Fortalecimiento de la agencia distrital de empleo y de la Ruta de Empleo Inclusivo</t>
  </si>
  <si>
    <t>Diseñar e implementar incentivos para la dinamización del ecosistema de empleo</t>
  </si>
  <si>
    <t>Poner en marcha estrategias que promuevan el empleo a través de incentivos al sector productivo de la ciudad.</t>
  </si>
  <si>
    <t>Diseñar e implementar mecanismos de financiación basada en resultados</t>
  </si>
  <si>
    <t xml:space="preserve">Implementar estrategias de pago por resultados para poblaciones priorizadas </t>
  </si>
  <si>
    <t>Aunar capacidades técnicas y financieras para fortalecer las estrategias de innovación financiera impulsadas por la Secretaría Distrital de Desarrollo Económico en iniciativas de empleabilidad.</t>
  </si>
  <si>
    <t>Formar al menos 16.586 personas en las nuevas competencias, bilingüismo y/o habilidades para el trabajo con especial énfasis en sectores afectados por la emergencia, mujeres y jóvenes, atendiendo un enfoque de género, diferencial, territorial, de cultura ciudadana y/o de participación, teniendo en cuenta acciones afirmativas.  Al menos El 20% deberá ser mujeres y el 10% jóvenes.</t>
  </si>
  <si>
    <t>Formar al menos 16.586 personas en las nuevas competencias, bilingüismo y/o habilidades para el trabajo con especial énfasis en sectores afectados por la emergencia, mujeres y jóvenes, atendiendo un enfoque de género, diferencial, territorial, de cultura ciudadana y/o de participación, teniendo en cuenta acciones afirmativas.  Al menos El 20% deberá ser mujeres y el 10% jóvenes</t>
  </si>
  <si>
    <t xml:space="preserve">Consolidar la identificación de las necesidades de formación para el trabajo que responda a las necesidades del sector productivo y consolide un portafolio de lineamientos e implementación de formación pertinente con alianzas estratégicas de orden distrital, nacional e internacional </t>
  </si>
  <si>
    <t>Identificar las necesidades de formación para el trabajo que respondan a las necesidades del sector productivo y apoyar el diseño y seguimiento de nuevos esquemas y cursos de formación, así como la generar lineamientos a actores involucrados</t>
  </si>
  <si>
    <t>Fortalecimiento de habilidades en bilingüismo para la población objetivo</t>
  </si>
  <si>
    <t>Implementar y operar el desarrollo de competencias en inglés</t>
  </si>
  <si>
    <t>Implementar y operar el desarrollo de competencias en de mandarín, portugués o francés</t>
  </si>
  <si>
    <t>Identificar las necesidades de formación para el trabajo que respondan a las necesidades del sector productivo y apoyar el diseño de nuevos esquemas y cursos de formación, así como la generar lineamientos a actores involucrados</t>
  </si>
  <si>
    <t>Implementar y ampliar los esquemas de formación a la medida</t>
  </si>
  <si>
    <t>Fortalecimiento de habilidades digitales para la población priorizada, para responder a los requerimientos de los empleos del futuro (4a revolución industrial)</t>
  </si>
  <si>
    <t>Formación en TI</t>
  </si>
  <si>
    <t>Fortalecimiento del crecimiento empresarial en los emprendedores y las mipymes de Bogotá</t>
  </si>
  <si>
    <t xml:space="preserve">Sub Dirección de Financiamiento e Inclusión Financiera    </t>
  </si>
  <si>
    <t>Desarrollar habilidades financieras y herramientas digitales para mejoras de procesos y comercio electrónico a al menos 23.612 empresarios y emprendedores, micro y pequeñas empresas, negocios, pequeños comercios y/o unidades productivas aglomeradas y/o emprendimientos por subsistencia formales e informales con especial énfasis en sectores afectados por la emergencia, mujeres y jóvenes,plazas de mercado distritales, atendiendo un enfoque de género, diferencial, territorial, de cultura ciudadana y de participación, teniendo en cuenta acciones afirmativas. Con un mínimo del 20% de la oferta será destinada a jóvenes</t>
  </si>
  <si>
    <t>Desarrollar en habilidades financieras a 13.708 empresarios de unidades de micro, pequeña o mediana empresa, negocios, pequeños comercios, unidades productivas aglomeradas y/o emprendimientos por subsistencia</t>
  </si>
  <si>
    <t>Contratación Directa- CPS</t>
  </si>
  <si>
    <t>Sub Dirección de Emprendimiento y Negocios</t>
  </si>
  <si>
    <t>Desarrollar en 9.904 beneficiarios herramientas y habilidades de fortalecimiento principalmente en temas financieros y digitales, entre emprendedores, empresarios y/o unidades productivas de micro, pequeña o mediana empresa, negocios, pequeños comercios, unidades productivas aglomeradas y/o emprendimientos por subsistencia, a través de estrategias, programas, proyectos y acciones, con especial énfasis en sectores afectados por la emergencia, mujeres y jóvenes, con enfoque y acciones afirmativas, durante la ejecución del proyecto.</t>
  </si>
  <si>
    <t>Promover  y apoyar los proyectos estratégicos y programas desarrollados por la SEN, con el fin de fortalecer diferentes habilidades en emprendedores, empresarios y unidades productivas de la ciudad</t>
  </si>
  <si>
    <t>Desarrollar habilidades digitales para mejorar el relacionamiento y la promoción de los negocios</t>
  </si>
  <si>
    <t>Contratación directa</t>
  </si>
  <si>
    <t>Smartfilms</t>
  </si>
  <si>
    <t>Desarrollar habilidades digitales y propiciar el desarrollo de conexiones con el mercado en emprendimientos de los sectores de industrias creativas y culturales</t>
  </si>
  <si>
    <t>Convenio interadministrativo</t>
  </si>
  <si>
    <t>Emprendedores con el arte</t>
  </si>
  <si>
    <t xml:space="preserve">Generar espacios de ideación, mejoramiento o co-creación de soluciones o modelos de negocio.  </t>
  </si>
  <si>
    <t>Innovacion Abierta</t>
  </si>
  <si>
    <t>Diapositiva No.7</t>
  </si>
  <si>
    <t xml:space="preserve">Creo en mi </t>
  </si>
  <si>
    <t>Diapositiva No. 8</t>
  </si>
  <si>
    <t>10.5 meses</t>
  </si>
  <si>
    <t>Licitación</t>
  </si>
  <si>
    <t>Por definir</t>
  </si>
  <si>
    <t xml:space="preserve">Sub Dirección de Financiamiento e Inclusión Financiera </t>
  </si>
  <si>
    <t>Poner en marcha al menos un vehículo financiero</t>
  </si>
  <si>
    <t>Diapositiva No. 12</t>
  </si>
  <si>
    <t>Convenio Interadministrativo, convenio de Asociacion y/o  licitación pública</t>
  </si>
  <si>
    <t xml:space="preserve">CPS apoyo profesional y transversal a la Dirección de Desarrollo Empresarial y Empleo. </t>
  </si>
  <si>
    <t>Contratacion Directa - CPS</t>
  </si>
  <si>
    <t>Fortalecer El Entorno Económico De Los Emprendimientos De Alto Impacto y Las Mipymes, Frente a la Emergencia Sanitaria En Bogotá</t>
  </si>
  <si>
    <t xml:space="preserve">Sub Dirección de Intermediación, Formalización y Regulación Empresarial </t>
  </si>
  <si>
    <t>Actualizar la Política Pública de Desarrrollo Económico, ante la nueva situación económica y social de la ciudad, inlcuyendo emprendimiento, tecnologia e innovación como pilar de desarrollo</t>
  </si>
  <si>
    <t>Actualizar un 30% de la Política Pública del Sector Desarrollo Económico de Bogotá</t>
  </si>
  <si>
    <t xml:space="preserve">Contratación  Directa -CPS </t>
  </si>
  <si>
    <t>Actividades logísticas Política Pública</t>
  </si>
  <si>
    <t>Implementar un 0,30 del sistema de mejora regulatoria económica distrital  </t>
  </si>
  <si>
    <t>Implementar un 0,30 de la herramienta virtual que facilite los procesos de información hacia la formalización empresarial</t>
  </si>
  <si>
    <t>Prestar los servicios profesionales a la SIFRE con el fin de dar orientación, soporte y acompañamiento a las estrategias lideradas por esta, que permitan coadyuvar al proceso de formalización de unidades productivas de la ciudad.
Contratar CUATRO  (4) CPS apoyo  profesional a la subdirección</t>
  </si>
  <si>
    <t xml:space="preserve">Convenio/Licitacion </t>
  </si>
  <si>
    <t>Apoyar a 1.600 unidades productivas en sus diferentes etapas de formalización</t>
  </si>
  <si>
    <t>Prestar servicios profesionales especializados para apoyar a la Subdirección en la actualización de la política pública  
Contratar UN (1) CPS apoyo profesional a la subdirección</t>
  </si>
  <si>
    <t>SPV</t>
  </si>
  <si>
    <t>Fondeo por parte de la SDDE del vehículo de propósito especial y desembolsos del SPV</t>
  </si>
  <si>
    <t>Promover  y apoyar los proyectos estratégicos y programas desarrollados por la SEN, con el fin de fortalecer a emprendedores, empresarios y unidades productivas de la ciudad, en herramientas y temas empresariales, los cuales fueron beneficiados del  vehículo de propósito especial (SPV).</t>
  </si>
  <si>
    <t xml:space="preserve">Formular programas y proyectos para  fortalecer a emprendedores, empresarios y/o unidades productivas de alto impacto, beneficiarios del vehículo de propósito especial (SPV), en herramientas y temas empresariales, con asistencia técnica y otros servicios empresariales integrales y a la medida. </t>
  </si>
  <si>
    <t>Aunar esfuerzos técnicos, administrativos y financieros, con el objeto de brindar asistencia técnica,  en herramientas y temas empresariales,  a emprendedores, empresarios y/o unidades productivas de alto impacto, beneficiarios del vehículo de propósito especial (SPV).</t>
  </si>
  <si>
    <t xml:space="preserve">Sub Dirección de Emprendimiento y Negocios </t>
  </si>
  <si>
    <t>Fortalecer al menos seis (6) zonas de aglomeraciones productivas en articulación con las entidades competentes (tales como seguridad y movilidad, entre otras), en temas de oportunidad para ciudad donde tengamos ventajas comparativa y competitivas, tales como: industrias creativas y culturales, bioeconomía, tecnología y servicios y economía circular como trasversal, entre otros</t>
  </si>
  <si>
    <t>Fortalecer a 182 beneficiarios en herramientas y temas empresariales, entre emprendimientos de oportunidad y de alto impacto, empresas y/o unidades productivas de micro, pequeña o mediana empresa, negocios y pequeños comercios, de las zonas de aglomeraciones productivas priorizados por la SDDE,  a través de procesos de formación, fortalecimiento, asistencia técnica y servicios empresariales integrales a la medida de las necesidades.</t>
  </si>
  <si>
    <t>Formular programas y proyectos que contemplen procesos de formación, fortalecimiento, asistencia técnica y servicios empresariales integrales a la medida de las necesidades de  emprendimientos de oportunidad y de alto impacto, empresas y/o unidades productivas de micro, pequeña o mediana empresa, negocios y pequeños comercios, de las zonas de aglomeraciones productivas priorizados por la SDDE.</t>
  </si>
  <si>
    <t xml:space="preserve">CPS Tropa económica </t>
  </si>
  <si>
    <t>Diapositiva No. 7</t>
  </si>
  <si>
    <t>Fortalecimiento de emprendimientos, mipymes aprovechando las vocaciones productivas de las localidades</t>
  </si>
  <si>
    <t xml:space="preserve">Sistemas productivos solidarios </t>
  </si>
  <si>
    <t>Diapositiva No. 10</t>
  </si>
  <si>
    <t>Fortalecimiento en emprendimiento y desarrollo empresarial, para aumentar la capacidad productiva y económica de Bogotá</t>
  </si>
  <si>
    <t xml:space="preserve"> Sub Dirección de Emprendimiento y Negocios</t>
  </si>
  <si>
    <t>Desarrollar y/o participar en al menos 18 eventos dando la prioridad a estrategias prescenciales y/o virtuales que promuevan el emprendimiento, la reinvencion o generacion de modelos de negocio, promueva la comercialización digital, el desarrollo de soluciones que permitan mitigar el impacto de crisis bajo modelos de monetizacion en redes y esquemas  de innovación, entre otros temas, contribuyendo a consolidar el ecosistema de emprendimiento e innovación de la ciudad, mediante instrumentos tales como Emprendetones, Mercadotones y Hackatones, enfocados principalmente en micro, pequeñas y medianas empresas, promoviendo el emprendimiento sostenible y amigable con los animales</t>
  </si>
  <si>
    <t>Crear espacios y/o propiciar acciones de articulación interadministratvia o con entidades que conforman el Ecosistema de Emprendimiento, que permitan identificar eventos y/o espacios estrategicos que promueva el emprendimiento, la reinvención y generen conexion de mercados.</t>
  </si>
  <si>
    <t>Transferir conocimientos con el fin de solucionar los problemas de la ciudad y del sector empresarial, participar en eventos de ciudad que sean priorizados que tengan alto impacto en los emprendedores y participar en eventos que incentiven y promuevan el desarrollo del emprendimiento.</t>
  </si>
  <si>
    <t>Diapositiva No. 6</t>
  </si>
  <si>
    <t xml:space="preserve">Desarrollar una cumbre de emprendimiento. </t>
  </si>
  <si>
    <t xml:space="preserve">Cumbre de emprendimiento </t>
  </si>
  <si>
    <t xml:space="preserve">Realizar transferencia de capacidades a actores que componen el ecosistema de emprendimiento e innovación de Bogotá. </t>
  </si>
  <si>
    <t>Traslado meta eventos a Competitividad</t>
  </si>
  <si>
    <t>Promoción de los modelos de negocios y emprendimientos en Bogotá a Cielo Abierto</t>
  </si>
  <si>
    <t xml:space="preserve">Sub Dirección de Intermediacion Formalización y Regulacion Empresarial </t>
  </si>
  <si>
    <t>Contratación Directa/ Subasta Inversa/ Concurso de méritos</t>
  </si>
  <si>
    <t>6 Meses</t>
  </si>
  <si>
    <t xml:space="preserve"> Contratar CINCO (5) CPS apoyo a la subdirección</t>
  </si>
  <si>
    <t>11  Meses</t>
  </si>
  <si>
    <t>Sub Dirección  de Emprendimiento y Negocios</t>
  </si>
  <si>
    <t>Fortalecer Invest in Bogotá, como agencia de inversión y emprendimiento, para que se haga cargo de: a) la articulación y consolidación de ecosistema emprendedor de la Bogotá Región; b) la creación de una plataforma electrónica de emprendimientos (ie pipe-line) para inversión de etapa temprana (ie seed and venture capital); y c) la consolidación de un espacio de innovación abierta para la solución de retos de ciudad en alianza con las universidades (públicas y privadas) de Bogotá</t>
  </si>
  <si>
    <t>Articular 0,34 un Programa y/o proyecto con Invest in Bogotá para: a) la articulación y consolidación del ecosistema b)la creación de una plataforma electrónica de emprendimientos para inversión de etapa temprana y c) la consolidación de un espacio de innovación abierta para la solución de retos de ciudad en alianza con las universidades (públicas y privadas de Bogotá; utilizando recursos propios de cada entidad y del sector privado</t>
  </si>
  <si>
    <t>Articular y formular con Invest in Bogotá, un programa para la consolidación y articulación del Ecosistema de emprendimiento e innovación.</t>
  </si>
  <si>
    <t>Desarrollar un programa enfocado a la consolidación y articulacion del Ecosistema de emprendimiento e innovación.</t>
  </si>
  <si>
    <t xml:space="preserve">Ecosistema de emprendimiento </t>
  </si>
  <si>
    <t xml:space="preserve">Prestar los servicios profesionales especializados, con el fin de brindar el apoyo requerido por el area,  frente a los procesos contractuales de la SEN, el seguimiento de todos los programas y/o proyectos asignados; y la realización de informes que se requieran.
Contratar DOS  (2) CPS gerentes de proyectos (se contratan con recursos adicionales de otra meta)
Contratar UNA  (1) CPS profesional nivel 1 (se contrata con recursos adicionales de otra meta)
</t>
  </si>
  <si>
    <t>Crear un directorio digital de MIPYMES abierto a la ciudadanía, que contenga la información necesaria para visibilizar y fomentar el comercio de los productos y servicios que estas ofrecen  (datos de contacto, ubicación, descripción del producto y/o fotografías, etc). A través de canales de información y páginas web institucionales que permita hacer nuevos registros y actualización constante de información.</t>
  </si>
  <si>
    <t>Crear 1  un directorio digital de MIPYMES abierto a la ciudadanía que contenga la información necesaria para visibilizar y fomentar el comercio de los productos y servicios que estas ofrecen  (datos de contacto, ubicación, descripción del producto y/o fotografías, etc). A través de canales de información y páginas web institucionales que permita hacer nuevos registros y actualización constante de información.</t>
  </si>
  <si>
    <t>Ejecutar el 0% del plan anual de actualización del  directorio digital de MIPYMES</t>
  </si>
  <si>
    <t>7865 Fortalecimiento de la información que se genera sobre la dinámica económica de la ciudad-región.</t>
  </si>
  <si>
    <t>7843 - Fortalecimiento de la planeación institucional a través del incremento del desempeño en el sistema de gestión de la Secretaría de Desarrollo Económico de Bogotá.</t>
  </si>
  <si>
    <t>7849 Incremento de la capacidad administrativa y logística Institucional en los servicios de apoyo transversal de la Secretaría Distrital de Desarrollo</t>
  </si>
  <si>
    <t>7863 Mejoramiento del empleo incluyente y pertinente en Bogotá</t>
  </si>
  <si>
    <t>7864 Implementación de un sistema de información para la identificación de brechas del mercado laboral en Bogotá</t>
  </si>
  <si>
    <t>7874  Fortalecimiento del crecimiento empresarial en los emprendedores y las mipymes de Bogotá</t>
  </si>
  <si>
    <t>7837 Fortalecimiento en emprendimiento y desarrollo empresarial, para aumentar la capacidad productiva y económica de Bogotá</t>
  </si>
  <si>
    <t xml:space="preserve">7842 Fortalecimiento del entorno económico de los emprendimientos de alto impacto y las MiPymes, frente a la emergencia sanitaria en Bogotá </t>
  </si>
  <si>
    <t>PROYECTO</t>
  </si>
  <si>
    <t>DIRECCIÓN</t>
  </si>
  <si>
    <t>PRESUPUESTO 2021</t>
  </si>
  <si>
    <t>DCBR</t>
  </si>
  <si>
    <t>DERAA</t>
  </si>
  <si>
    <t>DEDEE</t>
  </si>
  <si>
    <t>DEDE</t>
  </si>
  <si>
    <t>DGC</t>
  </si>
  <si>
    <t>OAP</t>
  </si>
  <si>
    <t>7609 Generación de alternativas innovadoras para la consolidación
de un escenario MICE y la promoción internacional de Bogotá</t>
  </si>
  <si>
    <r>
      <t>Fortalecer</t>
    </r>
    <r>
      <rPr>
        <b/>
        <sz val="11"/>
        <color theme="1"/>
        <rFont val="Calibri"/>
        <family val="2"/>
        <scheme val="minor"/>
      </rPr>
      <t xml:space="preserve"> 2381 </t>
    </r>
    <r>
      <rPr>
        <sz val="11"/>
        <color theme="1"/>
        <rFont val="Calibri"/>
        <family val="2"/>
        <scheme val="minor"/>
      </rPr>
      <t xml:space="preserve">actores del SADA que se vinculen al programa de fortalecimiento 
Indicador: Avance en el fortalecimiento de Actores del SADA que finalicen el programa. </t>
    </r>
  </si>
  <si>
    <r>
      <t>Implementar el proceso de fortalecimiento con pequeños y medianos comerciantes y prestadores de servicios alimentarios, siguiendo la ruta establecida por la SDDE
Meta: 1100</t>
    </r>
    <r>
      <rPr>
        <sz val="11"/>
        <color theme="1"/>
        <rFont val="Calibri"/>
        <family val="2"/>
        <scheme val="minor"/>
      </rPr>
      <t xml:space="preserve"> actores</t>
    </r>
  </si>
  <si>
    <r>
      <t xml:space="preserve">Promover canales comerciales </t>
    </r>
    <r>
      <rPr>
        <sz val="11"/>
        <color theme="1"/>
        <rFont val="Calibri"/>
        <family val="2"/>
        <scheme val="minor"/>
      </rPr>
      <t>que permitan la inclusión de pequeños y medianos productores y trasformadores de alimentos de la ruralidad bogotana y la Región Central para que realcen encadenamientos comerciales efectivos</t>
    </r>
  </si>
  <si>
    <r>
      <t xml:space="preserve">Implementar el </t>
    </r>
    <r>
      <rPr>
        <b/>
        <sz val="11"/>
        <color theme="1"/>
        <rFont val="Calibri"/>
        <family val="2"/>
        <scheme val="minor"/>
      </rPr>
      <t>28%</t>
    </r>
    <r>
      <rPr>
        <sz val="11"/>
        <color theme="1"/>
        <rFont val="Calibri"/>
        <family val="2"/>
        <scheme val="minor"/>
      </rPr>
      <t xml:space="preserve"> de las acciones para el desarrollo de la estrategia Distrital de Ciudadanía Alimentaria a través de un programa anual </t>
    </r>
  </si>
  <si>
    <r>
      <t>Implementar el</t>
    </r>
    <r>
      <rPr>
        <b/>
        <sz val="11"/>
        <color theme="1"/>
        <rFont val="Calibri"/>
        <family val="2"/>
        <scheme val="minor"/>
      </rPr>
      <t xml:space="preserve"> 43,2%</t>
    </r>
    <r>
      <rPr>
        <sz val="11"/>
        <color theme="1"/>
        <rFont val="Calibri"/>
        <family val="2"/>
        <scheme val="minor"/>
      </rPr>
      <t xml:space="preserve"> de los módulos del sistema de información establecidos</t>
    </r>
  </si>
  <si>
    <r>
      <t xml:space="preserve">Realizar </t>
    </r>
    <r>
      <rPr>
        <b/>
        <sz val="11"/>
        <color theme="1"/>
        <rFont val="Calibri"/>
        <family val="2"/>
        <scheme val="minor"/>
      </rPr>
      <t>486</t>
    </r>
    <r>
      <rPr>
        <sz val="11"/>
        <color theme="1"/>
        <rFont val="Calibri"/>
        <family val="2"/>
        <scheme val="minor"/>
      </rPr>
      <t xml:space="preserve"> mercados campesinos en sus diferentes modalidades 
Indicador: Avance en la realización del número de  mercados campesinos
</t>
    </r>
  </si>
  <si>
    <t>RESUMEN DISTRIBUCIÓN DE RECURSOS  2021
PLAN ANUAL DE ADQUISICIONES</t>
  </si>
  <si>
    <t xml:space="preserve">  -..</t>
  </si>
  <si>
    <t>convenio Fiducoldex</t>
  </si>
  <si>
    <t>x</t>
  </si>
  <si>
    <t>ya está en ejecución, verificar</t>
  </si>
  <si>
    <t>Pendiente presentación de la inciativa a la Secretaria</t>
  </si>
  <si>
    <t>Hace parte del compromiso con el Congreso Distrital de la Bici</t>
  </si>
  <si>
    <t>Complementa las apuestas desde la sub de internacionalización</t>
  </si>
  <si>
    <t>Economía circular incorporada en varias líneas para la competitividad</t>
  </si>
  <si>
    <t>Aprobado 
V1
Enero</t>
  </si>
  <si>
    <t>Aprobado 
V2
Marzo</t>
  </si>
  <si>
    <t>Obejtivo</t>
  </si>
  <si>
    <t>Meta Plan 2021</t>
  </si>
  <si>
    <t>Presupuesto Meta Plan</t>
  </si>
  <si>
    <t xml:space="preserve">Presupuesto Meta </t>
  </si>
  <si>
    <t xml:space="preserve">Fortalecer la información que se genera sobre temas propios de la dinámica económica de la ciudad-región  articulando interinstitucionalmente a las entidades del sector, frente a la toma de decisiones relacionadas con el Desarrollo Económico de Bogotá.
</t>
  </si>
  <si>
    <t>Dirección de Estudios de Desarrollo Económico</t>
  </si>
  <si>
    <t>Integrar un (1) Observatorio del sector Desarrollo Económico, como fuente de información para la toma</t>
  </si>
  <si>
    <t>Observatorios del Sector de Desarrollo Económico integrados</t>
  </si>
  <si>
    <t>Elaborar (10) investigaciones que aporten a la formulación, coordinación, ejecución, seguimiento y
evaluación de las políticas públicas distritales</t>
  </si>
  <si>
    <t>Generar investigaciones susceptibles de servir de insumo para la formulación, coordinación, ejecución, seguimiento  y evaluación de las políticas públicas distritales.</t>
  </si>
  <si>
    <t>Buscar, analizar, recopilar y producir información económica de la ciudad para elaborar estudios, investigaciones y documentos  económicos</t>
  </si>
  <si>
    <t>Prestar servicios profesionales a la Subdirección de Estudios Estratégicos, en la búsqueda, análisis, y consolidación de información con énfasis en mercado laboral para la elaboración de estudios propios del sector de desarrollo económico.</t>
  </si>
  <si>
    <t>Directa</t>
  </si>
  <si>
    <t>Prestar servicios profesionales a la Subdirección de Estudios Estratégicos en la búsqueda, análisis, y consolidación de información con énfasis en competitividad y economía urbana; así como la elaboración de estudios de Bogotá – Región</t>
  </si>
  <si>
    <t>Prestar servicios profesionales a la Dirección de Estudios de Desarrollo Económico para apoyar en la búsqueda, recolección y análisis de información requerida para la elaboración de investigaciones; así como los requerimientos de información en el marco de la Estrategia de Mitigación y Reactivación Económica de Bogotá, D.C.</t>
  </si>
  <si>
    <t>Prestar servicios profesionales a la Dirección de Estudios de Desarrollo Económico en el desarrollo de investigaciones asociadas al sector de desarrollo económico con énfasis en productividad; así como en el procesamiento y la analítica de datos</t>
  </si>
  <si>
    <t>Prestar servicios profesionales a la Dirección de Estudios de Desarrollo Económico en la búsqueda, análisis y producción de información, así como en la elaboración de documentos y metodologías sobre la dinámica económica urbana y rural de Bogotá.</t>
  </si>
  <si>
    <t>Diseñar (2) metodologías e instrumentos para el análisis y seguimiento del comportamiento del sector Desarrollo Económico.</t>
  </si>
  <si>
    <t>Generar metodologías a partir de información económica, estadística y geográfica relevante  para la ciudad que sea consistente, confiable, validada y actualizada</t>
  </si>
  <si>
    <t>Buscar, analizar, recopilar y producir información económica de la ciudad que sirvan para el desarrollo de documentos metodológicos.</t>
  </si>
  <si>
    <t>Contratar levantamiento de información para realizar investigaciones de mercado laboral</t>
  </si>
  <si>
    <t>Realizar la aplicación de la encuesta de demanda laboral dirigida a las empresas del sector productivo ubicadas en el territorio urbano de diecinueve (19) localidades de la ciudad de Bogotá.</t>
  </si>
  <si>
    <t>Licitación pública</t>
  </si>
  <si>
    <t xml:space="preserve">Recolectar información primaria sobre la dinámica económica de la ciudad </t>
  </si>
  <si>
    <t>Conformar un equipo encuestador</t>
  </si>
  <si>
    <t>Prestar servicios de apoyo para la realización de operativos de recolección de información sobre la coyuntura económica de la ciudad de Bogotá a través de la aplicación de encuestas, determinadas por la Dirección de Estudios de Desarrollo Económico.</t>
  </si>
  <si>
    <t>10,5 meses</t>
  </si>
  <si>
    <t xml:space="preserve">Prestar servicios profesionales para la organización y apoyo a la coordinación de un equipo de encuestadores en los diferentes levantamientos de información que se realizan sobre la coyuntura económica de la ciudad. </t>
  </si>
  <si>
    <t>Efectuar los cálculos, validación, análisis de información económica de la ciudad - región y realizar el seguimiento a la información económica de la ciudad mediante el procesamiento de bases de  datos, documentos e informes estadísticos y capas de georreferenciación de la información, entre otros.</t>
  </si>
  <si>
    <t xml:space="preserve">Prestar servicios profesionales a la Subdirección de Información y Estadísticas para la construcción de documentos estadísticos, así como el procesamiento, estructuración y consolidación de las bases de datos e información económica  </t>
  </si>
  <si>
    <t>Prestar  servicios profesionales a la Dirección de Estudios de Desarrollo Económico en la captura, almacenamiento, procesamiento, análisis y visualización de información enriquecida con variables geográficas, que se requieran para las investigaciones, publicaciones y trabajo de campo de la entidad</t>
  </si>
  <si>
    <t>Prestar servicios profesionales a la Dirección de Estudios de Desarrollo Económico en la estructuración y seguimiento a la muestra estadística de la Encuesta de Demanda Laboral 2020</t>
  </si>
  <si>
    <t>Prestar servicios profesionales a la Dirección de Estudios de Desarrollo Económico en los procesos de recolección, análisis, consolidación, seguimiento y validación de la información estadística que soporte la construcción de documentos de investigación y metodológicos priorizados por la dependencia</t>
  </si>
  <si>
    <t xml:space="preserve">Contar con las herramientas informáticas que permitan la generación,análisis, seguimiento y procesamiento  de información.  </t>
  </si>
  <si>
    <t>Renovar o actualizar los sistemas informaticos requeridos para el procesamiento y generación de la información económica de Bogotá y la región</t>
  </si>
  <si>
    <t>Efectuar la automatización del  proceso de la Dirección de Estudios de Desarrollo Económio</t>
  </si>
  <si>
    <t xml:space="preserve">12 meses </t>
  </si>
  <si>
    <t>Contratar la renovación y soporte técnico de las licencias SAS ANALYTICS PRO y ACCESS to PC Files con que cuenta la Secretaría Distrital de Desarrollo Económico.</t>
  </si>
  <si>
    <t>Directa - proveedor exclusivo</t>
  </si>
  <si>
    <t>Contratar la actualización, mantenimiento y soporte técnico para las licencias ArcGIS, y ArcGIS online con que cuenta la Secretaría Distrital de Desarrollo Económico.</t>
  </si>
  <si>
    <t xml:space="preserve">Selección abreviada - tienda virtual </t>
  </si>
  <si>
    <t>Generar (15) documentos de estrategias de posicionamiento y articulación interinstitucional para la construcción y administración de la información estadística sobre temas económicos de la ciudad</t>
  </si>
  <si>
    <t>Generar información para la implementación de estrategias de posicionamiento y articulación interinstitucional</t>
  </si>
  <si>
    <t>Generar información estadística sobre el PIB y la EMS de Bogotá</t>
  </si>
  <si>
    <t>Adicionar el convenio interadministrativo No. 317 de 2020, cuyo objeto consiste en " Aunar esfuerzos técnicos, humanos, administrativos y financieros para el levantamiento de información de la encuesta mensual de servicios de Bogotá (EMSB), con el fin de continuar con la generación y publicación de los índices y variaciones de los ingresos y el personal ocupado de los servicios objeto de estudio y efectuar el cálculo y la publicación del PIB trimestral de Bogotá D.C., base 2015 desde el enfoque de la producción"</t>
  </si>
  <si>
    <t>Adición</t>
  </si>
  <si>
    <t>Aunar esfuerzos técnicos, humanos, administrativos y financieros para el levantamiento de información de la encuesta mensual de servicios de Bogotá (EMSB), con el fin de continuar con la generación y publicación de los índices y variaciones de los ingresos y el personal ocupado de los servicios objeto de estudio y efectuar el cálculo y la publicación del PIB trimestral de Bogotá D.C., base 2015 desde el enfoque de la producción y compra de información relevante para Bogotá</t>
  </si>
  <si>
    <t>Directa - convenio interadministrativo</t>
  </si>
  <si>
    <t>Buscar, analizar, recopilar e identificar información económica de la ciudad que sirva para el posicionamiento y articulación interinstitucional</t>
  </si>
  <si>
    <t>Prestar servicios profesionales a la Secretaría Distrital de Desarrollo Económico en  la identificación, organización, articulación y gestión de información disponible para la construcción del módulo de localidades del Observatorio de Desarrollo Económico de Bogotá (ODEB)</t>
  </si>
  <si>
    <t>Prestar servicios profesionales a la Dirección de Estudios de Desarrollo Económico en la elaboración de documentos de lineamiento técnico</t>
  </si>
  <si>
    <t>Prestar servicios profesionales de apoyo para el desarrollo, coordinación, programación y mantenimiento del sitio web del Observatorio de Desarrollo Económico</t>
  </si>
  <si>
    <t>Incrementar la capacidad administrativa y logística Institucional en el apoyo transversal de la SDDE.</t>
  </si>
  <si>
    <t>Dirección de Gestión Corporativa</t>
  </si>
  <si>
    <t>Elevar el nivel de efectivoidad en la gestion publica del sector, en el marco de MIPG al menos en 73%</t>
  </si>
  <si>
    <t>Efectividad en la gestiòn pùblica del sector</t>
  </si>
  <si>
    <t>Fortalecer 5 dependencias de apoyo transversal</t>
  </si>
  <si>
    <t>DARLE APOYO TRANSVERSAR A LOS TEMAS ADMINISTRATIVOS Y DE FUNCIONAMIENTOS A LAS DIFERENTES AREAS DE APOYO DE LA ENTIDAD COMO SON DESPACHO, SUBSECRETARIA Y POBLACIONES, CONTROL DISCIPLINARIO, CONTROL INTERNO, OAJ,SAF,SIS,COMUNICACIONES Y DEMAS ASCRITA A LA DGC.</t>
  </si>
  <si>
    <t>COMPRA DE VEHICULO PARA LA ENTIDAD</t>
  </si>
  <si>
    <t>ADQUISISCION DE VEHICULO</t>
  </si>
  <si>
    <t>ACUERDO MARCO</t>
  </si>
  <si>
    <t>ADECUACION DE SALA DE AUDIENCIAS PARA CONTROL DISCIPLINARIOS</t>
  </si>
  <si>
    <t>Dotación sala de audiencias para la Entidad, la cual debe incluir el mobiliario y tecnologia que garantice el desarollo de los procesos disciplinarios a cargo.</t>
  </si>
  <si>
    <t>Selección abreviada de menor cuantía</t>
  </si>
  <si>
    <t xml:space="preserve">CONTRATAR EL PERSONAL IDONEO PARA CUMPLIR LOS APOYOS TRANSVERSALES </t>
  </si>
  <si>
    <t xml:space="preserve">Prestar los servicios profesionales especializados  la asesoría y el acompañamiento en la coordinación y seguimiento de las rutas trazadoras de los proyectos, focalizando los recursos de los grupos de interes de la entidad. </t>
  </si>
  <si>
    <t>Directa-ops</t>
  </si>
  <si>
    <t>Prestar servicios profesionales especializados a la Subsecretaria de Desarrollo Económico en los temas administrativos relacionados al seguimiento y cumplimiento de los objetivos establecidos dentro de los proyectos de inversión a cargo de esta.</t>
  </si>
  <si>
    <t>Prestar sus servicios profesionales especializados como abogado en conceptos jurídicos y en la gestión u orientacion en la sustanciación jurídica de los procesos disciplinarios que adelanta la entidad</t>
  </si>
  <si>
    <t>Prestar sus servicios profesionales especializados como abogado en la sustanciación jurídica de los procesos disciplinarios que adelanta la entidad</t>
  </si>
  <si>
    <r>
      <t xml:space="preserve">Prestar servicios profesionales especializados a la Subsecretaría de Desarrollo Economico y especificamente al Grupo de Poblaciones y Territorio para la articulación de las políticas públicas con los grupos de interes, los planes integrales de acciones y acciones afirmativas con un enfoque </t>
    </r>
    <r>
      <rPr>
        <u/>
        <sz val="9"/>
        <color indexed="8"/>
        <rFont val="Calibri"/>
        <family val="2"/>
        <scheme val="minor"/>
      </rPr>
      <t xml:space="preserve">poblacional diferencial. </t>
    </r>
  </si>
  <si>
    <r>
      <t xml:space="preserve">Prestar servicios profesionales especializados a la Subsecretaría de Desarrollo Economico y especificamente al Grupo de Poblaciones y Territorio para la articulación de las políticas públicas con los grupos de interes,  los planes integrales de acciones y acciones afirmativas con un enfoque </t>
    </r>
    <r>
      <rPr>
        <u/>
        <sz val="9"/>
        <color indexed="8"/>
        <rFont val="Calibri"/>
        <family val="2"/>
        <scheme val="minor"/>
      </rPr>
      <t>Territorial atendiendo la organización del Distrito por Localidades.</t>
    </r>
  </si>
  <si>
    <t>Prestar los servicios profesionales para la Subsecretaría de Desarrollo Económico para  la formulación e implementación de políticas públicas y proyectos a con los grupos de interes, que deben ser acompañados con articulación interinstitucional, y son liderados desde la Subsecretaría de Desarrollo Económico</t>
  </si>
  <si>
    <t xml:space="preserve">Prestar servicios profesionales a la Subsecretaría de Desarrollo Economico y especificamente al Grupo de Poblaciones y Territorio para apoyar la gestión de los procesos que atiende la Secretaría, para el cumplimiento de los planes de acción de las políticas públicas con los grupos de interes, y los planes integrales de acciones afirmativas con un enfoque poblacional diferencial y territorial.  </t>
  </si>
  <si>
    <t xml:space="preserve">Prestar servicios profesionales a la Subsecretaría de Desarrollo Economico y especificamente al Grupo de Poblaciones y Territorio para apoyar la gestión de los procesos que atiende la Secretaría Distrital de Desarrollo Económico para el cumplimiento de los planes de acción de las políticas públicas y los planes integrales de acciones afirmativas con un enfoque poblacional diferencial y territorial.  </t>
  </si>
  <si>
    <t>Prestar servicios profesionales universitarios en apoyo a los procesos disciplinarios que adelanta la entidad</t>
  </si>
  <si>
    <t>Prestar servicios profesionales en la generación de contenidos gráficos para campañas externas de cara a los objetivos misionales de la
Secretaría Distrital de Desarrollo Económico.</t>
  </si>
  <si>
    <t>Prestar servicios profesionales en la generación de contenidos gráficos para la Secretaría Distrital de Desarrollo Económico</t>
  </si>
  <si>
    <t xml:space="preserve">Prestar servicios profesionales para dar apoyo en la proyección y ejecución de las estrategias de comunicación de la entidad en temas relacionados con el manejo de las redes sociales de la SDDE , creando contenidos para publicr en los diferentes espacios electrónicos </t>
  </si>
  <si>
    <t>Prestar servicios profesionales para dar apoyo en la generación de contenidos audiovisuales de forma periódica relacionado con los temas de actividades misionales que ejecuta la Secretaría Distrital de Desarrollo Económico</t>
  </si>
  <si>
    <t>Prestar servicios profesionales brindando apoyo para la transmisión audiovisual a través de los canales de comunicación de la entidad.</t>
  </si>
  <si>
    <t xml:space="preserve">Prestar servicios profesionales para el fortalecimiento del desarrollo de contenidos periodísticos divulgados a través de los diferentes canales de comunicación externos y redes sociales institucionales.  </t>
  </si>
  <si>
    <t xml:space="preserve">Prestar servicios profesionales para el fortalecimiento del desarrollo de contenidos periodísticos con enfoque ecómico divulgados a través de los diferentes canales de comunicación externos y redes sociales institucionales. </t>
  </si>
  <si>
    <t>Prestar los servicios profesionales para dar apoyo en la captura de fotos, edición, actualización y almacenamiento del material fotográfico y de contenidos misionales para su divulgación en los diferentes canales de   comunicación interna y externa de la entidad</t>
  </si>
  <si>
    <t xml:space="preserve">Prestación de servicios profesionales en  temas relacionados con las estrategias de comunicación  que garantice la difusión oportuna, transparente y eficaz de los programas y proyectos de la Secretaría de Desarrollo Económico dirigidos a los públicos objetivos. </t>
  </si>
  <si>
    <t>CREACION DE BOLSA DE LOGISTICA Y CENTRAL DE MEDIOS</t>
  </si>
  <si>
    <t xml:space="preserve">Implementación de estrategisas de divulgación para el fortalecimiento de los planes, programas y proyecctos de la entidad en  medios masivos de comunicación </t>
  </si>
  <si>
    <t>Prestar los servicios profesionales a la Dirección de Gestión Corporativa en actividades administrativas y las asociadas a los procesos de contratación</t>
  </si>
  <si>
    <t>Prestar servicios profesionales en temas administrativos y de apoyo técnico en los proyectos que se encuentran en cabeza de la  Dirección de Gestión Corporativa.</t>
  </si>
  <si>
    <t>Prestar los servicios profesionales a la Dirección de Gestión Corporativa en la generación de información gerencial, apoyo en el seguimiento de la ejecución de los planes de acción y actaividades programadas por las áreas de la Dirección.</t>
  </si>
  <si>
    <t>Prestar los servicios profesionales a la Dirección de Gestión Corporativa en actividades Juridicas parta apoyar en la contracion</t>
  </si>
  <si>
    <t xml:space="preserve">Prestar los servicios profesionales a la Dirección de Gestión Corporativa en actividades de apoyo en la gestión de talento humano de la entidad </t>
  </si>
  <si>
    <t>Prestar los servicios profesionales a la Dirección de Gestión Corporativa en actividades de apoyo en la formulación y seguimiento al cumplimiento de los planes de mejoramiento derivados de las diferentes auditorías a los procesos.</t>
  </si>
  <si>
    <t xml:space="preserve">Levantamiento, avaluo y consiliacion  bienes mmuebles e inmubles  de la entidad </t>
  </si>
  <si>
    <t>Prestar los servicios profesionales a la Dirección de Gestión Corporativa en actividades financieros</t>
  </si>
  <si>
    <t>Prestar sus servicios profesionales a la Oficina de Control Interno, con el fin de apoyar las auditorías internas de calidad que se realicen a los procesos que forman parte del Sistema Integrado de Gestión de la Secretaría Distrital de Desarrollo Económico, con enfoque especial en el proceso de gestión contractual.</t>
  </si>
  <si>
    <t>Prestar los servicios profesionales a la Subdirección Administrativa y Financiera en la ejecución de actividades de contratación pública y talento humano, a cargo de la Dependencia.</t>
  </si>
  <si>
    <t>Prestar los servicios de apoyo a la gestión en temas operativos financieros que requiera adelantar la Dirección de Gestión Corporativa”.</t>
  </si>
  <si>
    <t>Prestar servicios de apoyo a la Dirección de Gestión Corporativa de la Secretaría Distrital de Desarrollo Económico; en el desarrollo de actividades relacionadas con la gestión de los bienes de la Entidad.</t>
  </si>
  <si>
    <t>Prestar servicios profesionales a la Dirección de Gestión Corporativa de la Secretaría Distrital de Desarrollo Económico; en el desarrollo de actividades relacionadas con la gestión del inventario de la Entidad</t>
  </si>
  <si>
    <t>Prestar los servicios de apoyo a la Gestión para realizar actividades administrativas en la Secretaria Distrital de Desarrollo Económico</t>
  </si>
  <si>
    <t>Prestar los servicios profesionales en la implementación de los programas de bienestar social, seguridad y salud en el trabajo, gestión ambiental y capacitación de la Dirección de Gestión Corporativa de la Secretaria de Desarrollo Económico”</t>
  </si>
  <si>
    <t>“Prestar servicios profesionales en el ámbito Financiero y Tributario, relacionados con revisión de Estados Financieros, informes presupuestales y los demás temas que requiera la Dirección de Gestión Corporativa que se ajusten al perfil profesional”.</t>
  </si>
  <si>
    <t>Prestar servicios profesionales brindando apoyo en los procesos contractuales y demás exigencias jurídicas de la Secretaría Distrital de Desarrollo Económico</t>
  </si>
  <si>
    <t>Dar apoyo en las actividades que adelanta la Subdirección Administrativa y Financiera en la actualización y cargue de información de los contratos en los diferentes  sistemas de publicación.</t>
  </si>
  <si>
    <t>Prestar los servicios profesionales en el seguimiento y control ambiental al instrumento de planeación ambiental (PIGA)  en las diferentes sedes de la entidad.</t>
  </si>
  <si>
    <t>Prestar los servicios profesionales en la implementación de los programas de seguridad y salud en el trabajo, apoyando el eje de riesgo psicosocial de la Dirección de Gestión Corporativa de la Secretaria de Desarrollo Económico”</t>
  </si>
  <si>
    <t>Prestar los servicios de apoyo técnico y logístico requeridos por la Dirección de Gesión Corporativa.</t>
  </si>
  <si>
    <t>Prestar servicios profesionales especializados en los temas técnicos que requiera la SDDE en la etapa de ejecución y seguimiento del Nuevo Marco Normativo Contable para las entidades de gobierno, expedido por la CGN y realizar seguimiento a los estados financieros contables sugerir análisis y ajustes necesarios para cada período</t>
  </si>
  <si>
    <t xml:space="preserve">Prestar los servicios profesionales especializados al Despacho diferetes temas </t>
  </si>
  <si>
    <t>Prestar servicios profesionales en temas relacionados con la elaboración de conceptos, proyección y revisión de actos administrativos, respuesta a derechos de petición</t>
  </si>
  <si>
    <t>Prestar los servicios profesionales para el apoyo en la elaboración de conceptos, proyección y revisión de actos administrativos que adelanta la Subsecretaría  de Desarollo Económico y Disciplinarios.</t>
  </si>
  <si>
    <t>Prestar servicios profesionales en temas relacionados con la elaboración de conceptos, proyección y revisión de actos administrativos, respuesta a derechos de petición que adelanta la Subsecretaría de Desarrollo Económico y Disciplinarios.</t>
  </si>
  <si>
    <t>Asesorar jurídica y técnicamente los 13 proyectos de inversión ejecutados por la SDDE</t>
  </si>
  <si>
    <t>Prestar servicios profesionales brindando apoyo a la Oficina Asesora Jurídica en material contractual, así como en el cumplimiento de las demás funciones de la de la Dependencia.</t>
  </si>
  <si>
    <t>Prestar sus servicios profesionales brindando apoyo a la Oficina Asesora Jurídica en material contractual y en el cumplimiento de las funciones de la Dependencia.</t>
  </si>
  <si>
    <t>Prestar servicios profesionales para apoyar a la Oficina Asesora Jurídica en la revisión, seguimiento y acompañamiento en cada una de las etapas de los procesos de contratación, así como brindar apoyo jurídico en las actividades y actos inherentes al desarrollo y ejecución de los proyectos de la entidad y en temas de alta complejidad.</t>
  </si>
  <si>
    <t>Prestar los servicios profesionales para ejercer la defensa judicial de la Secretaría Distrital de Desarrollo Económico en los procesos que le sean asignados.</t>
  </si>
  <si>
    <t>Prestar los servicios profesionales para ejercer la defensa judicial de la Secretaría Distrital de Desarrollo Económico en aquellos procesos que le sean designados.</t>
  </si>
  <si>
    <t>Prestar los servicios profesionales para ejercer la defensa judicial y extrajudicial de la Secretaría Distrital de Desarrollo Económico en aquellos procesos que cursen a favor o en contra de la Entidad.</t>
  </si>
  <si>
    <t>Prestar servicios de asesoría jurídica externa especializada a la Secretaría Distrital de Desarrollo Económico a través de la emisión, análisis, revisión, y proyección de documentos y conceptos jurídicos que sean requeridos relacionados con temas de Derecho Administrativo, Laboral Administrativo, constitucional y contratación estatal.</t>
  </si>
  <si>
    <t>Prestar servicios para apoyar a la Oficina Asesora Jurídica acompañando y brindando orientaciòn profesional en temas relacionados con la reactivaciòn econòmica, asi como demas asuntos que le sean asignados propios de la gestion contractual y juridica a cargo de la dependencia.</t>
  </si>
  <si>
    <t>Prestar servicios para apoyar a la Oficina Asesora Jurídica acompañando y brindando orientaciòn profesional en temas relacionados con la reactivaciòn econòmica, asi como demas asuntos que le  sean asignados propios de la gestion contractual y juridica a cargo de la dependencia.</t>
  </si>
  <si>
    <t>Garantizar la operación de la infraestructura fisica</t>
  </si>
  <si>
    <t>Prestar servicios de recolecion de residuos de la entidad (RESPEL)</t>
  </si>
  <si>
    <t>Adecuacion de iluminaris del auditorio de la SDDE</t>
  </si>
  <si>
    <t xml:space="preserve">Selección abreviada subasta </t>
  </si>
  <si>
    <t>adquisiscion y mantenimiento de las motobombas de la entidad .</t>
  </si>
  <si>
    <t>Mantener en operación los 9 sistemas de información PERNO, SISCO, CORDIS, LIMAY, SAI, SAE, SUIM, ALFRESCO y APP para móviles</t>
  </si>
  <si>
    <t xml:space="preserve">CONTRATAR EL PERSONAL IDONEO PARA CUMPLIR LOS APOYOS  TRANSVERSALES </t>
  </si>
  <si>
    <t>Prestar los servicios profesionales a la Secretaría de Desarrollo Económico, para dar soporte a las herramientas Oracle BI (Inteligencia de Negocios) y a los aplicativos SUIM y SUIME.</t>
  </si>
  <si>
    <t>Prestar los servicios profesionales a la Secretaría Distrital de Desarrollo Económico en el diseño, actualización, implementación, soporte, mantenimiento y afinación de las herramientas informáticas de la Subdirección de Emprendimiento y Negocios y la Subdirección de Empleo y Formación</t>
  </si>
  <si>
    <t>Prestar los servicios profesionales a la Secretaría de Desarrollo Económico, para dar soporte técnico especializado a los módulos de información contable SAI, SAE, Interfaz Contable y asesorar nuevos desarrollos requeridos por la Entidad.</t>
  </si>
  <si>
    <t>Prestar los servicios profesionales a la Secretaría Distrital de Desarrollo Económico, para garantizar el correcto funcionamiento de las comunicaciones del Datacenter y administración de todos los equipos de networking de la entidad (Switches, Accespoint, Routers, ETC).</t>
  </si>
  <si>
    <t>Prestar servicios profesionales en la administración a las bases de datos Oracle y plataforma Linux de la Secretaría Distrital de Desarrollo Económico.</t>
  </si>
  <si>
    <t>Prestar los servicios profesionales a la Secretaría Distrital de Desarrollo Económico, para garantizar el correcto funcionamiento de las comunicaciones telefónicas, documentación, apoyo y seguimiento a los proyectos de Data Collocation e implementación del protocolo ipv6</t>
  </si>
  <si>
    <t xml:space="preserve">CONTRATAR LOS SERVICIOS PARA EL CORRECTO FUNCIONAMIENTO DE LOS SISTEMAS OPERATIVOS DE LA ENTIDAD </t>
  </si>
  <si>
    <t>Contratar servicios especializados para implementar la Política de Gobierno Digital en la SDDE. Con el objeto de aprovechar las TIC para mejorar la provisión de servicios digitales, el desarrollo de
procesos internos eficientes.  COMPONENTES: 
- Arquitectura TI
- Seguridad y Privacidad de la información
- Servicios ciudadanos digitales</t>
  </si>
  <si>
    <t>CONCUERSO DE MERITO</t>
  </si>
  <si>
    <t>Contratar el servicio de la Línea 195 para ofrecer a la ciudadanía un único canal telefónico cuando quiera obtener información clara, veraz y oportuna sobre los trámites y servicios ofrecidos por la SDDE, así mismo interponer denuncias por presuntos actos de corrupción, hacer peticiones y requerimientos.</t>
  </si>
  <si>
    <t>CTO INTERADMINISTRATIVO</t>
  </si>
  <si>
    <t>Contratar el servicio de mantenimiento preventivo, correctivo y bolsa de repuestos para los equipos de cómputo y demás elementos informáticos.</t>
  </si>
  <si>
    <t>SUBASTA INVERSA</t>
  </si>
  <si>
    <t>Adquirir un nuevo sistema de almacenamiento masivo para la SDDE.  Sistema hiperconvergente (servidor, almacenamiento, red y software).</t>
  </si>
  <si>
    <t>SUBASTA INVERSA/LICITACION</t>
  </si>
  <si>
    <t>Contratar el servicio de soporte y actualización para los productos Oracle de la SDDE</t>
  </si>
  <si>
    <t>CONTRACION DIRECTA</t>
  </si>
  <si>
    <t>Adquirir licencias Adobe Creative Cloud for Teams</t>
  </si>
  <si>
    <t>Adquirir licencias Office para la SDDE</t>
  </si>
  <si>
    <t xml:space="preserve"> Lograr una calificación de 8,8 sobre la Implementación del Sistema de gestión documental</t>
  </si>
  <si>
    <t>Implementar, y poner en funcionamiento un Sistema de Gestión Documental para la SDDE</t>
  </si>
  <si>
    <t>Mantener en funcionamiento el 100% de la infraestructura tecnológica</t>
  </si>
  <si>
    <t>Contratar el servicio de Telefonía IP para la entidad (SaaS)</t>
  </si>
  <si>
    <t xml:space="preserve"> Renovar el 50% de la infraestructura tecnológica existente</t>
  </si>
  <si>
    <t>Adquirir equipos de cómputo, impresoras, escáner, etc para la SDDE</t>
  </si>
  <si>
    <t xml:space="preserve"> Mantener actualizado 100%  sistemas de información de PQR y el link de transparencia</t>
  </si>
  <si>
    <t>Prestación de servicios técnicos para apoyar la gestión en la oficina de atención al ciudadano y correspondencia en actividades relacionadas con la atención, peticiones, quejas y reclamos presentadas por los usuarios.</t>
  </si>
  <si>
    <t>Prestar los servicios de apoyo a la Secretaría Distrital de Desarrollo Económico, en las actividades derivadas de la Gestión Documental en cuanto a los Procesos de Clasificación, Organización, Ordenación, Digitalización y descripción  física  de los archivos que se encuentran en custodia del Archivo Central de la Entidad”.</t>
  </si>
  <si>
    <t>Prestar los servicios de apoyo a la Secretaría Distrital de Desarrollo Económico, para elaborar, aprobar y aplicar la Tablas de valoración documental TVD sobre los documentos que hacen parte de los fondos documentales de la entidad de las vigencias 2006 a 2016</t>
  </si>
  <si>
    <t>“Prestar los servicios de apoyo tecnológicos para la Secretaría Distrital de Desarrollo Económico en temas relacionados al desarrollo, ejecución y cumplimiento de los planes y programas asociados al subsistema de gestión documental”.</t>
  </si>
  <si>
    <t>Prestar los servicios de apoyo a la Secretaría Distrital de Desarrollo Económico, en las actividades de Clasificación, Organización, Ordenación y descripción  física y magnética de los archivos que se encuentran en custodia del Archivo Central de la Entidad.</t>
  </si>
  <si>
    <t>Prestar los servicios Tecnológicos a la Secretaría Distrital de Desarrollo Económico para el desarrollo, ejecución y cumplimiento de los planes y programas asociados al subsistema de gestión documental.</t>
  </si>
  <si>
    <t xml:space="preserve">Incrementar el desarrollo de estrategias de acción institucional orientadas al cumplimiento de las políticas implementadas en el marco del Sistema de Gestión de la entidad.
</t>
  </si>
  <si>
    <t>Oficina Asesora de Planeación</t>
  </si>
  <si>
    <t xml:space="preserve">Elevar el nivel de efectividad en la gestión pública del sector, en el marco de MIPG al menos el 73% </t>
  </si>
  <si>
    <t>Fortalecer la Política de Gestión de conocimiento</t>
  </si>
  <si>
    <t>Garantizar el cumplimiento de las acciones encaminadas a la actualización y racionalización de procesos institucionales.</t>
  </si>
  <si>
    <t>* Coordinar y revisar la actualización de los procesos y procedimientos para el cumplimiento de la política pública y los planes integrales de acciones afirmativas de los grupos poblacionales asignados.
*Apoyar la complementación y seguimiento del Modelo Integrado de Planeación y Gestión -MIPG-.
*Implementar la metodología y/o herramientas de seguimiento a las políticas públicas de la entidad.
* Diligenciar la matriz de seguimiento a los trámites de correspondencia asignados a la Oficina Asesora de Planeación.</t>
  </si>
  <si>
    <t>Prestar servicios profesionales para actualizar, y recolección de datos en todo los referente, al cumplimiento de las intervenciones hechas a través de los proyecto de inversión de la SDDE</t>
  </si>
  <si>
    <t>Contratación Directa -  Servicios profesionales</t>
  </si>
  <si>
    <t>Adquirir aplicativo para fortalecer la administración del Sistema de Gestión y el proceso de implementación del MIPG</t>
  </si>
  <si>
    <t>*Administración de la documentación del Sistema de Gestión, seguimiento y control por cada política y dimensión del MIPG, autodiagnóstico guiado, interactivo y de fácil seguimiento por política, definición de las líneas de defensa, articulación y complementariedad con otros sistemas de gestión. 
*Cargue de las HV de los indicadores, reportes y medición de indicadores, estadísticas de mejoramiento, generación de acciones a partir de mediciones, visualización de tableros.
*Cronogramas de auditorías, planeación de entrevistas, registro de hallazgos, reporte de mejoramiento, administración de planes de mejoramiento (Acciones correctivas y preventivas).
*Listado maestro de tareas y programación de tareas, cronogramas, reportes, porcentaje de cumplimiento. 
*Análisis DOFA, identificación, análisis y valoración de riesgos, matriz y registro de eventos de riesgo. 
*Flujo de trabajo y seguimiento a cada miembro del Comité Institucional de Gestión y Desempeño para seguimiento y control con evidencias. 
*Definición de planes de acción y asignación de tareas y seguimiento, definición, seguimiento y control de indicadores, construcción y consolidación informe de monitoreo general del Modelo Integrado de Planeación y Gestión, articulación con el Mapa de Procesos
*El valor estimado incluye 30 usuarios gestores e ilimitados usuarios de consulta, así mismo el valor de mantenimiento para los próximos años, será cercano al 20% del valor inicial del proyecto.</t>
  </si>
  <si>
    <t>Adquisición de una herramienta  para fortalecer la administración del Sistema de Gestión y el proceso de implementación del MIPG</t>
  </si>
  <si>
    <t>Mínima cuantía</t>
  </si>
  <si>
    <t xml:space="preserve">8 meses </t>
  </si>
  <si>
    <t xml:space="preserve">Dinamizar el ciclo de la gestión pública facilitando así el aprendizaje, la difusión e  interconexión del conocimiento entre los servidores y los grupos de valor, promoviendo así soluciones efectivas que permitan orientar la gestión al servicio de los ciudadanos. </t>
  </si>
  <si>
    <t>Prestar los servicios de apoyo a la gestión, administrativo y de gestión documental a la Oficina Asesora de planeación de la Secretaria Distrital de Desarrollo Económico</t>
  </si>
  <si>
    <t>Contratación Directa -  Servicios de apoyo a la gestión</t>
  </si>
  <si>
    <t>Prestar los servicios profesionales a la Oficina Asesora de Planeación de la Secretaría Distrital de Desarrollo Económico para apoyar la articulación de las estrategias de atención a personas víctimas del conflicto armado por parte de la SDDE en la vigencia 2020.</t>
  </si>
  <si>
    <t>Prestar servicios profesionales a la Subsecretaría de Desarrollo Económico y específicamente al Grupo de Poblaciones y Territorio para la articulación de las políticas públicas,  los planes integrales de acciones y acciones afirmativas con un enfoque poblacional diferencial y territorial.</t>
  </si>
  <si>
    <t>Prestar servicios profesionales para apoyar la gestión de los procesos que atiende la Secretaría Distrital de Desarrollo Económico para el cumplimiento de los planes de acción de las políticas públicas y los planes integrales de acciones afirmativas con un enfoque territorial y poblacional</t>
  </si>
  <si>
    <t>Prestar servicios profesionales para el seguimiento y consolidación de información generada en el marco del cumplimiento de acciones, encaminadas al fortalecimiento de los sistemas  de información de la SDDE</t>
  </si>
  <si>
    <t>Fortalecer la Política de Participación ciudadana en la gestión pública</t>
  </si>
  <si>
    <t xml:space="preserve">Gestionar la identificación de los trámites a partir de los productos o servicios que ofrece la entidad priorizando las necesidades y expectativas de los ciudadanos. </t>
  </si>
  <si>
    <t xml:space="preserve">* Identifica los trámites a partir de los productos o servicios que ofrece la entidad.
* Priorizar los trámites  con base en las necesidades y expectativas de los ciudadanos. 
* Registrar los trámites y/o OPAS ante el Departamento Administrativo de la Función Pública.  
</t>
  </si>
  <si>
    <t>Prestar los servicios profesionales la Oficina Asesora de Planeación de la Secretaria de Desarrollo Económico, en los procesos de racionalización de trámites  de la entidad.</t>
  </si>
  <si>
    <t xml:space="preserve">4 meses </t>
  </si>
  <si>
    <t>Garantizar la incidencia efectiva de los ciudadanos y sus organizaciones en los procesos de planeación, ejecución, evaluación -incluyendo la rendición de cuentas- de su gestión, a través de diversos espacios, mecanismos, canales y prácticas de participación ciudadana.</t>
  </si>
  <si>
    <t>* Formular la implementación, evaluación y seguimiento de los planes de Rendición de Cuentas (RDC) y Participación ciudadana. 
*Evaluar la incidencia de los espacios de participación ciudadana implementados por la entidad. 
* Promover canales de comunicación entre la Secretaria Distrital de Desarrollo Económico y la ciudadanía con el fin de facilitar el dialogo en doble vía.
*Socializar y validar con la ciudadanía los compromisos asumidos, informes generados al interior de la entidad, entre otros.</t>
  </si>
  <si>
    <t>Prestar los servicios profesionales la Oficina Asesora de Planeación de la Secretaria de Desarrollo Económico, en los procesos de planeación y seguimiento a diferentes estrategias e instrumentos que se tienen proyectados desarrollar en la vigencia 2020, y la implementación y seguimiento de la estrategia de rendición de cuentas de la entidad.</t>
  </si>
  <si>
    <t>Prestar los servicios profesionales apoyando  a la oficina asesora de planeación en el proceso de programación y seguimiento en la gestión de los proyectos de inversión y en la gestión y seguimiento de la estrategia institucional de participación.</t>
  </si>
  <si>
    <t>Fortalecer la Política de Planeación Institucional</t>
  </si>
  <si>
    <t xml:space="preserve">Diseñar actividades que permitan una adecuada implementación de la ruta estratégica y operativa que guiará la gestión de la entidad en concordancia con las necesidades de sus grupos de valor.  </t>
  </si>
  <si>
    <t xml:space="preserve">* Generar informes donde se presente el seguimiento a los avances en las diferentes acciones e indicadores de los proyectos de inversión
*Actualizar mensualmente las matrices de reporte de metas para el seguimiento físico y financiero y su respectivo reporte al aplicativo SEGPLAN.
*Implementar la metodología de cadena de valor para analizar los resultados e impactos que tienen las intervenciones de los proyectos de inversión de la entidad.
*Acompañar el seguimiento de los proyectos de inversión de las Áreas Misionales y de Apoyo de la entidad para el nuevo Plan de Desarrollo 2020-2024
</t>
  </si>
  <si>
    <t>Prestar servicios profesionales para realizar el proceso de planeación y seguimiento físico y presupuestal de los proyectos de inversión, de manera mensual, en el marco de los diferentes instrumentos de seguimiento institucional y/o distrital.</t>
  </si>
  <si>
    <t>Prestar los servicios profesionales para el procesamiento de información en función del seguimiento y evaluación de los proyectos de inversión.</t>
  </si>
  <si>
    <t>Prestar servicios profesionales a la Secretaría Distrital de Desarrollo Económico encaminado  a la  implementación de herramientas de mejora  continua, actualización, estandarización, y de seguimiento establecido  por el Sistema integrado de Gestión, conjuntamente con la normatividad vigente  del  modelo integrado de planeación y gestión al interior de la entidad.</t>
  </si>
  <si>
    <t>Prestar servicios profesionales especializados  a la secretaría distrital de desarrollo económico encaminado al fortalecimiento de la economía circular, promoción de la Industria sostenible y  emprendimiento verde para el Distrito Capital. Desarrollo distrital y de los planes institucionales.</t>
  </si>
  <si>
    <t>Prestar servicios profesionales para el desarrollo de la estrategia de articulación con las entidades del sector y la estrategia de acompañamiento a las localidades donde se realicen actividades relacionadas con la Entidad.</t>
  </si>
  <si>
    <t>Fortalecer la Política de Seguimiento y Evaluación Institucional</t>
  </si>
  <si>
    <t xml:space="preserve">
Fortalecer el control y seguimiento de los riesgos de la entidad, con el fin de mitigar su impacto en el desarrollo de la gestión institucional. 
</t>
  </si>
  <si>
    <t>* Implementar el  Sistema de Control Interno.
* Fortalecer el componente información y comunicación. 
* Fortalecer el ambiente de control. 
* Fortalecer las actividades de monitoreo Y seguimiento</t>
  </si>
  <si>
    <t xml:space="preserve">Prestar los servicios profesionales a la Oficina Asesora de Planeación en la implementación de instrumentos y/o mecanismos de control y  seguimiento para la gestión de riesgos de la entidad.
</t>
  </si>
  <si>
    <t>Desarrollar estrategias y actividades en torno al seguimiento y la evaluación de los resultados institucionales, con el fin de verificar permanentemente que la ejecución de las actividades, el cumplimiento de metas o el uso de recursos correspondan con lo programado en la planeación institucional</t>
  </si>
  <si>
    <t xml:space="preserve">*Desarrollar Informes de Avance a la Ejecución de Proyectos (IAEP).
*Realizar informes de seguimiento a la etapa contractual de los proyectos de inversión.
*Elaborar boletines del Sistema Unificado de Información Misión
</t>
  </si>
  <si>
    <t>Prestar los servicios profesionales a la oficina asesora de planeación en la implementación de instrumentos y/o mecanismos de seguimiento,  evaluación y procesamiento de información de los proyectos de inversión de la  secretaria distrital de desarrollo económico</t>
  </si>
  <si>
    <t>Prestar servicios profesionales en la Oficina Asesora de Planeación de la Secretaría Distrital de Desarrollo Económico para el seguimiento, monitoreo y evaluación de las estrategias de desarrollo económico realizadas por los proyecto de inversión de  la entidad</t>
  </si>
  <si>
    <t>Prestar los servicios profesionales a la secretaría distrital de desarrollo económico, para la consolidación y elaboración de la información relacionada con los proyectos de inversión de la entidad,  especialmente en lo relacionado con  la articulación de la estrategia de la población víctima del conflicto que ha sido atendida a través de la oferta de servicios de la entidad.</t>
  </si>
  <si>
    <t>Prestar servicios profesionales para la ejecución de estrategias de seguimiento y evaluación, que se orienten al análisis de la gestión de resultados de los proyectos de inversión, con base en referentes metodológicos como la cadena de valor y demás instrumentos con que cuenta la Oficina Asesora de Planeación de la Secretaría Distrital de Desarrollo Económico.</t>
  </si>
  <si>
    <t>Prestar servicios profesionales para apoyar la gestión de diseño, formulación, ejecución, seguimiento y cierre de planes, programas, proyectos e iniciativas organizacionales y de inversión del Sector de Desarrollo Económico, Industria y Turismo, de acuerdo con las estrategias definidas y en el marco del plan de desarrollo distrital y de los planes institucionales.</t>
  </si>
  <si>
    <t>Fortalecer la política de Transparencia, Acceso a la Información Pública y Lucha contra la Corrupción</t>
  </si>
  <si>
    <t>Divulgar activamente la información pública sin que medie solicitud alguna (transparencia activa); así mismo, responder de buena fe, de manera adecuada, veraz, oportuna y gratuita a las solicitudes de acceso a la información pública (transparencia pasiva).</t>
  </si>
  <si>
    <t>*Acompañar la implementación del Plan Anticorrupción y Atención al Ciudadano vigencia 2020.
*Actualizar el Link de transparencia y acceso a la información pública de la entidad.
*Elaborar el Informe de seguimiento a la implementación de la ley de transparencia.</t>
  </si>
  <si>
    <t>Prestar servicios profesionales para la administración, monitoreo y gestión para la publicación de la  información que deba estar incorporada en el Link de Transparencia y Acceso a la Información Pública de la entidad.</t>
  </si>
  <si>
    <t xml:space="preserve">Prestar servicios a la Subdirección de Empleo y Formación para apoyar la implementación del modelo integrado de formación para el trabajo en el marco de la ruta de empleabilidad: 
Contratar DOS (2) CPS especializado 
Contratar DOS (3) CPS junior 
Contratar CINCO (5) CPS Agencia Formadores </t>
  </si>
  <si>
    <t>Diseñar y poner en marcha uno o varios vehículos financieros para fondear al menos 24.151 unidades de MIPYIMES, negocios, emprendimientos, pequeños comercios, unidades productivas aglomeradas y/o emprendimientos por subsistencia, formales e informales, que permitan su liquidez y la conservación de los empleos o que ayude a crecer y consolidar sus negocios, disminuyendo la exposición a la tasa de mortalidad empresarial en el marco de la reactivación económica de la ciudad. Como mínimo, un 20% de la oferta será destinada a jóvenes</t>
  </si>
  <si>
    <t xml:space="preserve">Ejecutar iniciativas y programas orientados a potenciar los niveles de acceso al financiamiento, educación e inclusión financieras para la mediana, pequeña y microempresa, así como para los emprendedores y la población de Bogotá-Región. </t>
  </si>
  <si>
    <t>Contratar UNA  (1) CPS apoyo estratégico a la subdirección</t>
  </si>
  <si>
    <t>Apoyar financieramente a 24.151 unidades de micro, pequeña o mediana empresa, negocios, pequeños comercios, unidades productivas aglomeradas y/o emprendimientos por subsistencia, que permitan su liquidez y la conservación de los empleos o que ayude a crecer y consolidar sus negocios, disminuyendo la exposición a la tasa de mortalidad empresarial en el marco de la reactivación económica de la ciudad.</t>
  </si>
  <si>
    <t xml:space="preserve">Líneas de crédito y/o programas de garantías a créditos, como instrumentos financieros que permitan a la población objetivo la inclusión financiera. </t>
  </si>
  <si>
    <t>Proyectos e instrumentos de financiamiento y crédito y programas de garantías que permitan la inclusión financiera de la población objetivo.</t>
  </si>
  <si>
    <t>Bancóldex, FNG, Fondo Empreder, Línea especial de financiamiento para mujeres, Grupos de ahorro y crédido, encadenamientoas financieros.</t>
  </si>
  <si>
    <t xml:space="preserve">Apoyo profesional a la Subdirección para ejecutar iniciativas y programas orientados aa potenciar los niveles de acceso al financiamiento, educación e inclusión financieras para la mediana, pequeña y microempresa, así como para los emprendedores y la población de Bogotá-Región. </t>
  </si>
  <si>
    <t xml:space="preserve">Contratar UNA (1) CPS apoyo especializado a la subdireccion 
Contratar CUATRO (4) CPS apoyo profesional a la subdireccion
Contratar UNA (1) CPS apoyo profesional transversal a la subdireccion  </t>
  </si>
  <si>
    <t xml:space="preserve">Apoyo profesional a la Subdirección y Dirección para ejecutar iniciativas y programas orientados al desarrollo empresarial y el empleo en el distrito. </t>
  </si>
  <si>
    <t xml:space="preserve">Contratación de un grupo de personas que hagan las veces de "embajadores de la reactivación" encargada de identificar, contactar, visitar y caracterizar en terreno, las unidades productivas existentes en las diferentes localidades de la ciudad y llevar la oferta de la SDDE. </t>
  </si>
  <si>
    <t xml:space="preserve">Contratación del grupo de personas que conformarán la Tropa Económica. </t>
  </si>
  <si>
    <t xml:space="preserve">CPS Tropa Económica </t>
  </si>
  <si>
    <t xml:space="preserve">Tropa Económica </t>
  </si>
  <si>
    <t xml:space="preserve">Contratación en conjunto con la Subdirección de Emprendimiento y la Subdirección de Intermediación, de un proveedor de la plataforma digital de Ruta Bogotá E, quien suministra y administra la plataforma y desarrolla contenidos de educación financiera (para esta meta específica). </t>
  </si>
  <si>
    <t xml:space="preserve">Contratación, implementación y seguimiento al avance de la plataforma digital con contenidos de educación financiera en el marco de Ruta Bogotá E. </t>
  </si>
  <si>
    <t>Portal de información y orientación sobre financiamiento  a la población de Bogotá -  Ruta Bogotá E</t>
  </si>
  <si>
    <t>Diapositiva No. 7 - Ruta Bogotá E.  
Diapositiva No. 11</t>
  </si>
  <si>
    <t xml:space="preserve">Talleres de educación financiera con enfoque diferencial, dentro de los cuales se determinan los contenidos particulares de los talleres de educación financiera de acuerdo con las necesidades del grupo al que se le prestará el taller, se realiza la convocatoria y la organización operativa del taller en aras de que se desarrollo correctamente el mismo. Para así, evaluar y determinar los aspectos de mejora. De manera adicional, el equipo hace el registro de los participantes a los talleres en el SUIM y reporte de los participantes. </t>
  </si>
  <si>
    <t xml:space="preserve">Contratar CINCO (5) apoyo profesional CPS. 
</t>
  </si>
  <si>
    <t>Talleres de educación financiera</t>
  </si>
  <si>
    <t xml:space="preserve">Organización y/o participación de eventos relacionados con el tema de educación e inclusión financiera, en donde: se determine el contenido que se expondrá en el evento, se organice operativa y logísticamente el evento y se promocione el evento, para finalmente,  registro de los participantes en el SUIM y se haga la evaluación y aspectos de mejora. </t>
  </si>
  <si>
    <t>Cursos virtuales de educación financiera en alianza con entidades públicas y privadas segmentados por población, tipo y tamaño de empresa</t>
  </si>
  <si>
    <t>Potenciar emprendimientos innovadores en etapa de ideación, arranque y crecimiento, a través de la conexión con el mercado, plataformas de formación y distintos retos empresariales y gerenciales.</t>
  </si>
  <si>
    <t xml:space="preserve">Potenciar emprendimientos innovadores en etapa de ideación, arranque y crecimiento, a través de la conexión con el mercado, plataformas de formación y distintos retos empresariales y gerenciales.
</t>
  </si>
  <si>
    <t>Ruta Bogotá E</t>
  </si>
  <si>
    <t>Formulación de  programas y proyectos que beneficien a emprendedores y empresarios, especialmente aquellos afectados por la emergencia económica y social del COVID - 19 con enfoque diferencial y acciones afirmativas.</t>
  </si>
  <si>
    <t>Desarrollar y/o participar en diferentes eventos, dando prioridad a estrategias presenciales  y/o virtuales  que promuevan el emprendimiento, la reinvencion o generacion de modelos de negocio, conexión de mercados y solución a problemáticas de ciudad.</t>
  </si>
  <si>
    <t xml:space="preserve">Evento ciudad por determinar. </t>
  </si>
  <si>
    <t>Desarrollar y/o fortalecer las capacidades de emprendimientos  liderados por mujeres y/o población LGTBI.</t>
  </si>
  <si>
    <t>Apoyo a la Gestión - Prestar los servicios profesionales a la Subdirección de Emprendimiento y Negocios SEN para asesorar y acompañar los programas desarrollados para emprendedores y empresarios.</t>
  </si>
  <si>
    <t xml:space="preserve">CPS Subdireccion de Emprendimiento 
General para toda la Subdirección de Emprendimiento.
Nota: Los contratistas acá enunciados están saliendo por varias metas de la subdirección debido a la gran magnitud de la meta de habilidades digitales, se definió que todos deberían, desde distintos enfoques, aportarán a varias metas. </t>
  </si>
  <si>
    <t xml:space="preserve">Bogotá a Cielo Abierto </t>
  </si>
  <si>
    <t>Diseño, puesta en marcha y fondeo de un vehículo de propósito especial (SPV) para capital semilla, consolidación y crecimiento de emprendimientos de alto impacto, con recurso propios y/o del sector privado, otros gobiernos, cooperación, entre otros</t>
  </si>
  <si>
    <t>Poner en marcha un vehiculo de propósito especial (SPV) </t>
  </si>
  <si>
    <t xml:space="preserve">Creación del vehiculo de propósito especial
</t>
  </si>
  <si>
    <t xml:space="preserve">Definición del vehículo y/o instrumento legal por medio del cual la Secretaría Distrital de Desarrollo Económico pueda participar como inversionista en un vehículo de inversión de riesgo o Fondo de Capital Emprendedor. </t>
  </si>
  <si>
    <t>Prestar el servicio de asesoría jurídica especializada en la definición del vehículo y/o instrumento legal por medio del cual la Secretaría Distrital de Desarrollo Económico pueda participar como inversionista en un vehículo de inversión de riesgo o Fondo de Capital Emprendedor, sus implicaciones legales y el trámite a seguir de ser esta vinculación viable.</t>
  </si>
  <si>
    <t xml:space="preserve">Promoción del vehículo de propósito especial </t>
  </si>
  <si>
    <t xml:space="preserve">Constitución legal y operativa del vehículo de propósito especial:
Contratar CINCO (5) CPS apoyo a la subdirección
Contratar DOS (2) CPS adicionales 
</t>
  </si>
  <si>
    <t>Fondeo del SPV por la SDDE y los inversionistas participantes</t>
  </si>
  <si>
    <t>Instrumento de fonde del SPV que permita apoyar financieramente a emprendimientos y a unidades productivas con capital semilla y para la consolidación y crecimiento.</t>
  </si>
  <si>
    <t>Convocatoria pública</t>
  </si>
  <si>
    <t>Fortalecer a 40 emprendedores, empresarios y/o unidades productivas, beneficiarios del vehículo de propósito especial (SPV), en herramientas y temas empresariales.</t>
  </si>
  <si>
    <t>Apoyar el desarrollo y operación de los programas y proyectos a ejecutar con el fin de promover el  fortalecimiento empresarial de los sectores estrategicos de la ciudad, a través de procesos de formación, fortalecimiento, asistencia técnica y servicios empresariales integrales a la medida de las necesidades</t>
  </si>
  <si>
    <t>Desarrollar habilidades digitales y propiciar el desarrollo de conexiones con el mercado en emprendimientos de los sectores de industrias creativas y culturales.</t>
  </si>
  <si>
    <t>Apoyo a la gestión y prestar los servicios profesionales especializados a la Subdirección de Emprendimiento y Negocios para acompañar y fortalecer los procesos estratégicos y contractuales que se desarrollen,  con el fin de promover la consolidación y articulación del ecosistema de emprendimiento y el fortalecimiento empresarial de la ciudad.</t>
  </si>
  <si>
    <t>Prestar los servicios profesional especializados, con el fin de brindar el apoyo requerido por el area  frente a los procesos contractuales de la SEN, el seguimiento de todos los programas y/o proyectos asignados; y la realización de informes que se requieran.
Contratar SIETE (7) CPS gerentes proyectos de la subdirección (3 se contratan con recursos adicionales de otra meta)
Contratar TRES  (4) CPS profesionales nivel 3 de la subdirección 
Contratar TRES (3) CPS profesionales nivel 2 de la subdirección 
Contratar CUATRO (4) CPS profesionales nivel 1 de la subdirección  (2 se contratan con recursos adicionales de otra meta)
Contratar DOS (2) CPS bachilleres (1 se contrata con recursos adicionales de otra meta)</t>
  </si>
  <si>
    <t xml:space="preserve">
Propiciar la articulacion de Entidades Distritles, Nacionales con el fin de desarrollar estrategias que permitan formular y estructurar el documento que integre la Política Pública del Sector Desarrollo Economico inlcuyendo emprendimiento, tecnología e innovación como pilar de desarrollo que coadyuve a los procesos de reactivación economica. </t>
  </si>
  <si>
    <t>Prestar servicios profesionales especializados para apoyar a la Subdirección en la actualización de la política pública  
Contratar TRES (3) CPS apoyo profesional a la subdirección</t>
  </si>
  <si>
    <t xml:space="preserve">Actualizacion Política Pública de Desarrollo Económico
+ CPS requeridas para la actualización. </t>
  </si>
  <si>
    <t>Prestar servicios profesionales especializados para apoyar a la Subdirección en la actualización de la política pública  
Contratar UN (1) CPS apoyo profesional especializado a la subdirección</t>
  </si>
  <si>
    <t>Convenio*</t>
  </si>
  <si>
    <t>Prestar servicios profesionales especializados para apoyar a la Subdirección en la actualización de la política pública  
Contratar UN (1) CPS apoyo profesional a la subdirección"</t>
  </si>
  <si>
    <t xml:space="preserve">Propiciar acciones de articulación interinstitucional necesarias, para  por los sectores competentes que analicen, diganostiquen y simplifiquen la regulación empresarial distrital. </t>
  </si>
  <si>
    <t>1. Análisis y diagnóstico del marco normativo legal vigente que permita la identificación de la afectación, negativa y positiva, sobre el crecimiento de las Unidades productivas del Distrito. 
2. Proponer la metodología para que cada sector expida una resolución única que compile y simplifique la regulación empresarial distrital bajo la competencia de secretarías y demás entidades asoaciadas a los temas de desarrollo empresarial.
3. Generar las acciones de articulación interinstitucional, que permitan coadyuvar al proceso de expedición de herramientas que compile y simplifique la regulación distrital.</t>
  </si>
  <si>
    <t xml:space="preserve"> Prestación de servicios profesionales en los programas y estrategias de la SIFRE en  las actividades desarrolladas, que permintan un mecanismo de compilación asociado a los procesos de compilación y regulación empresarial con miras a la reactivacion economica: 
Contratar CINCO (5) CPS apoyo profesional a la subdirección para el sistema de mejora regulatoria y asesorar el desarrollo del componente de regulación empresarial de la SDDE en la formulación de la estrategia regulatoria económica empresarial para impulsar la reactivación económica y apoyar la Subdirección en la actualización de la Política Pública
Contratar DOS (2) CPS apoyo profesional transversal
Contratar UNO (1) CPS apoyo tecnico</t>
  </si>
  <si>
    <t>CPS Subdireccion de Intermediación</t>
  </si>
  <si>
    <t>Diapositiva No. 7 - Ruta Bogotá E.  
Diapositiva No. 14</t>
  </si>
  <si>
    <t xml:space="preserve">Definir las necesidades relevantes de información y  sus respectivos procesos, que serán consolidados en una herramienta virtual como un servicio de la SDDE hacia la formalización empresarial. </t>
  </si>
  <si>
    <t>Articular la utilización de herramientas digitales para la racionalización de trámites que fortalezca los procesos hacia la formalización empresarial</t>
  </si>
  <si>
    <t>CPS Subdirección de Intermediación</t>
  </si>
  <si>
    <t xml:space="preserve">Contratación, implementación y seguimiento al avance de la plataforma digital con contenidos de formalización empresarial en el marco de Ruta Bogotá E. </t>
  </si>
  <si>
    <t>Ruta de Formalizacion en el marco de Ruta Bogotá E</t>
  </si>
  <si>
    <t>Crear espacios y/o propiciar acciones de articulación interadministratvia o con entidades que conforman el Ecosistema de Formalización que permitan el desarrollo de una ruta de atención para coadyuvar los procesos de formalización empresarial.</t>
  </si>
  <si>
    <t>Desarrollar proyectos y procesos estrátegicos con el fin de apoyar unidades productivas hacia los procesos de formalización</t>
  </si>
  <si>
    <t>Implementación del fortalecimiento a Unidades Productivas en el marco de Ruta Bogotá E</t>
  </si>
  <si>
    <t>Desarrollar al menos 3 eventos presenciales o virtuales que promuevan el desarrollo comercial de las Unidades Productivas y  MiPymes</t>
  </si>
  <si>
    <t>Fortalecer las capacidades para hacer frente a las restricciones de la economía  a través del acceso a mercados de las unidades prodcutivas de la ciudad  (encuentro virtual de  comercialización, rueda de negocios- con mentorias y apoyo del ecosistema).</t>
  </si>
  <si>
    <t>Bogotá a Cielo Abierto 2.0 (exención y aprovechamiento de espacio público para procesos de reactivacion económica).</t>
  </si>
  <si>
    <t xml:space="preserve">Estrategia marco de reactivación económica, que permita el cumplimiento de la politica pública Espacio Público y la operación como gestor de aprovechamiento de Espacio Público a través de mercados y ferias temporales. </t>
  </si>
  <si>
    <t>Diapositiva No.15</t>
  </si>
  <si>
    <t xml:space="preserve">Estrategias innovación abierta para la reactivación económica. </t>
  </si>
  <si>
    <t xml:space="preserve">Participación en una estrategia de innovación abierta para el aprovechamiento del espacio público. </t>
  </si>
  <si>
    <t xml:space="preserve">Convenio / licitación </t>
  </si>
  <si>
    <t xml:space="preserve">Hackaton - Espacio Público </t>
  </si>
  <si>
    <t xml:space="preserve">Fortalecer las capacidades para hacer frente a las restricciones de la economía  a través del acceso a mercados de las unidades prodcutivas de la ciudad. </t>
  </si>
  <si>
    <t>Desarrollar una estrategia de comercialización digital que permita la intermediación de mercados de diferentes sectores economicos con un énfasis de inclusion diferencial poblacional.</t>
  </si>
  <si>
    <t>Contratación directa*</t>
  </si>
  <si>
    <t>Bogotá compra  a Bogotá (BCB)</t>
  </si>
  <si>
    <t>Contratación directa - CPS</t>
  </si>
  <si>
    <t>Convenio/Contratación Directa/ Subasta Inversa/ Concurso de méritos/ Licitación</t>
  </si>
  <si>
    <t>Desarrollar al menos 7 eventos dando prioridad a estrategias presenciales y/o virtuales que promuevan el emprendimiento, la reinvención o generación de modelos de negocio, y el desarrollo de soluciones que permitan mitigar el impacto económico de la emergencia sanitaria. </t>
  </si>
  <si>
    <t>4 meses y 15 días</t>
  </si>
  <si>
    <t xml:space="preserve">Transferencia de capacidades para consolidación del ecosistema de emprendimiento. </t>
  </si>
  <si>
    <t>Apoyo a la gestión y prestar servicios profesionales especializados a la Subdirección de Emprendimiento y Negocios en la ejecución de iniciativas y espacios orientados a potenciar los niveles de formación, emprendimiento,  innovación e inclusión productiva en emprendedores y empresarios  de Bogotá-Región.</t>
  </si>
  <si>
    <t>* Apoyar el desarrollo y  ejecución de iniciativas y espacios orientados a potenciar los niveles de formación, emprendimiento,  innovación e inclusión productiva en emprendedores y empresarios  de Bogotá-Región.
* Prestar los servicios profesionales , con el fin de acompañar estrategias transversales que desarrolle la DDEE, soportando  la gestión administrativa, el registro y el procesamiento de datos, la administración de archivos para el efectivo funcionamiento del área y el desarrollo de los procesos asignados
Contratar UNO  (1) CPS gerentes de proyectos  (se contrata con recursos adicionales de otra meta)
Contratar DOS  (3) CPS profesionales nivel 3 (dos de ellos se contratan con recursos adicionales de otra meta)
Contratar UNO (2) CPS profesional nivel 1 
Contratar UNO (1) CPS mano derecha
Contratar UNO (1) CPS bachiller (se contrata con recursos adicionales de otra meta)</t>
  </si>
  <si>
    <t>10 meses 15 días</t>
  </si>
  <si>
    <t xml:space="preserve">CPS Subdireccion de Emprendimiento.
General para toda la Subdirección de Emprendimiento.
Nota: Los contratistas acá enunciados están saliendo por varias metas de la subdirección debido a la gran magnitud de la meta de habilidades digitales, se definió que todos deberían, desde distintos enfoques, aportarán a varias metas. </t>
  </si>
  <si>
    <t xml:space="preserve">a) la articulación y consolidación del ecosistema
 b)la creación de una plataforma electrónica de emprendimientos para inversión de etapa temprana 
c) la consolidación de un espacio de innovación abierta para la solución de retos de ciudad en alianza con las universidades (públicas y privadas de Bogotá; utilizando recursos propios de cada entidad y del sector privado /separadas. </t>
  </si>
  <si>
    <t>Apoyo a la gestión y prestar los servicios profesionales especializados a la Subdirección de Emprendimiento y Negocios para acompañar y fortalecer los procesos estratégicos y contractuales que se desarrollen,  con el fin de promover la consolidación y articulación del ecosistema de emprendimiento e innovación.</t>
  </si>
  <si>
    <t xml:space="preserve">1. Investigar para determinar las bases de datos con la información para crear el directorio
2. Determinar la arquitectura del sitio digital para publicar los datos de las mipymes
3. Implementar el directorio </t>
  </si>
  <si>
    <t>1. Adelantar la investigación para determinar y establecer las bases de datos fuente de la información que contendrá el directorio 
2. Levantamiento de las bases con la información a publicar 
3. Idear, contratar, implementar y hacer seguimiento al avance de la plataforma digital con el directorio digital para mypymes, en el marco de la plataforma Bogotá E. 
4. Subir la información determinada a la plataforma digital
5. Realizar el lanzamiento del directorio digital</t>
  </si>
  <si>
    <t xml:space="preserve">Idear, contratar, implementar y hacer seguimiento al avance de la plataforma digital con el directorio digital para mypymes, en el marco de la plataforma Bogotá E. </t>
  </si>
  <si>
    <t xml:space="preserve">Directorio digital mipymes en el marco de la plataforma Bogotá E. </t>
  </si>
  <si>
    <t>-</t>
  </si>
  <si>
    <r>
      <rPr>
        <b/>
        <sz val="10"/>
        <color theme="1"/>
        <rFont val="Arial"/>
        <family val="2"/>
      </rPr>
      <t xml:space="preserve">Ejecutar iniciativas y programas orientados a potenciar los niveles de acceso al financiamiento, educación e inclusión financieras </t>
    </r>
    <r>
      <rPr>
        <sz val="10"/>
        <color theme="1"/>
        <rFont val="Arial"/>
        <family val="2"/>
      </rPr>
      <t xml:space="preserve">para la mediana, pequeña y microempresa, así como para los emprendedores y la población de Bogotá-Región. </t>
    </r>
  </si>
  <si>
    <r>
      <t xml:space="preserve">Poner en marcha </t>
    </r>
    <r>
      <rPr>
        <b/>
        <sz val="10"/>
        <color theme="1"/>
        <rFont val="Arial"/>
        <family val="2"/>
      </rPr>
      <t>líneas de crédito y/o programas de garantías a créditos, como instrumentos financieros para potencializar la inclusión financiera</t>
    </r>
    <r>
      <rPr>
        <sz val="10"/>
        <color theme="1"/>
        <rFont val="Arial"/>
        <family val="2"/>
      </rPr>
      <t xml:space="preserve"> que permitan a la población objetivo obtener créditos en mejores condiciones que las del mercado.</t>
    </r>
  </si>
  <si>
    <r>
      <rPr>
        <b/>
        <sz val="10"/>
        <color theme="1"/>
        <rFont val="Arial"/>
        <family val="2"/>
      </rPr>
      <t xml:space="preserve">Plataforma digital de educación financiera a través de Ruta Bogotá E, </t>
    </r>
    <r>
      <rPr>
        <sz val="10"/>
        <color theme="1"/>
        <rFont val="Arial"/>
        <family val="2"/>
      </rPr>
      <t>que contenga cursos que permitan desarrollar habilidades financieras en la población.</t>
    </r>
  </si>
  <si>
    <r>
      <t xml:space="preserve">Desarrollar </t>
    </r>
    <r>
      <rPr>
        <b/>
        <sz val="10"/>
        <color theme="1"/>
        <rFont val="Arial"/>
        <family val="2"/>
      </rPr>
      <t>talleres de educación financiera</t>
    </r>
    <r>
      <rPr>
        <sz val="10"/>
        <color theme="1"/>
        <rFont val="Arial"/>
        <family val="2"/>
      </rPr>
      <t xml:space="preserve"> con enfoque diferencial para las distintas poblaciones del Distrito.</t>
    </r>
  </si>
  <si>
    <r>
      <t>Organización y/o participación de eventos relacionados con el tema de</t>
    </r>
    <r>
      <rPr>
        <b/>
        <sz val="10"/>
        <color theme="1"/>
        <rFont val="Arial"/>
        <family val="2"/>
      </rPr>
      <t xml:space="preserve"> educación e inclusión financiera.</t>
    </r>
  </si>
  <si>
    <r>
      <t>Prestar los servicios profesionales a la Subdirección de Emprendimiento y Negocios SEN, para asesorar y acompañar los programas desarrollados para emprendedores y empresarios.
Contratar DOS  (2) CPS gerentes a la subdirección</t>
    </r>
    <r>
      <rPr>
        <i/>
        <sz val="10"/>
        <color theme="1"/>
        <rFont val="Arial"/>
        <family val="2"/>
      </rPr>
      <t xml:space="preserve"> (se contratan con recursos adicionales de otra meta)</t>
    </r>
    <r>
      <rPr>
        <sz val="10"/>
        <color theme="1"/>
        <rFont val="Arial"/>
        <family val="2"/>
      </rPr>
      <t xml:space="preserve">
Contratar CUATRO  (4) CPS profesionales nivel 3 </t>
    </r>
    <r>
      <rPr>
        <i/>
        <sz val="10"/>
        <color theme="1"/>
        <rFont val="Arial"/>
        <family val="2"/>
      </rPr>
      <t>(se contratan con recursos adicionales de otra meta)</t>
    </r>
    <r>
      <rPr>
        <sz val="10"/>
        <color theme="1"/>
        <rFont val="Arial"/>
        <family val="2"/>
      </rPr>
      <t xml:space="preserve">
Contratar UNO (1) CPS profesional nivel 2
Contratar UNO (1) CPS profesional nivel 1 </t>
    </r>
    <r>
      <rPr>
        <i/>
        <sz val="10"/>
        <color theme="1"/>
        <rFont val="Arial"/>
        <family val="2"/>
      </rPr>
      <t>(se contratan con recursos adicionales de otra meta)</t>
    </r>
  </si>
  <si>
    <r>
      <t xml:space="preserve">Fortalecimiento de habilidades en emprendedores, empresarios y unidades productivas incluidos en la estrategia </t>
    </r>
    <r>
      <rPr>
        <b/>
        <sz val="10"/>
        <color theme="1"/>
        <rFont val="Arial"/>
        <family val="2"/>
      </rPr>
      <t>Bogotá a Cielo Abierto.</t>
    </r>
  </si>
  <si>
    <r>
      <t xml:space="preserve">Apoyar financieramente a </t>
    </r>
    <r>
      <rPr>
        <sz val="10"/>
        <color rgb="FFFF0000"/>
        <rFont val="Arial"/>
        <family val="2"/>
      </rPr>
      <t>40</t>
    </r>
    <r>
      <rPr>
        <sz val="10"/>
        <color theme="1"/>
        <rFont val="Arial"/>
        <family val="2"/>
      </rPr>
      <t xml:space="preserve"> emprendimientos y a unidades productivas con capital semilla y para la consolidación y crecimiento.</t>
    </r>
  </si>
  <si>
    <r>
      <t xml:space="preserve">1.Presentación propuesta de actualización de la Política Pública del Sector Desarrollo Económico.
2. Proceso de participación y consulta a los actores de desarrollo económico de la ciudad (gremios, empresas, universidades, organizaciones sociales)
3. Documento de diagnóstico y definición de ambitos de la Política Pública del Sector Desarrollo Económico. 
4. Estructuración del Conpes DC por el cual se actualiza la Política Pública de Productividad, Competitividad y Desarrollo Socio Económico. </t>
    </r>
    <r>
      <rPr>
        <i/>
        <sz val="10"/>
        <color theme="1"/>
        <rFont val="Arial"/>
        <family val="2"/>
      </rPr>
      <t>(que será la nueva Política Pública del Sector Desarrollo Económico de Bogotá)</t>
    </r>
  </si>
  <si>
    <r>
      <rPr>
        <b/>
        <sz val="10"/>
        <color theme="1"/>
        <rFont val="Arial"/>
        <family val="2"/>
      </rPr>
      <t>Traslado de meta a la DCBR:</t>
    </r>
    <r>
      <rPr>
        <sz val="10"/>
        <color theme="1"/>
        <rFont val="Arial"/>
        <family val="2"/>
      </rPr>
      <t xml:space="preserve"> participación de la SDDE en eventos de ciudad que sean priorizados que tengan alto impacto </t>
    </r>
  </si>
  <si>
    <r>
      <rPr>
        <b/>
        <sz val="10"/>
        <color theme="1"/>
        <rFont val="Arial"/>
        <family val="2"/>
      </rPr>
      <t xml:space="preserve">Traslado de meta a la DCBR: </t>
    </r>
    <r>
      <rPr>
        <sz val="10"/>
        <color theme="1"/>
        <rFont val="Arial"/>
        <family val="2"/>
      </rPr>
      <t xml:space="preserve">participación de la SDDE en eventos de ciudad que sean priorizados que tengan alto impacto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</si>
</sst>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4" formatCode="_-&quot;$&quot;\ * #,##0.00_-;\-&quot;$&quot;\ * #,##0.00_-;_-&quot;$&quot;\ * &quot;-&quot;??_-;_-@_-"/>
    <numFmt numFmtId="164" formatCode="_(&quot;$&quot;\ * #,##0.00_);_(&quot;$&quot;\ * \(#,##0.00\);_(&quot;$&quot;\ * &quot;-&quot;??_);_(@_)"/>
    <numFmt numFmtId="165" formatCode="_(&quot;$&quot;\ * #,##0_);_(&quot;$&quot;\ * \(#,##0\);_(&quot;$&quot;\ * &quot;-&quot;??_);_(@_)"/>
    <numFmt numFmtId="166" formatCode="_-&quot;$&quot;\ * #,##0_-;\-&quot;$&quot;\ * #,##0_-;_-&quot;$&quot;\ * &quot;-&quot;??_-;_-@_-"/>
    <numFmt numFmtId="167" formatCode="_-&quot;$&quot;\ * #,##0_-;\-&quot;$&quot;\ * #,##0_-;_-&quot;$&quot;\ * &quot;-&quot;_-;_-@"/>
    <numFmt numFmtId="168" formatCode="_-&quot;$&quot;* #,##0_-;\-&quot;$&quot;* #,##0_-;_-&quot;$&quot;* &quot;-&quot;_-;_-@"/>
    <numFmt numFmtId="169" formatCode="&quot;$&quot;\ #,##0"/>
    <numFmt numFmtId="170" formatCode="_-&quot;$&quot;* #,##0_-;\-&quot;$&quot;* #,##0_-;_-&quot;$&quot;* &quot;-&quot;_-;_-@_-"/>
  </numFmts>
  <fonts count="45" x14ac:knownFonts="1">
    <font>
      <sz val="11"/>
      <color theme="1"/>
      <name val="Calibri"/>
      <family val="2"/>
      <scheme val="minor"/>
    </font>
    <font>
      <sz val="10"/>
      <color theme="1"/>
      <name val="Calibri"/>
      <family val="2"/>
      <scheme val="minor"/>
    </font>
    <font>
      <sz val="10"/>
      <color indexed="64"/>
      <name val="Arial"/>
      <family val="2"/>
    </font>
    <font>
      <sz val="11"/>
      <color theme="1"/>
      <name val="Calibri"/>
      <family val="2"/>
      <scheme val="minor"/>
    </font>
    <font>
      <sz val="12"/>
      <color theme="1"/>
      <name val="Calibri"/>
      <family val="2"/>
      <scheme val="minor"/>
    </font>
    <font>
      <sz val="9"/>
      <color theme="1"/>
      <name val="Calibri"/>
      <family val="2"/>
      <scheme val="minor"/>
    </font>
    <font>
      <sz val="9"/>
      <name val="Calibri"/>
      <family val="2"/>
      <scheme val="minor"/>
    </font>
    <font>
      <sz val="9"/>
      <color rgb="FF000000"/>
      <name val="Calibri"/>
      <family val="2"/>
      <scheme val="minor"/>
    </font>
    <font>
      <b/>
      <sz val="9"/>
      <name val="Calibri"/>
      <family val="2"/>
      <scheme val="minor"/>
    </font>
    <font>
      <b/>
      <sz val="9"/>
      <color theme="1"/>
      <name val="Calibri"/>
      <family val="2"/>
      <scheme val="minor"/>
    </font>
    <font>
      <sz val="9"/>
      <color rgb="FFFF0000"/>
      <name val="Calibri"/>
      <family val="2"/>
      <scheme val="minor"/>
    </font>
    <font>
      <b/>
      <sz val="10"/>
      <color theme="3"/>
      <name val="Calibri"/>
      <family val="2"/>
      <scheme val="minor"/>
    </font>
    <font>
      <sz val="9"/>
      <color rgb="FF00823B"/>
      <name val="Calibri"/>
      <family val="2"/>
      <scheme val="minor"/>
    </font>
    <font>
      <b/>
      <sz val="9"/>
      <color rgb="FF00823B"/>
      <name val="Calibri"/>
      <family val="2"/>
      <scheme val="minor"/>
    </font>
    <font>
      <b/>
      <sz val="14"/>
      <color theme="3"/>
      <name val="Calibri"/>
      <family val="2"/>
      <scheme val="minor"/>
    </font>
    <font>
      <b/>
      <sz val="14"/>
      <color theme="3"/>
      <name val="Arial"/>
      <family val="2"/>
    </font>
    <font>
      <u/>
      <sz val="12"/>
      <color rgb="FF00823B"/>
      <name val="Calibri"/>
      <family val="2"/>
      <scheme val="minor"/>
    </font>
    <font>
      <sz val="10"/>
      <color theme="3"/>
      <name val="Calibri"/>
      <family val="2"/>
      <scheme val="minor"/>
    </font>
    <font>
      <b/>
      <sz val="11"/>
      <color theme="1"/>
      <name val="Calibri"/>
      <family val="2"/>
      <scheme val="minor"/>
    </font>
    <font>
      <b/>
      <sz val="16"/>
      <color theme="1"/>
      <name val="Calibri"/>
      <family val="2"/>
      <scheme val="minor"/>
    </font>
    <font>
      <b/>
      <sz val="10"/>
      <color theme="1"/>
      <name val="Calibri"/>
      <family val="2"/>
      <scheme val="minor"/>
    </font>
    <font>
      <b/>
      <sz val="14"/>
      <color theme="1"/>
      <name val="Calibri"/>
      <family val="2"/>
      <scheme val="minor"/>
    </font>
    <font>
      <sz val="11"/>
      <color theme="1"/>
      <name val="Calibri"/>
      <family val="2"/>
    </font>
    <font>
      <sz val="11"/>
      <color rgb="FF000000"/>
      <name val="Calibri"/>
      <family val="2"/>
      <scheme val="minor"/>
    </font>
    <font>
      <b/>
      <sz val="12"/>
      <name val="Calibri"/>
      <family val="2"/>
      <scheme val="minor"/>
    </font>
    <font>
      <sz val="12"/>
      <name val="Calibri"/>
      <family val="2"/>
      <scheme val="minor"/>
    </font>
    <font>
      <sz val="9"/>
      <color indexed="8"/>
      <name val="Calibri"/>
      <family val="2"/>
      <scheme val="minor"/>
    </font>
    <font>
      <u/>
      <sz val="9"/>
      <color indexed="8"/>
      <name val="Calibri"/>
      <family val="2"/>
      <scheme val="minor"/>
    </font>
    <font>
      <sz val="12"/>
      <color indexed="8"/>
      <name val="Calibri"/>
      <family val="2"/>
      <scheme val="minor"/>
    </font>
    <font>
      <sz val="9"/>
      <color rgb="FF222222"/>
      <name val="Calibri"/>
      <family val="2"/>
      <scheme val="minor"/>
    </font>
    <font>
      <b/>
      <sz val="14"/>
      <color theme="1"/>
      <name val="Arial"/>
      <family val="2"/>
    </font>
    <font>
      <b/>
      <sz val="14"/>
      <name val="Arial"/>
      <family val="2"/>
    </font>
    <font>
      <sz val="14"/>
      <color theme="1"/>
      <name val="Arial"/>
      <family val="2"/>
    </font>
    <font>
      <b/>
      <sz val="10"/>
      <color theme="1"/>
      <name val="Arial"/>
      <family val="2"/>
    </font>
    <font>
      <b/>
      <sz val="10"/>
      <name val="Arial"/>
      <family val="2"/>
    </font>
    <font>
      <sz val="10"/>
      <color theme="1"/>
      <name val="Arial"/>
      <family val="2"/>
    </font>
    <font>
      <sz val="10"/>
      <name val="Arial"/>
      <family val="2"/>
    </font>
    <font>
      <sz val="10"/>
      <color rgb="FF000000"/>
      <name val="Arial"/>
      <family val="2"/>
    </font>
    <font>
      <sz val="10"/>
      <color rgb="FFFF0000"/>
      <name val="Arial"/>
      <family val="2"/>
    </font>
    <font>
      <i/>
      <sz val="10"/>
      <color theme="1"/>
      <name val="Arial"/>
      <family val="2"/>
    </font>
    <font>
      <b/>
      <sz val="10"/>
      <color rgb="FFFF0000"/>
      <name val="Arial"/>
      <family val="2"/>
    </font>
    <font>
      <sz val="10"/>
      <color theme="1"/>
      <name val="Calibri"/>
      <family val="2"/>
    </font>
    <font>
      <sz val="10"/>
      <name val="Calibri"/>
      <family val="2"/>
    </font>
    <font>
      <b/>
      <sz val="10"/>
      <color theme="1"/>
      <name val="Calibri"/>
      <family val="2"/>
    </font>
    <font>
      <b/>
      <sz val="10"/>
      <name val="Calibri"/>
      <family val="2"/>
    </font>
  </fonts>
  <fills count="37">
    <fill>
      <patternFill patternType="none"/>
    </fill>
    <fill>
      <patternFill patternType="gray125"/>
    </fill>
    <fill>
      <patternFill patternType="solid">
        <fgColor theme="9" tint="0.59999389629810485"/>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C000"/>
        <bgColor indexed="64"/>
      </patternFill>
    </fill>
    <fill>
      <patternFill patternType="solid">
        <fgColor theme="7" tint="0.39997558519241921"/>
        <bgColor indexed="64"/>
      </patternFill>
    </fill>
    <fill>
      <patternFill patternType="solid">
        <fgColor rgb="FFFF000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7" tint="-0.249977111117893"/>
        <bgColor indexed="64"/>
      </patternFill>
    </fill>
    <fill>
      <patternFill patternType="solid">
        <fgColor rgb="FFFFFF00"/>
        <bgColor indexed="64"/>
      </patternFill>
    </fill>
    <fill>
      <patternFill patternType="solid">
        <fgColor theme="4" tint="0.79998168889431442"/>
        <bgColor indexed="64"/>
      </patternFill>
    </fill>
    <fill>
      <patternFill patternType="solid">
        <fgColor theme="7" tint="0.59999389629810485"/>
        <bgColor rgb="FFFEF2CB"/>
      </patternFill>
    </fill>
    <fill>
      <patternFill patternType="solid">
        <fgColor theme="7" tint="0.59999389629810485"/>
        <bgColor indexed="64"/>
      </patternFill>
    </fill>
    <fill>
      <patternFill patternType="solid">
        <fgColor rgb="FFFF7C80"/>
        <bgColor indexed="64"/>
      </patternFill>
    </fill>
    <fill>
      <patternFill patternType="solid">
        <fgColor theme="2" tint="-0.499984740745262"/>
        <bgColor indexed="64"/>
      </patternFill>
    </fill>
    <fill>
      <patternFill patternType="solid">
        <fgColor theme="9" tint="0.59999389629810485"/>
        <bgColor rgb="FFFBE4D5"/>
      </patternFill>
    </fill>
    <fill>
      <patternFill patternType="solid">
        <fgColor theme="4" tint="0.59999389629810485"/>
        <bgColor rgb="FFD9E2F3"/>
      </patternFill>
    </fill>
    <fill>
      <patternFill patternType="solid">
        <fgColor theme="4" tint="0.59999389629810485"/>
        <bgColor theme="0"/>
      </patternFill>
    </fill>
    <fill>
      <patternFill patternType="solid">
        <fgColor theme="4" tint="0.59999389629810485"/>
        <bgColor rgb="FF00B050"/>
      </patternFill>
    </fill>
    <fill>
      <patternFill patternType="solid">
        <fgColor theme="7" tint="0.59999389629810485"/>
        <bgColor rgb="FFD9E2F3"/>
      </patternFill>
    </fill>
    <fill>
      <patternFill patternType="solid">
        <fgColor theme="7" tint="0.59999389629810485"/>
        <bgColor rgb="FFFFFF00"/>
      </patternFill>
    </fill>
    <fill>
      <patternFill patternType="solid">
        <fgColor theme="5" tint="0.59999389629810485"/>
        <bgColor rgb="FFFEF2CB"/>
      </patternFill>
    </fill>
    <fill>
      <patternFill patternType="solid">
        <fgColor theme="5" tint="0.59999389629810485"/>
        <bgColor rgb="FFE2EFD9"/>
      </patternFill>
    </fill>
    <fill>
      <patternFill patternType="solid">
        <fgColor theme="5" tint="0.59999389629810485"/>
        <bgColor rgb="FFFFFF00"/>
      </patternFill>
    </fill>
    <fill>
      <patternFill patternType="solid">
        <fgColor theme="4" tint="0.79998168889431442"/>
        <bgColor rgb="FFD8D8D8"/>
      </patternFill>
    </fill>
    <fill>
      <patternFill patternType="solid">
        <fgColor rgb="FF92D050"/>
        <bgColor rgb="FFD8D8D8"/>
      </patternFill>
    </fill>
    <fill>
      <patternFill patternType="solid">
        <fgColor theme="4" tint="0.79998168889431442"/>
        <bgColor rgb="FFFEF2CB"/>
      </patternFill>
    </fill>
    <fill>
      <patternFill patternType="solid">
        <fgColor theme="4" tint="0.79998168889431442"/>
        <bgColor rgb="FFFFFF00"/>
      </patternFill>
    </fill>
    <fill>
      <patternFill patternType="solid">
        <fgColor theme="4" tint="0.79998168889431442"/>
        <bgColor rgb="FFF4B083"/>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medium">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indexed="64"/>
      </left>
      <right style="thin">
        <color indexed="64"/>
      </right>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thin">
        <color rgb="FF000000"/>
      </left>
      <right style="thin">
        <color rgb="FF000000"/>
      </right>
      <top/>
      <bottom style="thin">
        <color rgb="FF000000"/>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thin">
        <color auto="1"/>
      </bottom>
      <diagonal/>
    </border>
    <border>
      <left/>
      <right/>
      <top/>
      <bottom style="thin">
        <color indexed="64"/>
      </bottom>
      <diagonal/>
    </border>
    <border>
      <left style="thin">
        <color indexed="64"/>
      </left>
      <right/>
      <top style="medium">
        <color indexed="64"/>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right style="thin">
        <color indexed="64"/>
      </right>
      <top style="thin">
        <color indexed="64"/>
      </top>
      <bottom/>
      <diagonal/>
    </border>
    <border>
      <left/>
      <right style="thin">
        <color indexed="64"/>
      </right>
      <top/>
      <bottom/>
      <diagonal/>
    </border>
    <border>
      <left style="thin">
        <color auto="1"/>
      </left>
      <right style="medium">
        <color auto="1"/>
      </right>
      <top/>
      <bottom/>
      <diagonal/>
    </border>
    <border>
      <left style="medium">
        <color indexed="64"/>
      </left>
      <right style="thin">
        <color auto="1"/>
      </right>
      <top/>
      <bottom style="medium">
        <color indexed="64"/>
      </bottom>
      <diagonal/>
    </border>
  </borders>
  <cellStyleXfs count="7">
    <xf numFmtId="0" fontId="0" fillId="0" borderId="0"/>
    <xf numFmtId="0" fontId="2" fillId="0" borderId="0"/>
    <xf numFmtId="164" fontId="3" fillId="0" borderId="0" applyFont="0" applyFill="0" applyBorder="0" applyAlignment="0" applyProtection="0"/>
    <xf numFmtId="0" fontId="4" fillId="0" borderId="0"/>
    <xf numFmtId="9" fontId="4"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cellStyleXfs>
  <cellXfs count="878">
    <xf numFmtId="0" fontId="0" fillId="0" borderId="0" xfId="0"/>
    <xf numFmtId="0" fontId="1" fillId="0" borderId="0" xfId="0" applyFont="1" applyAlignment="1"/>
    <xf numFmtId="0" fontId="1" fillId="0" borderId="0" xfId="0" applyFont="1" applyFill="1" applyAlignment="1"/>
    <xf numFmtId="0" fontId="5" fillId="0" borderId="1" xfId="0" applyFont="1" applyFill="1" applyBorder="1" applyAlignment="1">
      <alignment vertical="center"/>
    </xf>
    <xf numFmtId="165" fontId="8" fillId="0" borderId="1" xfId="0" applyNumberFormat="1" applyFont="1" applyFill="1" applyBorder="1" applyAlignment="1">
      <alignment vertical="center"/>
    </xf>
    <xf numFmtId="0" fontId="8" fillId="0" borderId="1" xfId="0" applyFont="1" applyFill="1" applyBorder="1" applyAlignment="1">
      <alignment vertical="center"/>
    </xf>
    <xf numFmtId="0" fontId="9" fillId="0" borderId="1" xfId="0" applyFont="1" applyFill="1" applyBorder="1" applyAlignment="1">
      <alignment vertical="center"/>
    </xf>
    <xf numFmtId="0" fontId="9" fillId="0" borderId="3" xfId="0" applyFont="1" applyFill="1" applyBorder="1" applyAlignment="1">
      <alignment vertical="center"/>
    </xf>
    <xf numFmtId="0" fontId="5" fillId="0" borderId="5" xfId="0" applyFont="1" applyFill="1" applyBorder="1" applyAlignment="1">
      <alignment horizontal="center" vertical="center" wrapText="1"/>
    </xf>
    <xf numFmtId="3" fontId="5" fillId="0"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xf>
    <xf numFmtId="0" fontId="6" fillId="0" borderId="1" xfId="0" applyFont="1" applyFill="1" applyBorder="1" applyAlignment="1">
      <alignment horizontal="left" vertical="center" wrapText="1"/>
    </xf>
    <xf numFmtId="0" fontId="5" fillId="0" borderId="4" xfId="0" applyFont="1" applyFill="1" applyBorder="1" applyAlignment="1">
      <alignment horizontal="center" vertical="center" wrapText="1"/>
    </xf>
    <xf numFmtId="3" fontId="5" fillId="0" borderId="1" xfId="0" applyNumberFormat="1" applyFont="1" applyFill="1" applyBorder="1" applyAlignment="1">
      <alignment vertical="center" wrapText="1"/>
    </xf>
    <xf numFmtId="0" fontId="5" fillId="0" borderId="1" xfId="3" applyFont="1" applyFill="1" applyBorder="1" applyAlignment="1">
      <alignment horizontal="left" vertical="center" wrapText="1"/>
    </xf>
    <xf numFmtId="0" fontId="5" fillId="0" borderId="1" xfId="0" applyFont="1" applyFill="1" applyBorder="1" applyAlignment="1">
      <alignment vertical="center" wrapText="1"/>
    </xf>
    <xf numFmtId="3"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4" xfId="0" applyFont="1" applyFill="1" applyBorder="1" applyAlignment="1">
      <alignment horizontal="left" vertical="center"/>
    </xf>
    <xf numFmtId="0" fontId="5" fillId="0" borderId="2" xfId="0" applyFont="1" applyFill="1" applyBorder="1" applyAlignment="1">
      <alignment horizontal="right" vertical="center"/>
    </xf>
    <xf numFmtId="0" fontId="5" fillId="0" borderId="4" xfId="0" applyFont="1" applyFill="1" applyBorder="1" applyAlignment="1">
      <alignment horizontal="right" vertical="center"/>
    </xf>
    <xf numFmtId="0" fontId="1" fillId="0" borderId="1" xfId="0" applyFont="1" applyFill="1" applyBorder="1" applyAlignment="1"/>
    <xf numFmtId="0" fontId="1" fillId="0" borderId="0" xfId="0" applyFont="1" applyAlignment="1">
      <alignment wrapText="1"/>
    </xf>
    <xf numFmtId="0" fontId="5" fillId="3" borderId="1" xfId="0" applyFont="1" applyFill="1" applyBorder="1" applyAlignment="1">
      <alignment vertical="center"/>
    </xf>
    <xf numFmtId="0" fontId="5" fillId="3" borderId="1" xfId="0" applyFont="1" applyFill="1" applyBorder="1" applyAlignment="1">
      <alignment vertical="center" wrapText="1"/>
    </xf>
    <xf numFmtId="0" fontId="7" fillId="3" borderId="1" xfId="0" applyFont="1" applyFill="1" applyBorder="1"/>
    <xf numFmtId="0" fontId="9" fillId="3" borderId="1" xfId="0" applyFont="1" applyFill="1" applyBorder="1" applyAlignment="1">
      <alignment vertical="center"/>
    </xf>
    <xf numFmtId="0" fontId="5" fillId="3" borderId="1" xfId="0" applyFont="1" applyFill="1" applyBorder="1" applyAlignment="1">
      <alignment horizontal="right" vertical="center"/>
    </xf>
    <xf numFmtId="165" fontId="8" fillId="3" borderId="1" xfId="2" applyNumberFormat="1" applyFont="1" applyFill="1" applyBorder="1" applyAlignment="1">
      <alignment vertical="center"/>
    </xf>
    <xf numFmtId="0" fontId="1" fillId="3" borderId="1" xfId="0" applyFont="1" applyFill="1" applyBorder="1" applyAlignment="1"/>
    <xf numFmtId="0" fontId="6" fillId="3" borderId="1" xfId="0" applyFont="1" applyFill="1" applyBorder="1"/>
    <xf numFmtId="0" fontId="8" fillId="3" borderId="1" xfId="0" applyFont="1" applyFill="1" applyBorder="1" applyAlignment="1">
      <alignment vertical="center"/>
    </xf>
    <xf numFmtId="0" fontId="7" fillId="3" borderId="1" xfId="0" applyFont="1" applyFill="1" applyBorder="1" applyAlignment="1">
      <alignment wrapText="1"/>
    </xf>
    <xf numFmtId="165" fontId="5" fillId="3" borderId="1" xfId="2" applyNumberFormat="1" applyFont="1" applyFill="1" applyBorder="1" applyAlignment="1">
      <alignment vertical="center"/>
    </xf>
    <xf numFmtId="165" fontId="8" fillId="3" borderId="1" xfId="0" applyNumberFormat="1" applyFont="1" applyFill="1" applyBorder="1" applyAlignment="1">
      <alignment vertical="center"/>
    </xf>
    <xf numFmtId="0" fontId="5" fillId="4" borderId="1" xfId="0" applyFont="1" applyFill="1" applyBorder="1" applyAlignment="1">
      <alignment vertical="center" wrapText="1"/>
    </xf>
    <xf numFmtId="0" fontId="0" fillId="4" borderId="1" xfId="0" applyFill="1" applyBorder="1"/>
    <xf numFmtId="0" fontId="9" fillId="4" borderId="1" xfId="0" applyFont="1" applyFill="1" applyBorder="1" applyAlignment="1">
      <alignment vertical="center"/>
    </xf>
    <xf numFmtId="165" fontId="8" fillId="4" borderId="1" xfId="0" applyNumberFormat="1" applyFont="1" applyFill="1" applyBorder="1" applyAlignment="1">
      <alignment vertical="center"/>
    </xf>
    <xf numFmtId="0" fontId="1" fillId="4" borderId="1" xfId="0" applyFont="1" applyFill="1" applyBorder="1" applyAlignment="1"/>
    <xf numFmtId="165" fontId="6" fillId="4" borderId="1" xfId="0" applyNumberFormat="1" applyFont="1" applyFill="1" applyBorder="1" applyAlignment="1">
      <alignment horizontal="left" vertical="center" wrapText="1"/>
    </xf>
    <xf numFmtId="0" fontId="5" fillId="4" borderId="1" xfId="0" applyFont="1" applyFill="1" applyBorder="1"/>
    <xf numFmtId="0" fontId="9" fillId="4" borderId="5" xfId="0" applyFont="1" applyFill="1" applyBorder="1" applyAlignment="1">
      <alignment vertical="center"/>
    </xf>
    <xf numFmtId="0" fontId="5" fillId="4" borderId="1" xfId="0" applyFont="1" applyFill="1" applyBorder="1" applyAlignment="1">
      <alignment vertical="center"/>
    </xf>
    <xf numFmtId="0" fontId="7" fillId="4" borderId="1" xfId="0" applyFont="1" applyFill="1" applyBorder="1"/>
    <xf numFmtId="0" fontId="5" fillId="4" borderId="2" xfId="0" applyFont="1" applyFill="1" applyBorder="1" applyAlignment="1">
      <alignment vertical="center" wrapText="1"/>
    </xf>
    <xf numFmtId="165" fontId="8" fillId="4" borderId="2" xfId="0" applyNumberFormat="1" applyFont="1" applyFill="1" applyBorder="1" applyAlignment="1">
      <alignment vertical="center"/>
    </xf>
    <xf numFmtId="165" fontId="8" fillId="4" borderId="2" xfId="0" applyNumberFormat="1" applyFont="1" applyFill="1" applyBorder="1" applyAlignment="1">
      <alignment horizontal="center" vertical="center"/>
    </xf>
    <xf numFmtId="0" fontId="5" fillId="4" borderId="2" xfId="0" applyFont="1" applyFill="1" applyBorder="1" applyAlignment="1">
      <alignment horizontal="left" vertical="center" wrapText="1"/>
    </xf>
    <xf numFmtId="166" fontId="5" fillId="5" borderId="3" xfId="2" applyNumberFormat="1" applyFont="1" applyFill="1" applyBorder="1" applyAlignment="1">
      <alignment vertical="center"/>
    </xf>
    <xf numFmtId="0" fontId="5" fillId="5" borderId="1" xfId="0" applyFont="1" applyFill="1" applyBorder="1" applyAlignment="1">
      <alignment vertical="center"/>
    </xf>
    <xf numFmtId="0" fontId="9" fillId="5" borderId="1" xfId="0" applyFont="1" applyFill="1" applyBorder="1" applyAlignment="1">
      <alignment vertical="center"/>
    </xf>
    <xf numFmtId="0" fontId="5" fillId="5" borderId="1" xfId="0" applyFont="1" applyFill="1" applyBorder="1" applyAlignment="1">
      <alignment horizontal="right" vertical="center"/>
    </xf>
    <xf numFmtId="165" fontId="8" fillId="5" borderId="1" xfId="0" applyNumberFormat="1" applyFont="1" applyFill="1" applyBorder="1" applyAlignment="1">
      <alignment vertical="center"/>
    </xf>
    <xf numFmtId="0" fontId="1" fillId="5" borderId="1" xfId="0" applyFont="1" applyFill="1" applyBorder="1" applyAlignment="1"/>
    <xf numFmtId="165" fontId="5" fillId="5" borderId="3" xfId="2" applyNumberFormat="1" applyFont="1" applyFill="1" applyBorder="1" applyAlignment="1">
      <alignment vertical="center"/>
    </xf>
    <xf numFmtId="0" fontId="5" fillId="5" borderId="1" xfId="0" applyFont="1" applyFill="1" applyBorder="1" applyAlignment="1">
      <alignment vertical="center" wrapText="1"/>
    </xf>
    <xf numFmtId="0" fontId="5" fillId="5" borderId="1" xfId="0" applyFont="1" applyFill="1" applyBorder="1" applyAlignment="1">
      <alignment horizontal="center" vertical="center"/>
    </xf>
    <xf numFmtId="0" fontId="5" fillId="5" borderId="1" xfId="0" applyFont="1" applyFill="1" applyBorder="1" applyAlignment="1">
      <alignment horizontal="left" vertical="center"/>
    </xf>
    <xf numFmtId="0" fontId="7" fillId="5" borderId="1" xfId="0" applyFont="1" applyFill="1" applyBorder="1"/>
    <xf numFmtId="0" fontId="6" fillId="5" borderId="1" xfId="0" applyFont="1" applyFill="1" applyBorder="1" applyAlignment="1">
      <alignment vertical="center"/>
    </xf>
    <xf numFmtId="0" fontId="8" fillId="5" borderId="1" xfId="0" applyFont="1" applyFill="1" applyBorder="1" applyAlignment="1">
      <alignment vertical="center"/>
    </xf>
    <xf numFmtId="0" fontId="10" fillId="5" borderId="1" xfId="0" applyFont="1" applyFill="1" applyBorder="1" applyAlignment="1">
      <alignment vertical="center"/>
    </xf>
    <xf numFmtId="0" fontId="5" fillId="5" borderId="4" xfId="0" applyFont="1" applyFill="1" applyBorder="1" applyAlignment="1">
      <alignment vertical="center"/>
    </xf>
    <xf numFmtId="0" fontId="5" fillId="6" borderId="1" xfId="0" applyFont="1" applyFill="1" applyBorder="1" applyAlignment="1">
      <alignment vertical="center"/>
    </xf>
    <xf numFmtId="0" fontId="5" fillId="6" borderId="1" xfId="0" applyFont="1" applyFill="1" applyBorder="1" applyAlignment="1">
      <alignment vertical="center" wrapText="1"/>
    </xf>
    <xf numFmtId="0" fontId="9" fillId="6" borderId="1" xfId="0" applyFont="1" applyFill="1" applyBorder="1" applyAlignment="1">
      <alignment vertical="center"/>
    </xf>
    <xf numFmtId="165" fontId="8" fillId="6" borderId="1" xfId="0" applyNumberFormat="1" applyFont="1" applyFill="1" applyBorder="1" applyAlignment="1">
      <alignment vertical="center"/>
    </xf>
    <xf numFmtId="0" fontId="1" fillId="6" borderId="1" xfId="0" applyFont="1" applyFill="1" applyBorder="1" applyAlignment="1"/>
    <xf numFmtId="0" fontId="5" fillId="6" borderId="1" xfId="0" applyFont="1" applyFill="1" applyBorder="1" applyAlignment="1">
      <alignment horizontal="left" vertical="center"/>
    </xf>
    <xf numFmtId="0" fontId="7" fillId="6" borderId="1" xfId="0" applyFont="1" applyFill="1" applyBorder="1"/>
    <xf numFmtId="166" fontId="5" fillId="6" borderId="1" xfId="2" applyNumberFormat="1" applyFont="1" applyFill="1" applyBorder="1" applyAlignment="1">
      <alignment vertical="center"/>
    </xf>
    <xf numFmtId="0" fontId="5" fillId="6" borderId="1" xfId="0" applyFont="1" applyFill="1" applyBorder="1" applyAlignment="1">
      <alignment horizontal="left" vertical="center" wrapText="1"/>
    </xf>
    <xf numFmtId="0" fontId="5" fillId="6" borderId="1" xfId="0" applyFont="1" applyFill="1" applyBorder="1" applyAlignment="1">
      <alignment horizontal="center" vertical="center"/>
    </xf>
    <xf numFmtId="165" fontId="1" fillId="6" borderId="1" xfId="0" applyNumberFormat="1" applyFont="1" applyFill="1" applyBorder="1" applyAlignment="1"/>
    <xf numFmtId="0" fontId="5" fillId="7" borderId="1" xfId="0" applyFont="1" applyFill="1" applyBorder="1" applyAlignment="1">
      <alignment horizontal="left" vertical="center"/>
    </xf>
    <xf numFmtId="0" fontId="5" fillId="7" borderId="1" xfId="0" applyFont="1" applyFill="1" applyBorder="1" applyAlignment="1">
      <alignment vertical="center" wrapText="1"/>
    </xf>
    <xf numFmtId="0" fontId="7" fillId="7" borderId="1" xfId="0" applyFont="1" applyFill="1" applyBorder="1"/>
    <xf numFmtId="0" fontId="9" fillId="7" borderId="3" xfId="0" applyFont="1" applyFill="1" applyBorder="1" applyAlignment="1">
      <alignment vertical="center"/>
    </xf>
    <xf numFmtId="165" fontId="8" fillId="7" borderId="1" xfId="0" applyNumberFormat="1" applyFont="1" applyFill="1" applyBorder="1" applyAlignment="1">
      <alignment vertical="center"/>
    </xf>
    <xf numFmtId="0" fontId="1" fillId="7" borderId="1" xfId="0" applyFont="1" applyFill="1" applyBorder="1" applyAlignment="1"/>
    <xf numFmtId="0" fontId="5" fillId="7" borderId="1" xfId="0" applyFont="1" applyFill="1" applyBorder="1" applyAlignment="1">
      <alignment vertical="center"/>
    </xf>
    <xf numFmtId="0" fontId="5" fillId="10" borderId="1" xfId="3" applyFont="1" applyFill="1" applyBorder="1" applyAlignment="1">
      <alignment horizontal="left" vertical="center" wrapText="1"/>
    </xf>
    <xf numFmtId="0" fontId="5" fillId="0" borderId="2" xfId="0" applyFont="1" applyFill="1" applyBorder="1" applyAlignment="1">
      <alignment vertical="center" wrapText="1"/>
    </xf>
    <xf numFmtId="0" fontId="5" fillId="0" borderId="2" xfId="0" applyFont="1" applyFill="1" applyBorder="1" applyAlignment="1">
      <alignment vertical="center"/>
    </xf>
    <xf numFmtId="0" fontId="7" fillId="0" borderId="1" xfId="0" applyFont="1" applyFill="1" applyBorder="1"/>
    <xf numFmtId="165" fontId="11" fillId="0" borderId="2" xfId="2" applyNumberFormat="1" applyFont="1" applyFill="1" applyBorder="1" applyAlignment="1">
      <alignment vertical="center"/>
    </xf>
    <xf numFmtId="0" fontId="5" fillId="0" borderId="5" xfId="0" applyFont="1" applyFill="1" applyBorder="1" applyAlignment="1">
      <alignment vertical="center" wrapText="1"/>
    </xf>
    <xf numFmtId="0" fontId="1" fillId="11" borderId="1" xfId="0" applyFont="1" applyFill="1" applyBorder="1" applyAlignment="1"/>
    <xf numFmtId="166" fontId="12" fillId="11" borderId="1" xfId="2" applyNumberFormat="1" applyFont="1" applyFill="1" applyBorder="1" applyAlignment="1">
      <alignment vertical="center"/>
    </xf>
    <xf numFmtId="0" fontId="12" fillId="11" borderId="1" xfId="0" applyFont="1" applyFill="1" applyBorder="1" applyAlignment="1">
      <alignment horizontal="left" vertical="center"/>
    </xf>
    <xf numFmtId="0" fontId="12" fillId="11" borderId="1" xfId="0" applyFont="1" applyFill="1" applyBorder="1" applyAlignment="1">
      <alignment vertical="center" wrapText="1"/>
    </xf>
    <xf numFmtId="0" fontId="12" fillId="11" borderId="1" xfId="0" applyFont="1" applyFill="1" applyBorder="1"/>
    <xf numFmtId="0" fontId="13" fillId="11" borderId="1" xfId="0" applyFont="1" applyFill="1" applyBorder="1" applyAlignment="1">
      <alignment vertical="center"/>
    </xf>
    <xf numFmtId="0" fontId="12" fillId="11" borderId="1" xfId="0" applyFont="1" applyFill="1" applyBorder="1" applyAlignment="1">
      <alignment horizontal="right" vertical="center"/>
    </xf>
    <xf numFmtId="165" fontId="13" fillId="11" borderId="1" xfId="0" applyNumberFormat="1" applyFont="1" applyFill="1" applyBorder="1" applyAlignment="1">
      <alignment vertical="center"/>
    </xf>
    <xf numFmtId="0" fontId="12" fillId="11" borderId="5" xfId="0" applyFont="1" applyFill="1" applyBorder="1" applyAlignment="1">
      <alignment horizontal="left" vertical="center" wrapText="1"/>
    </xf>
    <xf numFmtId="0" fontId="12" fillId="11" borderId="1" xfId="0" applyFont="1" applyFill="1" applyBorder="1" applyAlignment="1">
      <alignment vertical="center"/>
    </xf>
    <xf numFmtId="0" fontId="12" fillId="11" borderId="1" xfId="0" applyFont="1" applyFill="1" applyBorder="1" applyAlignment="1">
      <alignment wrapText="1"/>
    </xf>
    <xf numFmtId="0" fontId="12" fillId="11" borderId="1" xfId="0" applyFont="1" applyFill="1" applyBorder="1" applyAlignment="1">
      <alignment horizontal="left" vertical="center" wrapText="1"/>
    </xf>
    <xf numFmtId="0" fontId="12" fillId="0" borderId="5" xfId="0" applyFont="1" applyFill="1" applyBorder="1" applyAlignment="1">
      <alignment horizontal="center" vertical="center" wrapText="1"/>
    </xf>
    <xf numFmtId="0" fontId="12" fillId="0" borderId="2" xfId="0" applyFont="1" applyFill="1" applyBorder="1" applyAlignment="1">
      <alignment vertical="center" wrapText="1"/>
    </xf>
    <xf numFmtId="0" fontId="12" fillId="0" borderId="3" xfId="0" applyFont="1" applyFill="1" applyBorder="1" applyAlignment="1">
      <alignment horizontal="left" vertical="center" wrapText="1"/>
    </xf>
    <xf numFmtId="0" fontId="12" fillId="0" borderId="6" xfId="0" applyFont="1" applyFill="1" applyBorder="1" applyAlignment="1">
      <alignment vertical="center" wrapText="1"/>
    </xf>
    <xf numFmtId="0" fontId="12" fillId="0" borderId="1" xfId="0" applyFont="1" applyFill="1" applyBorder="1" applyAlignment="1">
      <alignment vertical="center"/>
    </xf>
    <xf numFmtId="0" fontId="13" fillId="0" borderId="1" xfId="0" applyFont="1" applyFill="1" applyBorder="1" applyAlignment="1">
      <alignment vertical="center"/>
    </xf>
    <xf numFmtId="0" fontId="12" fillId="0" borderId="1" xfId="0" applyFont="1" applyFill="1" applyBorder="1" applyAlignment="1">
      <alignment horizontal="right" vertical="center"/>
    </xf>
    <xf numFmtId="0" fontId="5" fillId="0" borderId="1" xfId="0" applyFont="1" applyFill="1" applyBorder="1" applyAlignment="1">
      <alignment horizontal="left" vertical="center"/>
    </xf>
    <xf numFmtId="0" fontId="5"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wrapText="1"/>
    </xf>
    <xf numFmtId="0" fontId="5" fillId="0" borderId="0" xfId="3" applyFont="1" applyFill="1" applyBorder="1" applyAlignment="1">
      <alignment horizontal="left" vertical="center" wrapText="1"/>
    </xf>
    <xf numFmtId="0" fontId="5" fillId="0" borderId="0" xfId="0" applyFont="1" applyFill="1" applyBorder="1" applyAlignment="1">
      <alignment vertical="center"/>
    </xf>
    <xf numFmtId="0" fontId="9" fillId="0" borderId="0" xfId="0" applyFont="1" applyFill="1" applyBorder="1" applyAlignment="1">
      <alignment vertical="center"/>
    </xf>
    <xf numFmtId="0" fontId="5" fillId="0" borderId="0" xfId="0" applyFont="1" applyFill="1" applyBorder="1" applyAlignment="1">
      <alignment horizontal="center" vertical="center"/>
    </xf>
    <xf numFmtId="0" fontId="1" fillId="0" borderId="0" xfId="0" applyFont="1" applyFill="1" applyBorder="1" applyAlignment="1"/>
    <xf numFmtId="165" fontId="11" fillId="0" borderId="1" xfId="2" applyNumberFormat="1" applyFont="1" applyFill="1" applyBorder="1" applyAlignment="1">
      <alignment vertical="center"/>
    </xf>
    <xf numFmtId="165" fontId="15" fillId="0" borderId="1" xfId="0" applyNumberFormat="1" applyFont="1" applyBorder="1" applyAlignment="1"/>
    <xf numFmtId="0" fontId="1" fillId="0" borderId="0" xfId="0" applyFont="1" applyFill="1" applyAlignment="1">
      <alignment wrapText="1"/>
    </xf>
    <xf numFmtId="165" fontId="1" fillId="12" borderId="1" xfId="0" applyNumberFormat="1" applyFont="1" applyFill="1" applyBorder="1" applyAlignment="1">
      <alignment vertical="center" wrapText="1"/>
    </xf>
    <xf numFmtId="0" fontId="1" fillId="12" borderId="1" xfId="0" applyFont="1" applyFill="1" applyBorder="1" applyAlignment="1">
      <alignment vertical="center" wrapText="1"/>
    </xf>
    <xf numFmtId="0" fontId="17" fillId="0" borderId="0" xfId="0" applyFont="1" applyAlignment="1">
      <alignmen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vertical="center" wrapText="1"/>
    </xf>
    <xf numFmtId="0" fontId="1" fillId="0" borderId="0" xfId="0" applyFont="1"/>
    <xf numFmtId="0" fontId="20" fillId="0" borderId="0" xfId="0" applyFont="1"/>
    <xf numFmtId="3" fontId="1" fillId="0" borderId="0" xfId="0" applyNumberFormat="1" applyFont="1"/>
    <xf numFmtId="0" fontId="0"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44" fontId="1" fillId="0" borderId="0" xfId="0" applyNumberFormat="1" applyFont="1"/>
    <xf numFmtId="164" fontId="1" fillId="0" borderId="0" xfId="2" applyFont="1"/>
    <xf numFmtId="0" fontId="0" fillId="0" borderId="4" xfId="0" applyFont="1" applyBorder="1" applyAlignment="1">
      <alignment horizontal="center" vertical="center" wrapText="1"/>
    </xf>
    <xf numFmtId="0" fontId="0" fillId="0" borderId="1" xfId="0" applyFont="1" applyBorder="1" applyAlignment="1">
      <alignment vertical="center" wrapText="1"/>
    </xf>
    <xf numFmtId="166" fontId="1" fillId="0" borderId="1" xfId="2" applyNumberFormat="1" applyFont="1" applyBorder="1" applyAlignment="1">
      <alignment horizontal="center" vertical="center"/>
    </xf>
    <xf numFmtId="0" fontId="0" fillId="0" borderId="1" xfId="0" applyFont="1" applyBorder="1" applyAlignment="1">
      <alignment horizontal="center" vertical="center"/>
    </xf>
    <xf numFmtId="165" fontId="0" fillId="15" borderId="1" xfId="2" applyNumberFormat="1" applyFont="1" applyFill="1" applyBorder="1" applyAlignment="1">
      <alignment horizontal="center" vertical="center" wrapText="1"/>
    </xf>
    <xf numFmtId="165" fontId="0" fillId="8" borderId="1" xfId="2" applyNumberFormat="1" applyFont="1" applyFill="1" applyBorder="1" applyAlignment="1">
      <alignment horizontal="center" vertical="center" wrapText="1"/>
    </xf>
    <xf numFmtId="165" fontId="0" fillId="16" borderId="1" xfId="2" applyNumberFormat="1" applyFont="1" applyFill="1" applyBorder="1" applyAlignment="1">
      <alignment horizontal="center" vertical="center" wrapText="1"/>
    </xf>
    <xf numFmtId="0" fontId="0" fillId="0" borderId="1" xfId="0" applyBorder="1" applyAlignment="1">
      <alignment vertical="center" wrapText="1"/>
    </xf>
    <xf numFmtId="165" fontId="0" fillId="0" borderId="1" xfId="2" applyNumberFormat="1" applyFont="1" applyFill="1" applyBorder="1" applyAlignment="1">
      <alignment horizontal="center" vertical="center" wrapText="1"/>
    </xf>
    <xf numFmtId="165" fontId="0" fillId="5" borderId="1" xfId="2" applyNumberFormat="1" applyFont="1" applyFill="1" applyBorder="1" applyAlignment="1">
      <alignment horizontal="center" vertical="center" wrapText="1"/>
    </xf>
    <xf numFmtId="0" fontId="18" fillId="7" borderId="16" xfId="0" applyFont="1" applyFill="1" applyBorder="1" applyAlignment="1">
      <alignment horizontal="left"/>
    </xf>
    <xf numFmtId="165" fontId="18" fillId="7" borderId="16" xfId="2" applyNumberFormat="1" applyFont="1" applyFill="1" applyBorder="1" applyAlignment="1">
      <alignment horizontal="center" vertical="center" wrapText="1"/>
    </xf>
    <xf numFmtId="0" fontId="18" fillId="7" borderId="16" xfId="0" applyFont="1" applyFill="1" applyBorder="1" applyAlignment="1">
      <alignment horizontal="center" vertical="center" wrapText="1"/>
    </xf>
    <xf numFmtId="0" fontId="18" fillId="7" borderId="17" xfId="0" applyFont="1" applyFill="1" applyBorder="1" applyAlignment="1">
      <alignment horizontal="center" vertical="center" wrapText="1"/>
    </xf>
    <xf numFmtId="165" fontId="1" fillId="0" borderId="0" xfId="0" applyNumberFormat="1" applyFont="1" applyAlignment="1"/>
    <xf numFmtId="3" fontId="0" fillId="0" borderId="0" xfId="0" applyNumberFormat="1"/>
    <xf numFmtId="3" fontId="0" fillId="0" borderId="1" xfId="0" applyNumberFormat="1" applyBorder="1" applyAlignment="1">
      <alignment vertical="center" wrapText="1"/>
    </xf>
    <xf numFmtId="0" fontId="18" fillId="14" borderId="1" xfId="0" applyFont="1" applyFill="1" applyBorder="1" applyAlignment="1">
      <alignment horizontal="center" vertical="center" wrapText="1"/>
    </xf>
    <xf numFmtId="3" fontId="18" fillId="14" borderId="1" xfId="0" applyNumberFormat="1" applyFont="1" applyFill="1" applyBorder="1" applyAlignment="1">
      <alignment horizontal="center" vertical="center" wrapText="1"/>
    </xf>
    <xf numFmtId="3" fontId="21" fillId="0" borderId="0" xfId="0" applyNumberFormat="1" applyFont="1"/>
    <xf numFmtId="0" fontId="22" fillId="0" borderId="1" xfId="0" applyFont="1" applyBorder="1" applyAlignment="1">
      <alignment horizontal="center" vertical="center" wrapText="1"/>
    </xf>
    <xf numFmtId="0" fontId="0" fillId="15" borderId="1" xfId="0" applyFont="1" applyFill="1" applyBorder="1" applyAlignment="1">
      <alignment horizontal="left" vertical="center" wrapText="1"/>
    </xf>
    <xf numFmtId="14" fontId="0" fillId="15" borderId="1" xfId="0" applyNumberFormat="1" applyFont="1" applyFill="1" applyBorder="1" applyAlignment="1">
      <alignment horizontal="left" vertical="center" wrapText="1"/>
    </xf>
    <xf numFmtId="14" fontId="0" fillId="15" borderId="12" xfId="0" applyNumberFormat="1" applyFont="1" applyFill="1" applyBorder="1" applyAlignment="1">
      <alignment horizontal="center" vertical="center" wrapText="1"/>
    </xf>
    <xf numFmtId="0" fontId="0" fillId="8" borderId="1" xfId="0" applyFont="1" applyFill="1" applyBorder="1" applyAlignment="1">
      <alignment horizontal="left" vertical="center" wrapText="1"/>
    </xf>
    <xf numFmtId="14" fontId="0" fillId="8" borderId="1" xfId="0" applyNumberFormat="1" applyFont="1" applyFill="1" applyBorder="1" applyAlignment="1">
      <alignment horizontal="left" vertical="center" wrapText="1"/>
    </xf>
    <xf numFmtId="14" fontId="0" fillId="8" borderId="12" xfId="0" applyNumberFormat="1" applyFont="1" applyFill="1" applyBorder="1" applyAlignment="1">
      <alignment horizontal="center" vertical="center" wrapText="1"/>
    </xf>
    <xf numFmtId="0" fontId="0" fillId="16" borderId="1" xfId="0" applyFont="1" applyFill="1" applyBorder="1" applyAlignment="1">
      <alignment horizontal="left" vertical="center" wrapText="1"/>
    </xf>
    <xf numFmtId="14" fontId="0" fillId="16" borderId="1" xfId="0" applyNumberFormat="1" applyFont="1" applyFill="1" applyBorder="1" applyAlignment="1">
      <alignment horizontal="left" vertical="center" wrapText="1"/>
    </xf>
    <xf numFmtId="14" fontId="0" fillId="16" borderId="12" xfId="0" applyNumberFormat="1" applyFont="1" applyFill="1" applyBorder="1" applyAlignment="1">
      <alignment horizontal="center" vertical="center" wrapText="1"/>
    </xf>
    <xf numFmtId="0" fontId="0" fillId="0" borderId="1" xfId="0" applyFont="1" applyBorder="1" applyAlignment="1">
      <alignment horizontal="left" vertical="center" wrapText="1"/>
    </xf>
    <xf numFmtId="14" fontId="0" fillId="0" borderId="12" xfId="0" applyNumberFormat="1" applyFont="1" applyBorder="1" applyAlignment="1">
      <alignment horizontal="center" vertical="center" wrapText="1"/>
    </xf>
    <xf numFmtId="14" fontId="0" fillId="17" borderId="12" xfId="0" applyNumberFormat="1" applyFont="1" applyFill="1" applyBorder="1" applyAlignment="1">
      <alignment horizontal="center" vertical="center" wrapText="1"/>
    </xf>
    <xf numFmtId="165" fontId="0" fillId="0" borderId="1" xfId="0" applyNumberFormat="1" applyFont="1" applyBorder="1" applyAlignment="1">
      <alignment horizontal="left" vertical="center" wrapText="1"/>
    </xf>
    <xf numFmtId="0" fontId="0" fillId="5" borderId="1" xfId="0" applyFont="1" applyFill="1" applyBorder="1" applyAlignment="1">
      <alignment horizontal="left" vertical="center" wrapText="1"/>
    </xf>
    <xf numFmtId="14" fontId="0" fillId="5" borderId="1" xfId="0" applyNumberFormat="1" applyFont="1" applyFill="1" applyBorder="1" applyAlignment="1">
      <alignment horizontal="left" vertical="center" wrapText="1"/>
    </xf>
    <xf numFmtId="14" fontId="0" fillId="5" borderId="1" xfId="0" applyNumberFormat="1" applyFont="1" applyFill="1" applyBorder="1" applyAlignment="1">
      <alignment horizontal="center" vertical="center" wrapText="1"/>
    </xf>
    <xf numFmtId="0" fontId="0" fillId="5" borderId="1" xfId="0" applyFont="1" applyFill="1" applyBorder="1" applyAlignment="1">
      <alignment horizontal="justify" vertical="center" wrapText="1"/>
    </xf>
    <xf numFmtId="165" fontId="21" fillId="7" borderId="16" xfId="2" applyNumberFormat="1" applyFont="1" applyFill="1" applyBorder="1" applyAlignment="1">
      <alignment horizontal="center" vertical="center" wrapText="1"/>
    </xf>
    <xf numFmtId="0" fontId="1" fillId="0" borderId="0" xfId="0" applyFont="1" applyAlignment="1">
      <alignment horizontal="center" vertical="center"/>
    </xf>
    <xf numFmtId="0" fontId="1" fillId="0" borderId="0" xfId="0" applyFont="1" applyFill="1" applyAlignment="1">
      <alignment horizontal="center" vertical="center"/>
    </xf>
    <xf numFmtId="165" fontId="1" fillId="12" borderId="1" xfId="0" applyNumberFormat="1" applyFont="1" applyFill="1" applyBorder="1" applyAlignment="1">
      <alignment horizontal="center" vertical="center" wrapText="1"/>
    </xf>
    <xf numFmtId="164" fontId="1" fillId="12" borderId="1" xfId="2" applyFont="1" applyFill="1" applyBorder="1" applyAlignment="1">
      <alignment horizontal="center" vertical="center" wrapText="1"/>
    </xf>
    <xf numFmtId="0" fontId="1" fillId="12" borderId="1" xfId="0" applyFont="1" applyFill="1" applyBorder="1" applyAlignment="1">
      <alignment horizontal="center" vertical="center" wrapText="1"/>
    </xf>
    <xf numFmtId="0" fontId="1" fillId="14"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Alignment="1">
      <alignment horizontal="center" vertical="center" wrapText="1"/>
    </xf>
    <xf numFmtId="0" fontId="1" fillId="0" borderId="1" xfId="0" applyFont="1" applyFill="1" applyBorder="1" applyAlignment="1">
      <alignment horizontal="center" vertical="center"/>
    </xf>
    <xf numFmtId="165" fontId="1" fillId="0" borderId="1" xfId="0" applyNumberFormat="1" applyFont="1" applyBorder="1" applyAlignment="1">
      <alignment horizontal="center" vertical="center"/>
    </xf>
    <xf numFmtId="165" fontId="1" fillId="0" borderId="1" xfId="0" applyNumberFormat="1" applyFont="1" applyFill="1" applyBorder="1" applyAlignment="1">
      <alignment horizontal="center" vertical="center"/>
    </xf>
    <xf numFmtId="164" fontId="1" fillId="0" borderId="3" xfId="2" applyFont="1" applyBorder="1" applyAlignment="1">
      <alignment horizontal="center" vertical="center"/>
    </xf>
    <xf numFmtId="166" fontId="1" fillId="0" borderId="3" xfId="2" applyNumberFormat="1" applyFont="1" applyBorder="1" applyAlignment="1">
      <alignment horizontal="center" vertical="center"/>
    </xf>
    <xf numFmtId="165" fontId="0" fillId="15" borderId="3" xfId="2" applyNumberFormat="1" applyFont="1" applyFill="1" applyBorder="1" applyAlignment="1">
      <alignment horizontal="center" vertical="center" wrapText="1"/>
    </xf>
    <xf numFmtId="165" fontId="0" fillId="8" borderId="3" xfId="2" applyNumberFormat="1" applyFont="1" applyFill="1" applyBorder="1" applyAlignment="1">
      <alignment horizontal="center" vertical="center" wrapText="1"/>
    </xf>
    <xf numFmtId="165" fontId="0" fillId="16" borderId="3" xfId="2" applyNumberFormat="1" applyFont="1" applyFill="1" applyBorder="1" applyAlignment="1">
      <alignment horizontal="center" vertical="center" wrapText="1"/>
    </xf>
    <xf numFmtId="165" fontId="0" fillId="0" borderId="3" xfId="2" applyNumberFormat="1" applyFont="1" applyFill="1" applyBorder="1" applyAlignment="1">
      <alignment horizontal="center" vertical="center" wrapText="1"/>
    </xf>
    <xf numFmtId="165" fontId="0" fillId="5" borderId="3" xfId="2" applyNumberFormat="1" applyFont="1" applyFill="1" applyBorder="1" applyAlignment="1">
      <alignment horizontal="center" vertical="center" wrapText="1"/>
    </xf>
    <xf numFmtId="44" fontId="1" fillId="0" borderId="1" xfId="0" applyNumberFormat="1" applyFont="1" applyBorder="1" applyAlignment="1">
      <alignment horizontal="center" vertical="center"/>
    </xf>
    <xf numFmtId="164" fontId="1" fillId="0" borderId="1" xfId="0" applyNumberFormat="1" applyFont="1" applyBorder="1" applyAlignment="1">
      <alignment horizontal="center" vertical="center"/>
    </xf>
    <xf numFmtId="166" fontId="1" fillId="21" borderId="1" xfId="0" applyNumberFormat="1" applyFont="1" applyFill="1" applyBorder="1" applyAlignment="1">
      <alignment vertical="center" wrapText="1"/>
    </xf>
    <xf numFmtId="0" fontId="1" fillId="21" borderId="1" xfId="0" applyFont="1" applyFill="1" applyBorder="1" applyAlignment="1">
      <alignment vertical="center" wrapText="1"/>
    </xf>
    <xf numFmtId="0" fontId="0" fillId="2" borderId="1" xfId="0" applyFont="1" applyFill="1" applyBorder="1" applyAlignment="1">
      <alignment horizontal="justify" vertical="center" wrapText="1"/>
    </xf>
    <xf numFmtId="3" fontId="0" fillId="2" borderId="1" xfId="0" applyNumberFormat="1" applyFont="1" applyFill="1" applyBorder="1" applyAlignment="1">
      <alignment horizontal="justify" vertical="center" wrapText="1"/>
    </xf>
    <xf numFmtId="169" fontId="0" fillId="2" borderId="1" xfId="0" applyNumberFormat="1" applyFont="1" applyFill="1" applyBorder="1" applyAlignment="1">
      <alignment horizontal="right" vertical="center" wrapText="1"/>
    </xf>
    <xf numFmtId="0" fontId="0" fillId="2" borderId="1" xfId="0" applyFont="1" applyFill="1" applyBorder="1" applyAlignment="1">
      <alignment horizontal="justify" vertical="center"/>
    </xf>
    <xf numFmtId="0" fontId="0" fillId="2" borderId="1" xfId="0" applyFont="1" applyFill="1" applyBorder="1" applyAlignment="1">
      <alignment horizontal="center" vertical="center"/>
    </xf>
    <xf numFmtId="169" fontId="0" fillId="2" borderId="1" xfId="0" applyNumberFormat="1" applyFont="1" applyFill="1" applyBorder="1" applyAlignment="1">
      <alignment horizontal="right" vertical="center"/>
    </xf>
    <xf numFmtId="0" fontId="23" fillId="2" borderId="1" xfId="0" applyFont="1" applyFill="1" applyBorder="1" applyAlignment="1">
      <alignment horizontal="justify" vertical="center" wrapText="1"/>
    </xf>
    <xf numFmtId="169" fontId="23" fillId="2" borderId="1" xfId="0" applyNumberFormat="1" applyFont="1" applyFill="1" applyBorder="1" applyAlignment="1">
      <alignment horizontal="right" vertical="center" wrapText="1"/>
    </xf>
    <xf numFmtId="0" fontId="0" fillId="2" borderId="2" xfId="0" applyFont="1" applyFill="1" applyBorder="1" applyAlignment="1">
      <alignment horizontal="center" vertical="center"/>
    </xf>
    <xf numFmtId="0" fontId="0" fillId="2" borderId="1" xfId="0" applyFont="1" applyFill="1" applyBorder="1" applyAlignment="1">
      <alignment horizontal="justify" wrapText="1"/>
    </xf>
    <xf numFmtId="169" fontId="0" fillId="0" borderId="0" xfId="0" applyNumberFormat="1" applyAlignment="1">
      <alignment vertical="center"/>
    </xf>
    <xf numFmtId="0" fontId="5" fillId="0" borderId="0" xfId="0" applyFont="1"/>
    <xf numFmtId="0" fontId="6" fillId="22" borderId="1" xfId="0" applyFont="1" applyFill="1" applyBorder="1" applyAlignment="1">
      <alignment horizontal="justify" vertical="center" wrapText="1"/>
    </xf>
    <xf numFmtId="0" fontId="6" fillId="22" borderId="4" xfId="0" applyFont="1" applyFill="1" applyBorder="1" applyAlignment="1">
      <alignment horizontal="justify" vertical="top" wrapText="1"/>
    </xf>
    <xf numFmtId="0" fontId="25" fillId="22" borderId="4" xfId="0" applyFont="1" applyFill="1" applyBorder="1" applyAlignment="1">
      <alignment horizontal="justify" vertical="center" wrapText="1"/>
    </xf>
    <xf numFmtId="0" fontId="25" fillId="22" borderId="1" xfId="0" applyFont="1" applyFill="1" applyBorder="1" applyAlignment="1">
      <alignment horizontal="center" vertical="center" wrapText="1"/>
    </xf>
    <xf numFmtId="42" fontId="25" fillId="22" borderId="4" xfId="5" applyFont="1" applyFill="1" applyBorder="1" applyAlignment="1">
      <alignment horizontal="justify" vertical="center" wrapText="1"/>
    </xf>
    <xf numFmtId="0" fontId="5" fillId="22" borderId="1" xfId="0" applyFont="1" applyFill="1" applyBorder="1" applyAlignment="1">
      <alignment horizontal="justify" vertical="center" wrapText="1"/>
    </xf>
    <xf numFmtId="0" fontId="5" fillId="22" borderId="4" xfId="0" applyFont="1" applyFill="1" applyBorder="1" applyAlignment="1">
      <alignment horizontal="justify" vertical="top" wrapText="1"/>
    </xf>
    <xf numFmtId="0" fontId="4" fillId="22" borderId="1" xfId="0" applyFont="1" applyFill="1" applyBorder="1" applyAlignment="1">
      <alignment horizontal="center" vertical="center"/>
    </xf>
    <xf numFmtId="42" fontId="4" fillId="22" borderId="4" xfId="5" applyFont="1" applyFill="1" applyBorder="1" applyAlignment="1">
      <alignment horizontal="justify" vertical="center" wrapText="1"/>
    </xf>
    <xf numFmtId="0" fontId="5" fillId="22" borderId="1" xfId="0" applyFont="1" applyFill="1" applyBorder="1" applyAlignment="1">
      <alignment horizontal="justify" vertical="top" wrapText="1"/>
    </xf>
    <xf numFmtId="0" fontId="4" fillId="22" borderId="2" xfId="0" applyFont="1" applyFill="1" applyBorder="1" applyAlignment="1">
      <alignment horizontal="center" vertical="center"/>
    </xf>
    <xf numFmtId="0" fontId="26" fillId="22" borderId="1" xfId="0" applyNumberFormat="1" applyFont="1" applyFill="1" applyBorder="1" applyAlignment="1" applyProtection="1">
      <alignment horizontal="justify" vertical="top" wrapText="1"/>
    </xf>
    <xf numFmtId="42" fontId="28" fillId="22" borderId="4" xfId="0" applyNumberFormat="1" applyFont="1" applyFill="1" applyBorder="1" applyAlignment="1" applyProtection="1">
      <alignment horizontal="justify" vertical="center" wrapText="1"/>
    </xf>
    <xf numFmtId="169" fontId="26" fillId="22" borderId="1" xfId="0" applyNumberFormat="1" applyFont="1" applyFill="1" applyBorder="1" applyAlignment="1" applyProtection="1">
      <alignment horizontal="justify" vertical="top" wrapText="1"/>
    </xf>
    <xf numFmtId="0" fontId="25" fillId="22" borderId="1" xfId="0" applyFont="1" applyFill="1" applyBorder="1" applyAlignment="1">
      <alignment horizontal="justify" vertical="center"/>
    </xf>
    <xf numFmtId="42" fontId="4" fillId="22" borderId="4" xfId="5" applyFont="1" applyFill="1" applyBorder="1" applyAlignment="1">
      <alignment horizontal="justify" vertical="center"/>
    </xf>
    <xf numFmtId="0" fontId="25" fillId="22" borderId="1" xfId="0" applyFont="1" applyFill="1" applyBorder="1" applyAlignment="1">
      <alignment horizontal="justify" vertical="center" wrapText="1"/>
    </xf>
    <xf numFmtId="42" fontId="4" fillId="22" borderId="1" xfId="5" applyFont="1" applyFill="1" applyBorder="1" applyAlignment="1">
      <alignment horizontal="justify" vertical="center"/>
    </xf>
    <xf numFmtId="0" fontId="5" fillId="22" borderId="2" xfId="0" applyFont="1" applyFill="1" applyBorder="1" applyAlignment="1">
      <alignment horizontal="justify" vertical="top" wrapText="1"/>
    </xf>
    <xf numFmtId="0" fontId="25" fillId="22" borderId="2" xfId="0" applyFont="1" applyFill="1" applyBorder="1" applyAlignment="1">
      <alignment horizontal="justify" vertical="center"/>
    </xf>
    <xf numFmtId="42" fontId="4" fillId="22" borderId="2" xfId="5" applyFont="1" applyFill="1" applyBorder="1" applyAlignment="1">
      <alignment horizontal="justify" vertical="center"/>
    </xf>
    <xf numFmtId="0" fontId="5" fillId="22" borderId="5" xfId="0" applyFont="1" applyFill="1" applyBorder="1" applyAlignment="1">
      <alignment horizontal="justify" vertical="top" wrapText="1"/>
    </xf>
    <xf numFmtId="0" fontId="5" fillId="22" borderId="1" xfId="0" applyNumberFormat="1" applyFont="1" applyFill="1" applyBorder="1" applyAlignment="1">
      <alignment horizontal="justify" wrapText="1"/>
    </xf>
    <xf numFmtId="0" fontId="5" fillId="22" borderId="1" xfId="0" applyFont="1" applyFill="1" applyBorder="1" applyAlignment="1">
      <alignment horizontal="justify" wrapText="1"/>
    </xf>
    <xf numFmtId="0" fontId="29" fillId="22" borderId="1" xfId="0" applyFont="1" applyFill="1" applyBorder="1" applyAlignment="1">
      <alignment horizontal="justify" wrapText="1"/>
    </xf>
    <xf numFmtId="0" fontId="5" fillId="22" borderId="2" xfId="0" applyFont="1" applyFill="1" applyBorder="1" applyAlignment="1">
      <alignment horizontal="justify" wrapText="1"/>
    </xf>
    <xf numFmtId="0" fontId="5" fillId="22" borderId="16" xfId="0" applyFont="1" applyFill="1" applyBorder="1" applyAlignment="1">
      <alignment horizontal="justify" wrapText="1"/>
    </xf>
    <xf numFmtId="42" fontId="4" fillId="22" borderId="1" xfId="5" applyFont="1" applyFill="1" applyBorder="1" applyAlignment="1">
      <alignment horizontal="justify" vertical="center" wrapText="1"/>
    </xf>
    <xf numFmtId="42" fontId="5" fillId="22" borderId="1" xfId="0" applyNumberFormat="1" applyFont="1" applyFill="1" applyBorder="1" applyAlignment="1">
      <alignment horizontal="justify" vertical="center"/>
    </xf>
    <xf numFmtId="0" fontId="5" fillId="22" borderId="2" xfId="0" applyFont="1" applyFill="1" applyBorder="1" applyAlignment="1">
      <alignment horizontal="justify" vertical="center" wrapText="1"/>
    </xf>
    <xf numFmtId="42" fontId="5" fillId="22" borderId="2" xfId="0" applyNumberFormat="1" applyFont="1" applyFill="1" applyBorder="1" applyAlignment="1">
      <alignment horizontal="justify" vertical="center"/>
    </xf>
    <xf numFmtId="0" fontId="4" fillId="0" borderId="0" xfId="0" applyFont="1"/>
    <xf numFmtId="42" fontId="4" fillId="0" borderId="0" xfId="0" applyNumberFormat="1" applyFont="1"/>
    <xf numFmtId="0" fontId="6" fillId="15" borderId="1" xfId="0" applyFont="1" applyFill="1" applyBorder="1" applyAlignment="1">
      <alignment horizontal="justify" vertical="center" wrapText="1"/>
    </xf>
    <xf numFmtId="0" fontId="6" fillId="15" borderId="1" xfId="0" applyFont="1" applyFill="1" applyBorder="1" applyAlignment="1">
      <alignment horizontal="center" vertical="center" wrapText="1"/>
    </xf>
    <xf numFmtId="169" fontId="5" fillId="15" borderId="1" xfId="2" applyNumberFormat="1" applyFont="1" applyFill="1" applyBorder="1" applyAlignment="1">
      <alignment horizontal="right" vertical="center"/>
    </xf>
    <xf numFmtId="0" fontId="5" fillId="15" borderId="1" xfId="0" applyFont="1" applyFill="1" applyBorder="1" applyAlignment="1">
      <alignment horizontal="justify" vertical="center" wrapText="1"/>
    </xf>
    <xf numFmtId="0" fontId="7" fillId="15" borderId="1" xfId="0" applyFont="1" applyFill="1" applyBorder="1" applyAlignment="1">
      <alignment horizontal="justify" vertical="center" wrapText="1"/>
    </xf>
    <xf numFmtId="0" fontId="5" fillId="15" borderId="1" xfId="0" applyFont="1" applyFill="1" applyBorder="1" applyAlignment="1">
      <alignment horizontal="center" vertical="center" wrapText="1"/>
    </xf>
    <xf numFmtId="166" fontId="5" fillId="15" borderId="1" xfId="2" applyNumberFormat="1" applyFont="1" applyFill="1" applyBorder="1" applyAlignment="1">
      <alignment horizontal="justify" vertical="center"/>
    </xf>
    <xf numFmtId="169" fontId="0" fillId="0" borderId="0" xfId="0" applyNumberFormat="1" applyFont="1" applyAlignment="1">
      <alignment vertical="center"/>
    </xf>
    <xf numFmtId="0" fontId="5" fillId="0" borderId="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5" fillId="6" borderId="2"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4" xfId="0" applyFont="1" applyFill="1" applyBorder="1" applyAlignment="1">
      <alignment horizontal="center" vertical="center"/>
    </xf>
    <xf numFmtId="0" fontId="5" fillId="7" borderId="2" xfId="0" applyFont="1" applyFill="1" applyBorder="1" applyAlignment="1">
      <alignment horizontal="center" vertical="center"/>
    </xf>
    <xf numFmtId="0" fontId="5" fillId="7" borderId="4" xfId="0" applyFont="1" applyFill="1" applyBorder="1" applyAlignment="1">
      <alignment horizontal="center" vertical="center"/>
    </xf>
    <xf numFmtId="0" fontId="6" fillId="6" borderId="1" xfId="0" applyFont="1" applyFill="1" applyBorder="1" applyAlignment="1">
      <alignment horizontal="left" vertical="center" wrapText="1"/>
    </xf>
    <xf numFmtId="0" fontId="5" fillId="6" borderId="2" xfId="3" applyFont="1" applyFill="1" applyBorder="1" applyAlignment="1">
      <alignment horizontal="left" vertical="center" wrapText="1"/>
    </xf>
    <xf numFmtId="0" fontId="5" fillId="6" borderId="5" xfId="3" applyFont="1" applyFill="1" applyBorder="1" applyAlignment="1">
      <alignment horizontal="left" vertical="center" wrapText="1"/>
    </xf>
    <xf numFmtId="0" fontId="5" fillId="6" borderId="4" xfId="3" applyFont="1" applyFill="1" applyBorder="1" applyAlignment="1">
      <alignment horizontal="left" vertical="center" wrapText="1"/>
    </xf>
    <xf numFmtId="166" fontId="5" fillId="6" borderId="1" xfId="2" applyNumberFormat="1" applyFont="1" applyFill="1" applyBorder="1" applyAlignment="1">
      <alignment horizontal="center" vertical="center"/>
    </xf>
    <xf numFmtId="0" fontId="5" fillId="0" borderId="1" xfId="0" applyFont="1" applyFill="1" applyBorder="1" applyAlignment="1">
      <alignment vertical="center" wrapText="1"/>
    </xf>
    <xf numFmtId="0" fontId="5" fillId="7" borderId="1" xfId="0" applyFont="1" applyFill="1" applyBorder="1" applyAlignment="1">
      <alignment horizontal="center" vertical="center" wrapText="1"/>
    </xf>
    <xf numFmtId="0" fontId="6" fillId="7" borderId="1" xfId="0" applyFont="1" applyFill="1" applyBorder="1" applyAlignment="1">
      <alignment horizontal="left" vertical="center" wrapText="1"/>
    </xf>
    <xf numFmtId="0" fontId="5" fillId="7" borderId="1" xfId="3" applyFont="1" applyFill="1" applyBorder="1" applyAlignment="1">
      <alignment horizontal="left" vertical="center" wrapText="1"/>
    </xf>
    <xf numFmtId="165" fontId="5" fillId="7" borderId="1" xfId="2" applyNumberFormat="1" applyFont="1" applyFill="1" applyBorder="1" applyAlignment="1">
      <alignment horizontal="center" vertical="center"/>
    </xf>
    <xf numFmtId="0" fontId="6" fillId="8" borderId="2" xfId="0" applyFont="1" applyFill="1" applyBorder="1" applyAlignment="1">
      <alignment horizontal="center" vertical="center"/>
    </xf>
    <xf numFmtId="0" fontId="6" fillId="8" borderId="5" xfId="0" applyFont="1" applyFill="1" applyBorder="1" applyAlignment="1">
      <alignment horizontal="center" vertical="center"/>
    </xf>
    <xf numFmtId="0" fontId="6" fillId="8" borderId="4" xfId="0" applyFont="1" applyFill="1" applyBorder="1" applyAlignment="1">
      <alignment horizontal="center" vertical="center"/>
    </xf>
    <xf numFmtId="3" fontId="5" fillId="0" borderId="1" xfId="0" applyNumberFormat="1" applyFont="1" applyFill="1" applyBorder="1" applyAlignment="1">
      <alignment vertical="center" wrapText="1"/>
    </xf>
    <xf numFmtId="0" fontId="5" fillId="6" borderId="1" xfId="3" applyFont="1" applyFill="1" applyBorder="1" applyAlignment="1">
      <alignment horizontal="left" vertical="center" wrapText="1"/>
    </xf>
    <xf numFmtId="3" fontId="5" fillId="6" borderId="1" xfId="0" applyNumberFormat="1"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6" fillId="9" borderId="5" xfId="0" applyFont="1" applyFill="1" applyBorder="1" applyAlignment="1">
      <alignment horizontal="center" vertical="center" wrapText="1"/>
    </xf>
    <xf numFmtId="0" fontId="6" fillId="9" borderId="4" xfId="0" applyFont="1" applyFill="1" applyBorder="1" applyAlignment="1">
      <alignment horizontal="center" vertical="center" wrapText="1"/>
    </xf>
    <xf numFmtId="0" fontId="5" fillId="5" borderId="3"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2" xfId="0" applyFont="1" applyFill="1" applyBorder="1" applyAlignment="1">
      <alignment horizontal="left" vertical="center" wrapText="1"/>
    </xf>
    <xf numFmtId="0" fontId="5" fillId="5" borderId="4" xfId="0" applyFont="1" applyFill="1" applyBorder="1" applyAlignment="1">
      <alignment horizontal="left" vertical="center" wrapText="1"/>
    </xf>
    <xf numFmtId="0" fontId="5" fillId="5"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3" fontId="5" fillId="0" borderId="2" xfId="0" applyNumberFormat="1" applyFont="1" applyFill="1" applyBorder="1" applyAlignment="1">
      <alignment horizontal="center" vertical="center" wrapText="1"/>
    </xf>
    <xf numFmtId="3" fontId="5" fillId="0" borderId="5" xfId="0" applyNumberFormat="1" applyFont="1" applyFill="1" applyBorder="1" applyAlignment="1">
      <alignment horizontal="center" vertical="center" wrapText="1"/>
    </xf>
    <xf numFmtId="3" fontId="5" fillId="0" borderId="4"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0" fontId="16" fillId="11" borderId="2" xfId="0" applyFont="1" applyFill="1" applyBorder="1" applyAlignment="1">
      <alignment horizontal="center" vertical="center" wrapText="1"/>
    </xf>
    <xf numFmtId="0" fontId="16" fillId="11" borderId="5" xfId="0" applyFont="1" applyFill="1" applyBorder="1" applyAlignment="1">
      <alignment horizontal="center" vertical="center" wrapText="1"/>
    </xf>
    <xf numFmtId="0" fontId="16" fillId="11" borderId="4"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4" xfId="0" applyFont="1" applyFill="1" applyBorder="1" applyAlignment="1">
      <alignment horizontal="center" vertical="center" wrapText="1"/>
    </xf>
    <xf numFmtId="3" fontId="14" fillId="2" borderId="2" xfId="0" applyNumberFormat="1" applyFont="1" applyFill="1" applyBorder="1" applyAlignment="1">
      <alignment horizontal="center" vertical="center" wrapText="1"/>
    </xf>
    <xf numFmtId="3" fontId="14" fillId="2" borderId="4" xfId="0" applyNumberFormat="1" applyFont="1" applyFill="1" applyBorder="1" applyAlignment="1">
      <alignment horizontal="center" vertical="center" wrapText="1"/>
    </xf>
    <xf numFmtId="0" fontId="5" fillId="4" borderId="2" xfId="0" applyFont="1" applyFill="1" applyBorder="1" applyAlignment="1">
      <alignment horizontal="left" vertical="center"/>
    </xf>
    <xf numFmtId="0" fontId="5" fillId="4" borderId="5" xfId="0" applyFont="1" applyFill="1" applyBorder="1" applyAlignment="1">
      <alignment horizontal="left" vertical="center"/>
    </xf>
    <xf numFmtId="0" fontId="5" fillId="3" borderId="2" xfId="0" applyFont="1" applyFill="1" applyBorder="1" applyAlignment="1">
      <alignment vertical="center" wrapText="1"/>
    </xf>
    <xf numFmtId="0" fontId="5" fillId="3" borderId="5" xfId="0" applyFont="1" applyFill="1" applyBorder="1" applyAlignment="1">
      <alignment vertical="center" wrapText="1"/>
    </xf>
    <xf numFmtId="165" fontId="5" fillId="3" borderId="2" xfId="2" applyNumberFormat="1" applyFont="1" applyFill="1" applyBorder="1" applyAlignment="1">
      <alignment horizontal="center" vertical="center"/>
    </xf>
    <xf numFmtId="165" fontId="5" fillId="3" borderId="5" xfId="2" applyNumberFormat="1" applyFont="1" applyFill="1" applyBorder="1" applyAlignment="1">
      <alignment horizontal="center" vertical="center"/>
    </xf>
    <xf numFmtId="0" fontId="5" fillId="4" borderId="2" xfId="0" applyFont="1" applyFill="1" applyBorder="1" applyAlignment="1">
      <alignment vertical="center" wrapText="1"/>
    </xf>
    <xf numFmtId="0" fontId="5" fillId="4" borderId="5" xfId="0" applyFont="1" applyFill="1" applyBorder="1" applyAlignment="1">
      <alignment vertical="center" wrapText="1"/>
    </xf>
    <xf numFmtId="0" fontId="5" fillId="4" borderId="4" xfId="0" applyFont="1" applyFill="1" applyBorder="1" applyAlignment="1">
      <alignment vertical="center" wrapText="1"/>
    </xf>
    <xf numFmtId="0" fontId="5" fillId="5" borderId="2"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4" xfId="0" applyFont="1" applyFill="1" applyBorder="1" applyAlignment="1">
      <alignment horizontal="center" vertical="center"/>
    </xf>
    <xf numFmtId="165" fontId="5" fillId="4" borderId="2" xfId="2" applyNumberFormat="1" applyFont="1" applyFill="1" applyBorder="1" applyAlignment="1">
      <alignment horizontal="center" vertical="center"/>
    </xf>
    <xf numFmtId="165" fontId="5" fillId="4" borderId="4" xfId="2" applyNumberFormat="1" applyFont="1" applyFill="1" applyBorder="1" applyAlignment="1">
      <alignment horizontal="center" vertical="center"/>
    </xf>
    <xf numFmtId="0" fontId="12" fillId="11" borderId="2" xfId="0" applyFont="1" applyFill="1" applyBorder="1" applyAlignment="1">
      <alignment vertical="center" wrapText="1"/>
    </xf>
    <xf numFmtId="0" fontId="12" fillId="11" borderId="5" xfId="0" applyFont="1" applyFill="1" applyBorder="1" applyAlignment="1">
      <alignment vertical="center" wrapText="1"/>
    </xf>
    <xf numFmtId="0" fontId="12" fillId="11" borderId="4" xfId="0" applyFont="1" applyFill="1" applyBorder="1" applyAlignment="1">
      <alignment vertical="center" wrapText="1"/>
    </xf>
    <xf numFmtId="0" fontId="5" fillId="5" borderId="2" xfId="0" applyFont="1" applyFill="1" applyBorder="1" applyAlignment="1">
      <alignment vertical="center" wrapText="1"/>
    </xf>
    <xf numFmtId="0" fontId="5" fillId="5" borderId="5" xfId="0" applyFont="1" applyFill="1" applyBorder="1" applyAlignment="1">
      <alignment vertical="center" wrapText="1"/>
    </xf>
    <xf numFmtId="0" fontId="5" fillId="5" borderId="4" xfId="0" applyFont="1" applyFill="1" applyBorder="1" applyAlignment="1">
      <alignment vertical="center" wrapText="1"/>
    </xf>
    <xf numFmtId="165" fontId="5" fillId="5" borderId="2" xfId="2" applyNumberFormat="1" applyFont="1" applyFill="1" applyBorder="1" applyAlignment="1">
      <alignment horizontal="center" vertical="center"/>
    </xf>
    <xf numFmtId="165" fontId="5" fillId="5" borderId="5" xfId="2" applyNumberFormat="1" applyFont="1" applyFill="1" applyBorder="1" applyAlignment="1">
      <alignment horizontal="center" vertical="center"/>
    </xf>
    <xf numFmtId="165" fontId="5" fillId="5" borderId="4" xfId="2" applyNumberFormat="1" applyFont="1" applyFill="1" applyBorder="1" applyAlignment="1">
      <alignment horizontal="center" vertical="center"/>
    </xf>
    <xf numFmtId="166" fontId="12" fillId="11" borderId="1" xfId="2" applyNumberFormat="1" applyFont="1" applyFill="1" applyBorder="1" applyAlignment="1">
      <alignment horizontal="center" vertical="center"/>
    </xf>
    <xf numFmtId="0" fontId="5" fillId="4" borderId="4" xfId="0" applyFont="1" applyFill="1" applyBorder="1" applyAlignment="1">
      <alignment horizontal="left" vertical="center"/>
    </xf>
    <xf numFmtId="0" fontId="12" fillId="11" borderId="2" xfId="0" applyFont="1" applyFill="1" applyBorder="1" applyAlignment="1">
      <alignment horizontal="left" vertical="center" wrapText="1"/>
    </xf>
    <xf numFmtId="0" fontId="12" fillId="11" borderId="4" xfId="0" applyFont="1" applyFill="1" applyBorder="1" applyAlignment="1">
      <alignment horizontal="left" vertical="center" wrapText="1"/>
    </xf>
    <xf numFmtId="0" fontId="5" fillId="4" borderId="2" xfId="0" applyFont="1" applyFill="1" applyBorder="1" applyAlignment="1">
      <alignment horizontal="right" vertical="center"/>
    </xf>
    <xf numFmtId="0" fontId="5" fillId="4" borderId="4" xfId="0" applyFont="1" applyFill="1" applyBorder="1" applyAlignment="1">
      <alignment horizontal="right" vertical="center"/>
    </xf>
    <xf numFmtId="0" fontId="5" fillId="4" borderId="5" xfId="0" applyFont="1" applyFill="1" applyBorder="1" applyAlignment="1">
      <alignment horizontal="right" vertical="center"/>
    </xf>
    <xf numFmtId="0" fontId="9" fillId="4" borderId="1" xfId="0" applyFont="1" applyFill="1" applyBorder="1" applyAlignment="1">
      <alignment horizontal="left" vertical="center"/>
    </xf>
    <xf numFmtId="0" fontId="17" fillId="0" borderId="1" xfId="0" applyFont="1" applyBorder="1" applyAlignment="1">
      <alignment horizontal="center" vertical="center" wrapText="1"/>
    </xf>
    <xf numFmtId="165" fontId="5" fillId="4" borderId="5" xfId="2" applyNumberFormat="1" applyFont="1" applyFill="1" applyBorder="1" applyAlignment="1">
      <alignment horizontal="center" vertical="center"/>
    </xf>
    <xf numFmtId="0" fontId="23" fillId="2" borderId="1" xfId="0" applyFont="1" applyFill="1" applyBorder="1" applyAlignment="1">
      <alignment horizontal="justify" vertical="center" wrapText="1"/>
    </xf>
    <xf numFmtId="0" fontId="0" fillId="2" borderId="1" xfId="0" applyFont="1" applyFill="1" applyBorder="1" applyAlignment="1">
      <alignment horizontal="justify" vertical="center"/>
    </xf>
    <xf numFmtId="169" fontId="0" fillId="2" borderId="2" xfId="0" applyNumberFormat="1" applyFont="1" applyFill="1" applyBorder="1" applyAlignment="1">
      <alignment horizontal="right" vertical="center"/>
    </xf>
    <xf numFmtId="169" fontId="0" fillId="2" borderId="4" xfId="0" applyNumberFormat="1" applyFont="1" applyFill="1" applyBorder="1" applyAlignment="1">
      <alignment horizontal="right" vertical="center"/>
    </xf>
    <xf numFmtId="0" fontId="0" fillId="2" borderId="1" xfId="0" applyFont="1" applyFill="1" applyBorder="1" applyAlignment="1">
      <alignment horizontal="justify" vertical="center" wrapText="1"/>
    </xf>
    <xf numFmtId="0" fontId="0" fillId="2" borderId="1" xfId="0" applyFont="1" applyFill="1" applyBorder="1" applyAlignment="1">
      <alignment horizontal="center" vertical="center"/>
    </xf>
    <xf numFmtId="0" fontId="8" fillId="7" borderId="1" xfId="0" applyFont="1" applyFill="1" applyBorder="1" applyAlignment="1">
      <alignment horizontal="center" vertical="center" wrapText="1"/>
    </xf>
    <xf numFmtId="169" fontId="8" fillId="7" borderId="1" xfId="2" applyNumberFormat="1" applyFont="1" applyFill="1" applyBorder="1" applyAlignment="1">
      <alignment horizontal="right" vertical="center" wrapText="1"/>
    </xf>
    <xf numFmtId="0" fontId="0" fillId="2" borderId="2" xfId="0" applyFont="1" applyFill="1" applyBorder="1" applyAlignment="1">
      <alignment horizontal="justify" vertical="center" wrapText="1"/>
    </xf>
    <xf numFmtId="0" fontId="0" fillId="2" borderId="5" xfId="0" applyFont="1" applyFill="1" applyBorder="1" applyAlignment="1">
      <alignment horizontal="justify" vertical="center" wrapText="1"/>
    </xf>
    <xf numFmtId="0" fontId="0" fillId="2" borderId="4" xfId="0" applyFont="1" applyFill="1" applyBorder="1" applyAlignment="1">
      <alignment horizontal="justify" vertical="center" wrapText="1"/>
    </xf>
    <xf numFmtId="0" fontId="0" fillId="2" borderId="2" xfId="0" applyFont="1" applyFill="1" applyBorder="1" applyAlignment="1">
      <alignment horizontal="justify" vertical="center"/>
    </xf>
    <xf numFmtId="0" fontId="0" fillId="2" borderId="5" xfId="0" applyFont="1" applyFill="1" applyBorder="1" applyAlignment="1">
      <alignment horizontal="justify" vertical="center"/>
    </xf>
    <xf numFmtId="0" fontId="0" fillId="2" borderId="4" xfId="0" applyFont="1" applyFill="1" applyBorder="1" applyAlignment="1">
      <alignment horizontal="justify" vertical="center"/>
    </xf>
    <xf numFmtId="3" fontId="0" fillId="2" borderId="2" xfId="0" applyNumberFormat="1" applyFont="1" applyFill="1" applyBorder="1" applyAlignment="1">
      <alignment horizontal="right" vertical="center"/>
    </xf>
    <xf numFmtId="3" fontId="0" fillId="2" borderId="5" xfId="0" applyNumberFormat="1" applyFont="1" applyFill="1" applyBorder="1" applyAlignment="1">
      <alignment horizontal="right" vertical="center"/>
    </xf>
    <xf numFmtId="3" fontId="0" fillId="2" borderId="4" xfId="0" applyNumberFormat="1" applyFont="1" applyFill="1" applyBorder="1" applyAlignment="1">
      <alignment horizontal="right" vertical="center"/>
    </xf>
    <xf numFmtId="0" fontId="0" fillId="2" borderId="5" xfId="0" applyFont="1" applyFill="1" applyBorder="1" applyAlignment="1">
      <alignment horizontal="right" vertical="center"/>
    </xf>
    <xf numFmtId="0" fontId="0" fillId="2" borderId="4" xfId="0" applyFont="1" applyFill="1" applyBorder="1" applyAlignment="1">
      <alignment horizontal="right" vertical="center"/>
    </xf>
    <xf numFmtId="0" fontId="8" fillId="7" borderId="2"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7" borderId="1" xfId="0" applyFont="1" applyFill="1" applyBorder="1" applyAlignment="1">
      <alignment horizontal="justify" vertical="center" wrapText="1"/>
    </xf>
    <xf numFmtId="3" fontId="8" fillId="7" borderId="1" xfId="0" applyNumberFormat="1" applyFont="1" applyFill="1" applyBorder="1" applyAlignment="1">
      <alignment horizontal="center" vertical="center" wrapText="1"/>
    </xf>
    <xf numFmtId="0" fontId="25" fillId="22" borderId="2" xfId="0" applyFont="1" applyFill="1" applyBorder="1" applyAlignment="1">
      <alignment horizontal="justify" vertical="center"/>
    </xf>
    <xf numFmtId="0" fontId="25" fillId="22" borderId="4" xfId="0" applyFont="1" applyFill="1" applyBorder="1" applyAlignment="1">
      <alignment horizontal="justify" vertical="center"/>
    </xf>
    <xf numFmtId="42" fontId="4" fillId="22" borderId="2" xfId="5" applyFont="1" applyFill="1" applyBorder="1" applyAlignment="1">
      <alignment horizontal="justify" vertical="center"/>
    </xf>
    <xf numFmtId="42" fontId="4" fillId="22" borderId="4" xfId="5" applyFont="1" applyFill="1" applyBorder="1" applyAlignment="1">
      <alignment horizontal="justify" vertical="center"/>
    </xf>
    <xf numFmtId="0" fontId="5" fillId="22" borderId="2" xfId="0" applyFont="1" applyFill="1" applyBorder="1" applyAlignment="1">
      <alignment horizontal="justify" vertical="center" wrapText="1"/>
    </xf>
    <xf numFmtId="0" fontId="5" fillId="22" borderId="5" xfId="0" applyFont="1" applyFill="1" applyBorder="1" applyAlignment="1">
      <alignment horizontal="justify" vertical="center" wrapText="1"/>
    </xf>
    <xf numFmtId="0" fontId="5" fillId="22" borderId="4" xfId="0" applyFont="1" applyFill="1" applyBorder="1" applyAlignment="1">
      <alignment horizontal="justify" vertical="center" wrapText="1"/>
    </xf>
    <xf numFmtId="42" fontId="5" fillId="22" borderId="2" xfId="0" applyNumberFormat="1" applyFont="1" applyFill="1" applyBorder="1" applyAlignment="1">
      <alignment horizontal="justify" vertical="center"/>
    </xf>
    <xf numFmtId="42" fontId="5" fillId="22" borderId="5" xfId="0" applyNumberFormat="1" applyFont="1" applyFill="1" applyBorder="1" applyAlignment="1">
      <alignment horizontal="justify" vertical="center"/>
    </xf>
    <xf numFmtId="42" fontId="5" fillId="22" borderId="4" xfId="0" applyNumberFormat="1" applyFont="1" applyFill="1" applyBorder="1" applyAlignment="1">
      <alignment horizontal="justify" vertical="center"/>
    </xf>
    <xf numFmtId="0" fontId="5" fillId="22" borderId="5" xfId="0" applyFont="1" applyFill="1" applyBorder="1" applyAlignment="1">
      <alignment horizontal="justify" vertical="center"/>
    </xf>
    <xf numFmtId="0" fontId="5" fillId="22" borderId="4" xfId="0" applyFont="1" applyFill="1" applyBorder="1" applyAlignment="1">
      <alignment horizontal="justify" vertical="center"/>
    </xf>
    <xf numFmtId="42" fontId="5" fillId="22" borderId="2" xfId="0" applyNumberFormat="1" applyFont="1" applyFill="1" applyBorder="1" applyAlignment="1">
      <alignment horizontal="justify" vertical="center" wrapText="1"/>
    </xf>
    <xf numFmtId="42" fontId="5" fillId="22" borderId="5" xfId="0" applyNumberFormat="1" applyFont="1" applyFill="1" applyBorder="1" applyAlignment="1">
      <alignment horizontal="justify" vertical="center" wrapText="1"/>
    </xf>
    <xf numFmtId="42" fontId="5" fillId="22" borderId="4" xfId="0" applyNumberFormat="1" applyFont="1" applyFill="1" applyBorder="1" applyAlignment="1">
      <alignment horizontal="justify" vertical="center" wrapText="1"/>
    </xf>
    <xf numFmtId="0" fontId="5" fillId="22" borderId="1" xfId="0" applyFont="1" applyFill="1" applyBorder="1" applyAlignment="1">
      <alignment horizontal="justify" vertical="center" wrapText="1"/>
    </xf>
    <xf numFmtId="42" fontId="5" fillId="22" borderId="1" xfId="0" applyNumberFormat="1" applyFont="1" applyFill="1" applyBorder="1" applyAlignment="1">
      <alignment horizontal="justify" vertical="center" wrapText="1"/>
    </xf>
    <xf numFmtId="42" fontId="5" fillId="22" borderId="1" xfId="0" applyNumberFormat="1" applyFont="1" applyFill="1" applyBorder="1" applyAlignment="1">
      <alignment horizontal="justify" vertical="center"/>
    </xf>
    <xf numFmtId="0" fontId="5" fillId="22" borderId="1" xfId="0" applyFont="1" applyFill="1" applyBorder="1" applyAlignment="1">
      <alignment horizontal="justify" vertical="center"/>
    </xf>
    <xf numFmtId="0" fontId="24" fillId="7" borderId="1" xfId="0" applyFont="1" applyFill="1" applyBorder="1" applyAlignment="1">
      <alignment horizontal="center" vertical="center" wrapText="1"/>
    </xf>
    <xf numFmtId="169" fontId="24" fillId="7" borderId="1" xfId="2" applyNumberFormat="1" applyFont="1" applyFill="1" applyBorder="1" applyAlignment="1">
      <alignment horizontal="right" vertical="center" wrapText="1"/>
    </xf>
    <xf numFmtId="0" fontId="6" fillId="22" borderId="2" xfId="0" applyFont="1" applyFill="1" applyBorder="1" applyAlignment="1">
      <alignment horizontal="justify" vertical="center" wrapText="1"/>
    </xf>
    <xf numFmtId="0" fontId="6" fillId="22" borderId="5" xfId="0" applyFont="1" applyFill="1" applyBorder="1" applyAlignment="1">
      <alignment horizontal="justify" vertical="center" wrapText="1"/>
    </xf>
    <xf numFmtId="0" fontId="6" fillId="22" borderId="4" xfId="0" applyFont="1" applyFill="1" applyBorder="1" applyAlignment="1">
      <alignment horizontal="justify" vertical="center" wrapText="1"/>
    </xf>
    <xf numFmtId="42" fontId="6" fillId="22" borderId="2" xfId="0" applyNumberFormat="1" applyFont="1" applyFill="1" applyBorder="1" applyAlignment="1">
      <alignment horizontal="justify" vertical="center" wrapText="1"/>
    </xf>
    <xf numFmtId="0" fontId="19" fillId="0" borderId="0" xfId="0" applyFont="1" applyAlignment="1">
      <alignment horizontal="center"/>
    </xf>
    <xf numFmtId="0" fontId="21" fillId="2" borderId="1" xfId="0" applyFont="1" applyFill="1" applyBorder="1" applyAlignment="1">
      <alignment horizontal="center" vertical="center" wrapText="1"/>
    </xf>
    <xf numFmtId="3" fontId="21" fillId="2" borderId="1"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4" xfId="0" applyFont="1" applyFill="1" applyBorder="1" applyAlignment="1">
      <alignment horizontal="center" vertical="center" wrapText="1"/>
    </xf>
    <xf numFmtId="3" fontId="0" fillId="0" borderId="2" xfId="0" applyNumberFormat="1" applyFont="1" applyFill="1" applyBorder="1" applyAlignment="1">
      <alignment horizontal="center" vertical="center" wrapText="1"/>
    </xf>
    <xf numFmtId="3" fontId="0" fillId="0" borderId="5" xfId="0" applyNumberFormat="1" applyFont="1" applyFill="1" applyBorder="1" applyAlignment="1">
      <alignment horizontal="center" vertical="center" wrapText="1"/>
    </xf>
    <xf numFmtId="3" fontId="0" fillId="0" borderId="4" xfId="0" applyNumberFormat="1" applyFont="1" applyFill="1" applyBorder="1" applyAlignment="1">
      <alignment horizontal="center" vertical="center" wrapText="1"/>
    </xf>
    <xf numFmtId="164" fontId="0" fillId="13" borderId="2" xfId="2" applyFont="1" applyFill="1" applyBorder="1" applyAlignment="1">
      <alignment horizontal="center" vertical="center" wrapText="1"/>
    </xf>
    <xf numFmtId="164" fontId="0" fillId="13" borderId="5" xfId="2" applyFont="1" applyFill="1" applyBorder="1" applyAlignment="1">
      <alignment horizontal="center" vertical="center" wrapText="1"/>
    </xf>
    <xf numFmtId="164" fontId="0" fillId="13" borderId="4" xfId="2" applyFont="1" applyFill="1" applyBorder="1" applyAlignment="1">
      <alignment horizontal="center" vertical="center" wrapText="1"/>
    </xf>
    <xf numFmtId="0" fontId="0" fillId="13" borderId="2" xfId="0" applyFont="1" applyFill="1" applyBorder="1" applyAlignment="1">
      <alignment horizontal="center" vertical="center" wrapText="1"/>
    </xf>
    <xf numFmtId="0" fontId="0" fillId="13" borderId="5" xfId="0" applyFont="1" applyFill="1" applyBorder="1" applyAlignment="1">
      <alignment horizontal="center" vertical="center" wrapText="1"/>
    </xf>
    <xf numFmtId="0" fontId="0" fillId="13" borderId="4" xfId="0" applyFont="1" applyFill="1" applyBorder="1" applyAlignment="1">
      <alignment horizontal="center" vertical="center" wrapText="1"/>
    </xf>
    <xf numFmtId="44" fontId="0" fillId="13" borderId="2" xfId="2" applyNumberFormat="1" applyFont="1" applyFill="1" applyBorder="1" applyAlignment="1">
      <alignment horizontal="center" vertical="center" wrapText="1"/>
    </xf>
    <xf numFmtId="44" fontId="0" fillId="13" borderId="5" xfId="2" applyNumberFormat="1" applyFont="1" applyFill="1" applyBorder="1" applyAlignment="1">
      <alignment horizontal="center" vertical="center" wrapText="1"/>
    </xf>
    <xf numFmtId="44" fontId="0" fillId="13" borderId="4" xfId="2" applyNumberFormat="1" applyFont="1" applyFill="1" applyBorder="1" applyAlignment="1">
      <alignment horizontal="center" vertical="center" wrapText="1"/>
    </xf>
    <xf numFmtId="0" fontId="22" fillId="0" borderId="2" xfId="0" applyFont="1" applyBorder="1" applyAlignment="1">
      <alignment horizontal="center" vertical="center" wrapText="1"/>
    </xf>
    <xf numFmtId="0" fontId="22" fillId="0" borderId="5" xfId="0" applyFont="1" applyBorder="1" applyAlignment="1">
      <alignment horizontal="center" vertical="center" wrapText="1"/>
    </xf>
    <xf numFmtId="164" fontId="0" fillId="0" borderId="2" xfId="2" applyFont="1" applyBorder="1" applyAlignment="1">
      <alignment horizontal="center" vertical="center" wrapText="1"/>
    </xf>
    <xf numFmtId="164" fontId="0" fillId="0" borderId="5" xfId="2" applyFont="1" applyBorder="1" applyAlignment="1">
      <alignment horizontal="center" vertical="center" wrapText="1"/>
    </xf>
    <xf numFmtId="3" fontId="21" fillId="7" borderId="8" xfId="0" applyNumberFormat="1" applyFont="1" applyFill="1" applyBorder="1" applyAlignment="1">
      <alignment horizontal="center" vertical="center" wrapText="1"/>
    </xf>
    <xf numFmtId="3" fontId="21" fillId="7" borderId="1" xfId="0" applyNumberFormat="1" applyFont="1" applyFill="1" applyBorder="1" applyAlignment="1">
      <alignment horizontal="center" vertical="center" wrapText="1"/>
    </xf>
    <xf numFmtId="0" fontId="21" fillId="7" borderId="8" xfId="0" applyFont="1" applyFill="1" applyBorder="1" applyAlignment="1">
      <alignment horizontal="center" vertical="center" wrapText="1"/>
    </xf>
    <xf numFmtId="0" fontId="21" fillId="7" borderId="1" xfId="0" applyFont="1" applyFill="1" applyBorder="1" applyAlignment="1">
      <alignment horizontal="center" vertical="center" wrapText="1"/>
    </xf>
    <xf numFmtId="0" fontId="18" fillId="7" borderId="13" xfId="1" applyFont="1" applyFill="1" applyBorder="1" applyAlignment="1" applyProtection="1">
      <alignment horizontal="center" vertical="center" wrapText="1"/>
      <protection locked="0"/>
    </xf>
    <xf numFmtId="0" fontId="18" fillId="7" borderId="14" xfId="1" applyFont="1" applyFill="1" applyBorder="1" applyAlignment="1" applyProtection="1">
      <alignment horizontal="center" vertical="center" wrapText="1"/>
      <protection locked="0"/>
    </xf>
    <xf numFmtId="0" fontId="18" fillId="7" borderId="15" xfId="1" applyFont="1" applyFill="1" applyBorder="1" applyAlignment="1" applyProtection="1">
      <alignment horizontal="center" vertical="center" wrapText="1"/>
      <protection locked="0"/>
    </xf>
    <xf numFmtId="0" fontId="1" fillId="0" borderId="2" xfId="0" applyFont="1" applyBorder="1" applyAlignment="1">
      <alignment horizontal="center" vertical="center"/>
    </xf>
    <xf numFmtId="0" fontId="1" fillId="0" borderId="4" xfId="0" applyFont="1" applyBorder="1" applyAlignment="1">
      <alignment horizontal="center" vertical="center"/>
    </xf>
    <xf numFmtId="166" fontId="1" fillId="0" borderId="29" xfId="2" applyNumberFormat="1" applyFont="1" applyBorder="1" applyAlignment="1">
      <alignment horizontal="center" vertical="center"/>
    </xf>
    <xf numFmtId="166" fontId="1" fillId="0" borderId="30" xfId="2" applyNumberFormat="1" applyFont="1" applyBorder="1" applyAlignment="1">
      <alignment horizontal="center" vertical="center"/>
    </xf>
    <xf numFmtId="0" fontId="22" fillId="0" borderId="4" xfId="0" applyFont="1" applyBorder="1" applyAlignment="1">
      <alignment horizontal="center" vertical="center" wrapText="1"/>
    </xf>
    <xf numFmtId="164" fontId="0" fillId="0" borderId="4" xfId="2" applyFont="1" applyBorder="1" applyAlignment="1">
      <alignment horizontal="center" vertical="center" wrapText="1"/>
    </xf>
    <xf numFmtId="0" fontId="0" fillId="0" borderId="2" xfId="0" applyFont="1" applyBorder="1" applyAlignment="1">
      <alignment horizontal="center" vertical="center" wrapText="1"/>
    </xf>
    <xf numFmtId="0" fontId="0"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165" fontId="21" fillId="7" borderId="34" xfId="2" applyNumberFormat="1" applyFont="1" applyFill="1" applyBorder="1" applyAlignment="1">
      <alignment horizontal="center" vertical="center" wrapText="1"/>
    </xf>
    <xf numFmtId="165" fontId="21" fillId="7" borderId="30" xfId="2" applyNumberFormat="1" applyFont="1" applyFill="1" applyBorder="1" applyAlignment="1">
      <alignment horizontal="center" vertical="center" wrapText="1"/>
    </xf>
    <xf numFmtId="0" fontId="0" fillId="0" borderId="5" xfId="1" applyFont="1" applyBorder="1" applyAlignment="1" applyProtection="1">
      <alignment horizontal="center" vertical="center" wrapText="1"/>
      <protection locked="0"/>
    </xf>
    <xf numFmtId="0" fontId="0" fillId="0" borderId="2" xfId="1" applyFont="1" applyBorder="1" applyAlignment="1" applyProtection="1">
      <alignment horizontal="center" vertical="center" wrapText="1"/>
      <protection locked="0"/>
    </xf>
    <xf numFmtId="0" fontId="0" fillId="0" borderId="4" xfId="1" applyFont="1" applyBorder="1" applyAlignment="1" applyProtection="1">
      <alignment horizontal="center" vertical="center" wrapText="1"/>
      <protection locked="0"/>
    </xf>
    <xf numFmtId="165" fontId="0" fillId="0" borderId="5" xfId="2" applyNumberFormat="1" applyFont="1" applyFill="1" applyBorder="1" applyAlignment="1" applyProtection="1">
      <alignment horizontal="center" vertical="center" wrapText="1"/>
      <protection locked="0"/>
    </xf>
    <xf numFmtId="0" fontId="0" fillId="0" borderId="5" xfId="0" applyFont="1" applyBorder="1" applyAlignment="1">
      <alignment horizontal="center" vertical="center" wrapText="1"/>
    </xf>
    <xf numFmtId="0" fontId="0" fillId="15" borderId="2" xfId="0" applyFont="1" applyFill="1" applyBorder="1" applyAlignment="1">
      <alignment horizontal="center" vertical="center" wrapText="1"/>
    </xf>
    <xf numFmtId="0" fontId="0" fillId="15" borderId="5" xfId="0" applyFont="1" applyFill="1" applyBorder="1" applyAlignment="1">
      <alignment horizontal="center" vertical="center" wrapText="1"/>
    </xf>
    <xf numFmtId="0" fontId="0" fillId="15" borderId="4" xfId="0" applyFont="1" applyFill="1" applyBorder="1" applyAlignment="1">
      <alignment horizontal="center" vertical="center" wrapText="1"/>
    </xf>
    <xf numFmtId="165" fontId="21" fillId="7" borderId="8" xfId="2" applyNumberFormat="1" applyFont="1" applyFill="1" applyBorder="1" applyAlignment="1">
      <alignment horizontal="center" vertical="center" wrapText="1"/>
    </xf>
    <xf numFmtId="165" fontId="21" fillId="7" borderId="1" xfId="2" applyNumberFormat="1" applyFont="1" applyFill="1" applyBorder="1" applyAlignment="1">
      <alignment horizontal="center" vertical="center" wrapText="1"/>
    </xf>
    <xf numFmtId="165" fontId="21" fillId="7" borderId="9" xfId="2" applyNumberFormat="1" applyFont="1" applyFill="1" applyBorder="1" applyAlignment="1">
      <alignment horizontal="center" vertical="center" wrapText="1"/>
    </xf>
    <xf numFmtId="165" fontId="21" fillId="7" borderId="4" xfId="2" applyNumberFormat="1" applyFont="1" applyFill="1" applyBorder="1" applyAlignment="1">
      <alignment horizontal="center" vertical="center" wrapText="1"/>
    </xf>
    <xf numFmtId="0" fontId="21" fillId="7" borderId="7" xfId="0" applyFont="1" applyFill="1" applyBorder="1" applyAlignment="1">
      <alignment horizontal="center" vertical="center" wrapText="1"/>
    </xf>
    <xf numFmtId="0" fontId="21" fillId="7" borderId="11" xfId="0" applyFont="1" applyFill="1" applyBorder="1" applyAlignment="1">
      <alignment horizontal="center" vertical="center" wrapText="1"/>
    </xf>
    <xf numFmtId="0" fontId="21" fillId="7" borderId="9" xfId="0" applyFont="1" applyFill="1" applyBorder="1" applyAlignment="1">
      <alignment horizontal="center" vertical="center" wrapText="1"/>
    </xf>
    <xf numFmtId="0" fontId="21" fillId="7" borderId="4" xfId="0" applyFont="1" applyFill="1" applyBorder="1" applyAlignment="1">
      <alignment horizontal="center" vertical="center" wrapText="1"/>
    </xf>
    <xf numFmtId="165" fontId="0" fillId="0" borderId="1" xfId="2" applyNumberFormat="1" applyFont="1" applyFill="1" applyBorder="1" applyAlignment="1" applyProtection="1">
      <alignment horizontal="center" vertical="center" wrapText="1"/>
      <protection locked="0"/>
    </xf>
    <xf numFmtId="0" fontId="0" fillId="0" borderId="1" xfId="0" applyFont="1" applyBorder="1" applyAlignment="1">
      <alignment horizontal="center" vertical="center" wrapText="1"/>
    </xf>
    <xf numFmtId="0" fontId="0" fillId="5" borderId="1" xfId="0" applyFont="1" applyFill="1" applyBorder="1" applyAlignment="1">
      <alignment horizontal="center" vertical="center" wrapText="1"/>
    </xf>
    <xf numFmtId="165" fontId="0" fillId="5" borderId="1" xfId="2" applyNumberFormat="1" applyFont="1" applyFill="1" applyBorder="1" applyAlignment="1">
      <alignment horizontal="center" vertical="center" wrapText="1"/>
    </xf>
    <xf numFmtId="165" fontId="0" fillId="0" borderId="2" xfId="2" applyNumberFormat="1" applyFont="1" applyFill="1" applyBorder="1" applyAlignment="1">
      <alignment horizontal="center" vertical="center" wrapText="1"/>
    </xf>
    <xf numFmtId="165" fontId="0" fillId="0" borderId="5" xfId="2" applyNumberFormat="1" applyFont="1" applyFill="1" applyBorder="1" applyAlignment="1">
      <alignment horizontal="center" vertical="center" wrapText="1"/>
    </xf>
    <xf numFmtId="165" fontId="0" fillId="0" borderId="4" xfId="2" applyNumberFormat="1" applyFont="1" applyFill="1" applyBorder="1" applyAlignment="1">
      <alignment horizontal="center" vertical="center" wrapText="1"/>
    </xf>
    <xf numFmtId="165" fontId="0" fillId="15" borderId="2" xfId="2" applyNumberFormat="1" applyFont="1" applyFill="1" applyBorder="1" applyAlignment="1">
      <alignment horizontal="center" vertical="center" wrapText="1"/>
    </xf>
    <xf numFmtId="165" fontId="0" fillId="15" borderId="5" xfId="2" applyNumberFormat="1" applyFont="1" applyFill="1" applyBorder="1" applyAlignment="1">
      <alignment horizontal="center" vertical="center" wrapText="1"/>
    </xf>
    <xf numFmtId="165" fontId="0" fillId="15" borderId="4" xfId="2" applyNumberFormat="1" applyFont="1" applyFill="1" applyBorder="1" applyAlignment="1">
      <alignment horizontal="center" vertical="center" wrapText="1"/>
    </xf>
    <xf numFmtId="0" fontId="0" fillId="8" borderId="2" xfId="0" applyFont="1" applyFill="1" applyBorder="1" applyAlignment="1">
      <alignment horizontal="center" vertical="center" wrapText="1"/>
    </xf>
    <xf numFmtId="0" fontId="0" fillId="8" borderId="5" xfId="0" applyFont="1" applyFill="1" applyBorder="1" applyAlignment="1">
      <alignment horizontal="center" vertical="center" wrapText="1"/>
    </xf>
    <xf numFmtId="165" fontId="0" fillId="8" borderId="2" xfId="2" applyNumberFormat="1" applyFont="1" applyFill="1" applyBorder="1" applyAlignment="1">
      <alignment horizontal="center" vertical="center" wrapText="1"/>
    </xf>
    <xf numFmtId="165" fontId="0" fillId="8" borderId="5" xfId="2" applyNumberFormat="1" applyFont="1" applyFill="1" applyBorder="1" applyAlignment="1">
      <alignment horizontal="center" vertical="center" wrapText="1"/>
    </xf>
    <xf numFmtId="0" fontId="0" fillId="16" borderId="2" xfId="0" applyFont="1" applyFill="1" applyBorder="1" applyAlignment="1">
      <alignment horizontal="center" vertical="center" wrapText="1"/>
    </xf>
    <xf numFmtId="0" fontId="0" fillId="16" borderId="5" xfId="0" applyFont="1" applyFill="1" applyBorder="1" applyAlignment="1">
      <alignment horizontal="center" vertical="center" wrapText="1"/>
    </xf>
    <xf numFmtId="0" fontId="0" fillId="16" borderId="4" xfId="0" applyFont="1" applyFill="1" applyBorder="1" applyAlignment="1">
      <alignment horizontal="center" vertical="center" wrapText="1"/>
    </xf>
    <xf numFmtId="165" fontId="0" fillId="16" borderId="2" xfId="2" applyNumberFormat="1" applyFont="1" applyFill="1" applyBorder="1" applyAlignment="1">
      <alignment horizontal="center" vertical="center" wrapText="1"/>
    </xf>
    <xf numFmtId="165" fontId="0" fillId="16" borderId="5" xfId="2" applyNumberFormat="1" applyFont="1" applyFill="1" applyBorder="1" applyAlignment="1">
      <alignment horizontal="center" vertical="center" wrapText="1"/>
    </xf>
    <xf numFmtId="165" fontId="0" fillId="16" borderId="4" xfId="2" applyNumberFormat="1" applyFont="1" applyFill="1" applyBorder="1" applyAlignment="1">
      <alignment horizontal="center" vertical="center" wrapText="1"/>
    </xf>
    <xf numFmtId="0" fontId="21" fillId="7" borderId="10" xfId="0" applyFont="1" applyFill="1" applyBorder="1" applyAlignment="1">
      <alignment horizontal="center" vertical="center" wrapText="1"/>
    </xf>
    <xf numFmtId="0" fontId="21" fillId="7" borderId="12" xfId="0" applyFont="1" applyFill="1" applyBorder="1" applyAlignment="1">
      <alignment horizontal="center" vertical="center" wrapText="1"/>
    </xf>
    <xf numFmtId="0" fontId="5" fillId="15" borderId="1" xfId="0" applyFont="1" applyFill="1" applyBorder="1" applyAlignment="1">
      <alignment horizontal="justify" vertical="center" wrapText="1"/>
    </xf>
    <xf numFmtId="166" fontId="5" fillId="15" borderId="1" xfId="2" applyNumberFormat="1" applyFont="1" applyFill="1" applyBorder="1" applyAlignment="1">
      <alignment horizontal="justify" vertical="center"/>
    </xf>
    <xf numFmtId="0" fontId="6" fillId="15" borderId="1" xfId="0" applyFont="1" applyFill="1" applyBorder="1" applyAlignment="1">
      <alignment horizontal="justify" vertical="center" wrapText="1"/>
    </xf>
    <xf numFmtId="166" fontId="6" fillId="15" borderId="1" xfId="2" applyNumberFormat="1" applyFont="1" applyFill="1" applyBorder="1" applyAlignment="1">
      <alignment horizontal="justify" vertical="center"/>
    </xf>
    <xf numFmtId="0" fontId="5" fillId="15" borderId="1" xfId="0" applyFont="1" applyFill="1" applyBorder="1" applyAlignment="1">
      <alignment horizontal="justify" vertical="center"/>
    </xf>
    <xf numFmtId="0" fontId="5" fillId="15" borderId="2" xfId="0" applyFont="1" applyFill="1" applyBorder="1" applyAlignment="1">
      <alignment horizontal="justify" vertical="center" wrapText="1"/>
    </xf>
    <xf numFmtId="0" fontId="5" fillId="15" borderId="5" xfId="0" applyFont="1" applyFill="1" applyBorder="1" applyAlignment="1">
      <alignment horizontal="justify" vertical="center" wrapText="1"/>
    </xf>
    <xf numFmtId="0" fontId="5" fillId="15" borderId="4" xfId="0" applyFont="1" applyFill="1" applyBorder="1" applyAlignment="1">
      <alignment horizontal="justify" vertical="center" wrapText="1"/>
    </xf>
    <xf numFmtId="0" fontId="5" fillId="15" borderId="2" xfId="0" applyFont="1" applyFill="1" applyBorder="1" applyAlignment="1">
      <alignment horizontal="center" vertical="center"/>
    </xf>
    <xf numFmtId="0" fontId="5" fillId="15" borderId="5" xfId="0" applyFont="1" applyFill="1" applyBorder="1" applyAlignment="1">
      <alignment horizontal="center" vertical="center"/>
    </xf>
    <xf numFmtId="0" fontId="5" fillId="15" borderId="4" xfId="0" applyFont="1" applyFill="1" applyBorder="1" applyAlignment="1">
      <alignment horizontal="center" vertical="center"/>
    </xf>
    <xf numFmtId="166" fontId="5" fillId="15" borderId="1" xfId="0" applyNumberFormat="1" applyFont="1" applyFill="1" applyBorder="1" applyAlignment="1">
      <alignment horizontal="justify" vertical="center"/>
    </xf>
    <xf numFmtId="169" fontId="5" fillId="15" borderId="2" xfId="0" applyNumberFormat="1" applyFont="1" applyFill="1" applyBorder="1" applyAlignment="1">
      <alignment horizontal="right" vertical="center" wrapText="1"/>
    </xf>
    <xf numFmtId="169" fontId="5" fillId="15" borderId="5" xfId="0" applyNumberFormat="1" applyFont="1" applyFill="1" applyBorder="1" applyAlignment="1">
      <alignment horizontal="right" vertical="center" wrapText="1"/>
    </xf>
    <xf numFmtId="169" fontId="5" fillId="15" borderId="4" xfId="0" applyNumberFormat="1" applyFont="1" applyFill="1" applyBorder="1" applyAlignment="1">
      <alignment horizontal="right"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18" fillId="0" borderId="33" xfId="0" applyFont="1" applyBorder="1" applyAlignment="1">
      <alignment horizontal="center" wrapText="1"/>
    </xf>
    <xf numFmtId="0" fontId="18" fillId="0" borderId="33" xfId="0" applyFont="1" applyBorder="1" applyAlignment="1">
      <alignment horizontal="center"/>
    </xf>
    <xf numFmtId="0" fontId="30" fillId="0" borderId="18" xfId="0" applyFont="1" applyBorder="1" applyAlignment="1">
      <alignment horizontal="center" vertical="center" wrapText="1"/>
    </xf>
    <xf numFmtId="0" fontId="31" fillId="0" borderId="19" xfId="0" applyFont="1" applyBorder="1" applyAlignment="1">
      <alignment horizontal="center" vertical="center" wrapText="1"/>
    </xf>
    <xf numFmtId="0" fontId="30" fillId="0" borderId="20" xfId="0" applyFont="1" applyBorder="1" applyAlignment="1">
      <alignment horizontal="center" vertical="center" wrapText="1"/>
    </xf>
    <xf numFmtId="3" fontId="31" fillId="0" borderId="19" xfId="0" applyNumberFormat="1" applyFont="1" applyBorder="1" applyAlignment="1">
      <alignment horizontal="center" vertical="center" wrapText="1"/>
    </xf>
    <xf numFmtId="0" fontId="30" fillId="0" borderId="21" xfId="0" applyFont="1" applyBorder="1" applyAlignment="1">
      <alignment horizontal="center" vertical="center" wrapText="1"/>
    </xf>
    <xf numFmtId="3" fontId="31" fillId="0" borderId="21" xfId="0" applyNumberFormat="1" applyFont="1" applyBorder="1" applyAlignment="1">
      <alignment horizontal="center" vertical="center" wrapText="1"/>
    </xf>
    <xf numFmtId="3" fontId="30" fillId="0" borderId="18" xfId="0" applyNumberFormat="1" applyFont="1" applyBorder="1" applyAlignment="1">
      <alignment horizontal="center" vertical="center" wrapText="1"/>
    </xf>
    <xf numFmtId="0" fontId="32" fillId="0" borderId="0" xfId="0" applyFont="1" applyAlignment="1"/>
    <xf numFmtId="0" fontId="32" fillId="0" borderId="0" xfId="0" applyFont="1" applyAlignment="1">
      <alignment horizontal="left"/>
    </xf>
    <xf numFmtId="0" fontId="35" fillId="0" borderId="0" xfId="0" applyFont="1" applyAlignment="1"/>
    <xf numFmtId="0" fontId="35" fillId="0" borderId="0" xfId="0" applyFont="1" applyAlignment="1">
      <alignment horizontal="left"/>
    </xf>
    <xf numFmtId="0" fontId="33" fillId="23" borderId="7" xfId="0" applyFont="1" applyFill="1" applyBorder="1" applyAlignment="1">
      <alignment horizontal="center" vertical="center"/>
    </xf>
    <xf numFmtId="0" fontId="35" fillId="23" borderId="8" xfId="0" applyFont="1" applyFill="1" applyBorder="1" applyAlignment="1">
      <alignment vertical="center" wrapText="1"/>
    </xf>
    <xf numFmtId="0" fontId="35" fillId="23" borderId="8" xfId="0" applyFont="1" applyFill="1" applyBorder="1" applyAlignment="1">
      <alignment horizontal="left" vertical="center" wrapText="1"/>
    </xf>
    <xf numFmtId="167" fontId="36" fillId="23" borderId="8" xfId="0" applyNumberFormat="1" applyFont="1" applyFill="1" applyBorder="1" applyAlignment="1">
      <alignment vertical="center" wrapText="1"/>
    </xf>
    <xf numFmtId="168" fontId="36" fillId="23" borderId="8" xfId="0" applyNumberFormat="1" applyFont="1" applyFill="1" applyBorder="1" applyAlignment="1">
      <alignment vertical="center"/>
    </xf>
    <xf numFmtId="0" fontId="33" fillId="23" borderId="8" xfId="0" applyFont="1" applyFill="1" applyBorder="1" applyAlignment="1">
      <alignment horizontal="left" vertical="center" wrapText="1"/>
    </xf>
    <xf numFmtId="0" fontId="36" fillId="23" borderId="8" xfId="0" applyFont="1" applyFill="1" applyBorder="1" applyAlignment="1">
      <alignment horizontal="left" vertical="center" wrapText="1"/>
    </xf>
    <xf numFmtId="0" fontId="35" fillId="23" borderId="8" xfId="0" applyFont="1" applyFill="1" applyBorder="1" applyAlignment="1">
      <alignment horizontal="left" vertical="center"/>
    </xf>
    <xf numFmtId="0" fontId="35" fillId="23" borderId="9" xfId="0" applyFont="1" applyFill="1" applyBorder="1" applyAlignment="1">
      <alignment horizontal="left" vertical="center" wrapText="1"/>
    </xf>
    <xf numFmtId="0" fontId="35" fillId="23" borderId="9" xfId="0" applyFont="1" applyFill="1" applyBorder="1" applyAlignment="1">
      <alignment horizontal="center" vertical="center"/>
    </xf>
    <xf numFmtId="168" fontId="35" fillId="2" borderId="10" xfId="0" applyNumberFormat="1" applyFont="1" applyFill="1" applyBorder="1" applyAlignment="1">
      <alignment horizontal="left" vertical="center"/>
    </xf>
    <xf numFmtId="0" fontId="36" fillId="2" borderId="11" xfId="0" applyFont="1" applyFill="1" applyBorder="1"/>
    <xf numFmtId="0" fontId="36" fillId="2" borderId="1" xfId="0" applyFont="1" applyFill="1" applyBorder="1"/>
    <xf numFmtId="0" fontId="36" fillId="2" borderId="1" xfId="0" applyFont="1" applyFill="1" applyBorder="1" applyAlignment="1">
      <alignment horizontal="left"/>
    </xf>
    <xf numFmtId="0" fontId="36" fillId="23" borderId="1" xfId="0" applyFont="1" applyFill="1" applyBorder="1" applyAlignment="1">
      <alignment horizontal="left" vertical="center" wrapText="1"/>
    </xf>
    <xf numFmtId="0" fontId="35" fillId="23" borderId="5" xfId="0" applyFont="1" applyFill="1" applyBorder="1" applyAlignment="1">
      <alignment horizontal="left" vertical="center" wrapText="1"/>
    </xf>
    <xf numFmtId="0" fontId="35" fillId="23" borderId="5" xfId="0" applyFont="1" applyFill="1" applyBorder="1" applyAlignment="1">
      <alignment horizontal="center" vertical="center"/>
    </xf>
    <xf numFmtId="0" fontId="36" fillId="2" borderId="12" xfId="0" applyFont="1" applyFill="1" applyBorder="1"/>
    <xf numFmtId="0" fontId="36" fillId="23" borderId="1" xfId="0" applyFont="1" applyFill="1" applyBorder="1" applyAlignment="1">
      <alignment horizontal="left" vertical="center" wrapText="1"/>
    </xf>
    <xf numFmtId="0" fontId="35" fillId="23" borderId="4" xfId="0" applyFont="1" applyFill="1" applyBorder="1" applyAlignment="1">
      <alignment horizontal="left" vertical="center" wrapText="1"/>
    </xf>
    <xf numFmtId="0" fontId="35" fillId="23" borderId="4" xfId="0" applyFont="1" applyFill="1" applyBorder="1" applyAlignment="1">
      <alignment horizontal="center" vertical="center"/>
    </xf>
    <xf numFmtId="0" fontId="36" fillId="2" borderId="22" xfId="0" applyFont="1" applyFill="1" applyBorder="1"/>
    <xf numFmtId="0" fontId="36" fillId="2" borderId="16" xfId="0" applyFont="1" applyFill="1" applyBorder="1"/>
    <xf numFmtId="0" fontId="36" fillId="2" borderId="16" xfId="0" applyFont="1" applyFill="1" applyBorder="1" applyAlignment="1">
      <alignment horizontal="left"/>
    </xf>
    <xf numFmtId="0" fontId="36" fillId="23" borderId="16" xfId="0" applyFont="1" applyFill="1" applyBorder="1" applyAlignment="1">
      <alignment horizontal="left" vertical="center" wrapText="1"/>
    </xf>
    <xf numFmtId="0" fontId="35" fillId="23" borderId="16" xfId="0" applyFont="1" applyFill="1" applyBorder="1" applyAlignment="1">
      <alignment horizontal="left" vertical="center" wrapText="1"/>
    </xf>
    <xf numFmtId="0" fontId="35" fillId="23" borderId="16" xfId="0" applyFont="1" applyFill="1" applyBorder="1" applyAlignment="1">
      <alignment horizontal="center" vertical="center"/>
    </xf>
    <xf numFmtId="168" fontId="35" fillId="2" borderId="17" xfId="0" applyNumberFormat="1" applyFont="1" applyFill="1" applyBorder="1" applyAlignment="1">
      <alignment horizontal="left" vertical="center"/>
    </xf>
    <xf numFmtId="168" fontId="35" fillId="0" borderId="0" xfId="0" applyNumberFormat="1" applyFont="1" applyAlignment="1"/>
    <xf numFmtId="0" fontId="33" fillId="24" borderId="7" xfId="0" applyFont="1" applyFill="1" applyBorder="1" applyAlignment="1">
      <alignment horizontal="center" vertical="center"/>
    </xf>
    <xf numFmtId="0" fontId="35" fillId="24" borderId="8" xfId="0" applyFont="1" applyFill="1" applyBorder="1" applyAlignment="1">
      <alignment horizontal="left" vertical="center" wrapText="1"/>
    </xf>
    <xf numFmtId="168" fontId="36" fillId="12" borderId="8" xfId="0" applyNumberFormat="1" applyFont="1" applyFill="1" applyBorder="1" applyAlignment="1">
      <alignment horizontal="center" vertical="center"/>
    </xf>
    <xf numFmtId="168" fontId="36" fillId="24" borderId="8" xfId="0" applyNumberFormat="1" applyFont="1" applyFill="1" applyBorder="1" applyAlignment="1">
      <alignment horizontal="center" vertical="center"/>
    </xf>
    <xf numFmtId="168" fontId="36" fillId="24" borderId="8" xfId="0" applyNumberFormat="1" applyFont="1" applyFill="1" applyBorder="1" applyAlignment="1">
      <alignment horizontal="center" vertical="center" wrapText="1"/>
    </xf>
    <xf numFmtId="0" fontId="35" fillId="24" borderId="9" xfId="0" applyFont="1" applyFill="1" applyBorder="1" applyAlignment="1">
      <alignment horizontal="center" vertical="center" wrapText="1"/>
    </xf>
    <xf numFmtId="0" fontId="35" fillId="24" borderId="9" xfId="0" applyFont="1" applyFill="1" applyBorder="1" applyAlignment="1">
      <alignment horizontal="center" vertical="center"/>
    </xf>
    <xf numFmtId="168" fontId="35" fillId="25" borderId="10" xfId="0" applyNumberFormat="1" applyFont="1" applyFill="1" applyBorder="1" applyAlignment="1">
      <alignment horizontal="center" vertical="center"/>
    </xf>
    <xf numFmtId="0" fontId="36" fillId="12" borderId="11" xfId="0" applyFont="1" applyFill="1" applyBorder="1"/>
    <xf numFmtId="0" fontId="35" fillId="24" borderId="1" xfId="0" applyFont="1" applyFill="1" applyBorder="1" applyAlignment="1">
      <alignment horizontal="left" vertical="center" wrapText="1"/>
    </xf>
    <xf numFmtId="0" fontId="36" fillId="12" borderId="1" xfId="0" applyFont="1" applyFill="1" applyBorder="1" applyAlignment="1">
      <alignment horizontal="left"/>
    </xf>
    <xf numFmtId="0" fontId="36" fillId="12" borderId="1" xfId="0" applyFont="1" applyFill="1" applyBorder="1" applyAlignment="1">
      <alignment horizontal="center" vertical="center"/>
    </xf>
    <xf numFmtId="0" fontId="36" fillId="12" borderId="1" xfId="0" applyFont="1" applyFill="1" applyBorder="1"/>
    <xf numFmtId="168" fontId="36" fillId="24" borderId="1" xfId="0" applyNumberFormat="1" applyFont="1" applyFill="1" applyBorder="1" applyAlignment="1">
      <alignment horizontal="center" vertical="center" wrapText="1"/>
    </xf>
    <xf numFmtId="0" fontId="35" fillId="24" borderId="4" xfId="0" applyFont="1" applyFill="1" applyBorder="1" applyAlignment="1">
      <alignment horizontal="center" vertical="center" wrapText="1"/>
    </xf>
    <xf numFmtId="0" fontId="35" fillId="24" borderId="4" xfId="0" applyFont="1" applyFill="1" applyBorder="1" applyAlignment="1">
      <alignment horizontal="center" vertical="center"/>
    </xf>
    <xf numFmtId="168" fontId="35" fillId="25" borderId="12" xfId="0" applyNumberFormat="1" applyFont="1" applyFill="1" applyBorder="1" applyAlignment="1">
      <alignment horizontal="center" vertical="center"/>
    </xf>
    <xf numFmtId="0" fontId="35" fillId="13" borderId="0" xfId="0" applyFont="1" applyFill="1" applyAlignment="1"/>
    <xf numFmtId="0" fontId="35" fillId="24" borderId="1" xfId="0" applyFont="1" applyFill="1" applyBorder="1" applyAlignment="1">
      <alignment horizontal="left" vertical="center" wrapText="1"/>
    </xf>
    <xf numFmtId="0" fontId="35" fillId="24" borderId="1" xfId="0" applyFont="1" applyFill="1" applyBorder="1" applyAlignment="1">
      <alignment horizontal="center" vertical="center"/>
    </xf>
    <xf numFmtId="168" fontId="35" fillId="26" borderId="12" xfId="0" applyNumberFormat="1" applyFont="1" applyFill="1" applyBorder="1" applyAlignment="1">
      <alignment horizontal="left" vertical="center"/>
    </xf>
    <xf numFmtId="168" fontId="35" fillId="12" borderId="12" xfId="0" applyNumberFormat="1" applyFont="1" applyFill="1" applyBorder="1" applyAlignment="1">
      <alignment horizontal="left" vertical="center"/>
    </xf>
    <xf numFmtId="168" fontId="35" fillId="25" borderId="12" xfId="0" applyNumberFormat="1" applyFont="1" applyFill="1" applyBorder="1" applyAlignment="1">
      <alignment horizontal="left" vertical="center"/>
    </xf>
    <xf numFmtId="0" fontId="35" fillId="24" borderId="2" xfId="0" applyFont="1" applyFill="1" applyBorder="1" applyAlignment="1">
      <alignment horizontal="left" vertical="center" wrapText="1"/>
    </xf>
    <xf numFmtId="0" fontId="35" fillId="24" borderId="2" xfId="0" applyFont="1" applyFill="1" applyBorder="1" applyAlignment="1">
      <alignment horizontal="center" vertical="center"/>
    </xf>
    <xf numFmtId="0" fontId="35" fillId="24" borderId="4" xfId="0" applyFont="1" applyFill="1" applyBorder="1" applyAlignment="1">
      <alignment horizontal="left" vertical="center" wrapText="1"/>
    </xf>
    <xf numFmtId="0" fontId="36" fillId="12" borderId="12" xfId="0" applyFont="1" applyFill="1" applyBorder="1"/>
    <xf numFmtId="168" fontId="35" fillId="25" borderId="12" xfId="0" applyNumberFormat="1" applyFont="1" applyFill="1" applyBorder="1" applyAlignment="1">
      <alignment horizontal="center" vertical="center"/>
    </xf>
    <xf numFmtId="168" fontId="36" fillId="12" borderId="1" xfId="0" applyNumberFormat="1" applyFont="1" applyFill="1" applyBorder="1" applyAlignment="1">
      <alignment horizontal="center" vertical="center"/>
    </xf>
    <xf numFmtId="0" fontId="36" fillId="12" borderId="2" xfId="0" applyFont="1" applyFill="1" applyBorder="1" applyAlignment="1">
      <alignment horizontal="left" vertical="center" wrapText="1"/>
    </xf>
    <xf numFmtId="168" fontId="36" fillId="24" borderId="1" xfId="0" applyNumberFormat="1" applyFont="1" applyFill="1" applyBorder="1" applyAlignment="1">
      <alignment horizontal="center" vertical="center"/>
    </xf>
    <xf numFmtId="168" fontId="35" fillId="0" borderId="0" xfId="0" applyNumberFormat="1" applyFont="1" applyAlignment="1">
      <alignment horizontal="left"/>
    </xf>
    <xf numFmtId="0" fontId="36" fillId="12" borderId="5" xfId="0" applyFont="1" applyFill="1" applyBorder="1" applyAlignment="1">
      <alignment horizontal="left" vertical="center" wrapText="1"/>
    </xf>
    <xf numFmtId="0" fontId="35" fillId="24" borderId="1" xfId="0" applyFont="1" applyFill="1" applyBorder="1" applyAlignment="1">
      <alignment horizontal="center" vertical="center" wrapText="1"/>
    </xf>
    <xf numFmtId="0" fontId="36" fillId="12" borderId="1" xfId="0" applyFont="1" applyFill="1" applyBorder="1" applyAlignment="1">
      <alignment horizontal="left" vertical="center"/>
    </xf>
    <xf numFmtId="168" fontId="35" fillId="13" borderId="0" xfId="0" applyNumberFormat="1" applyFont="1" applyFill="1" applyAlignment="1"/>
    <xf numFmtId="0" fontId="36" fillId="12" borderId="22" xfId="0" applyFont="1" applyFill="1" applyBorder="1"/>
    <xf numFmtId="0" fontId="35" fillId="24" borderId="16" xfId="0" applyFont="1" applyFill="1" applyBorder="1" applyAlignment="1">
      <alignment horizontal="left" vertical="center" wrapText="1"/>
    </xf>
    <xf numFmtId="0" fontId="36" fillId="12" borderId="2" xfId="0" applyFont="1" applyFill="1" applyBorder="1" applyAlignment="1">
      <alignment horizontal="left"/>
    </xf>
    <xf numFmtId="0" fontId="36" fillId="12" borderId="2" xfId="0" applyFont="1" applyFill="1" applyBorder="1" applyAlignment="1">
      <alignment horizontal="center" vertical="center"/>
    </xf>
    <xf numFmtId="168" fontId="36" fillId="24" borderId="2" xfId="0" applyNumberFormat="1" applyFont="1" applyFill="1" applyBorder="1" applyAlignment="1">
      <alignment horizontal="center" vertical="center"/>
    </xf>
    <xf numFmtId="0" fontId="35" fillId="24" borderId="2" xfId="0" applyFont="1" applyFill="1" applyBorder="1" applyAlignment="1">
      <alignment horizontal="left" vertical="center" wrapText="1"/>
    </xf>
    <xf numFmtId="0" fontId="35" fillId="24" borderId="2" xfId="0" applyFont="1" applyFill="1" applyBorder="1" applyAlignment="1">
      <alignment horizontal="center" vertical="center" wrapText="1"/>
    </xf>
    <xf numFmtId="168" fontId="35" fillId="25" borderId="35" xfId="0" applyNumberFormat="1" applyFont="1" applyFill="1" applyBorder="1" applyAlignment="1">
      <alignment horizontal="left" vertical="center"/>
    </xf>
    <xf numFmtId="0" fontId="33" fillId="19" borderId="4" xfId="0" applyFont="1" applyFill="1" applyBorder="1" applyAlignment="1">
      <alignment horizontal="center" vertical="center"/>
    </xf>
    <xf numFmtId="0" fontId="37" fillId="19" borderId="30" xfId="0" applyFont="1" applyFill="1" applyBorder="1" applyAlignment="1">
      <alignment horizontal="left" vertical="center" wrapText="1"/>
    </xf>
    <xf numFmtId="0" fontId="35" fillId="19" borderId="7" xfId="0" applyFont="1" applyFill="1" applyBorder="1" applyAlignment="1">
      <alignment horizontal="left" vertical="center" wrapText="1"/>
    </xf>
    <xf numFmtId="42" fontId="36" fillId="20" borderId="9" xfId="6" applyFont="1" applyFill="1" applyBorder="1" applyAlignment="1">
      <alignment horizontal="center" vertical="center"/>
    </xf>
    <xf numFmtId="0" fontId="37" fillId="19" borderId="8" xfId="0" applyFont="1" applyFill="1" applyBorder="1" applyAlignment="1">
      <alignment horizontal="left" vertical="center" wrapText="1"/>
    </xf>
    <xf numFmtId="168" fontId="36" fillId="19" borderId="8" xfId="0" applyNumberFormat="1" applyFont="1" applyFill="1" applyBorder="1" applyAlignment="1">
      <alignment horizontal="center" vertical="center"/>
    </xf>
    <xf numFmtId="0" fontId="36" fillId="20" borderId="8" xfId="0" applyFont="1" applyFill="1" applyBorder="1" applyAlignment="1">
      <alignment horizontal="left" vertical="center" wrapText="1"/>
    </xf>
    <xf numFmtId="42" fontId="36" fillId="20" borderId="8" xfId="6" applyFont="1" applyFill="1" applyBorder="1" applyAlignment="1">
      <alignment vertical="center"/>
    </xf>
    <xf numFmtId="0" fontId="35" fillId="27" borderId="8" xfId="0" applyFont="1" applyFill="1" applyBorder="1" applyAlignment="1">
      <alignment horizontal="left" vertical="center" wrapText="1"/>
    </xf>
    <xf numFmtId="0" fontId="35" fillId="19" borderId="8" xfId="0" applyFont="1" applyFill="1" applyBorder="1" applyAlignment="1">
      <alignment vertical="center" wrapText="1"/>
    </xf>
    <xf numFmtId="0" fontId="35" fillId="19" borderId="8" xfId="0" applyFont="1" applyFill="1" applyBorder="1" applyAlignment="1">
      <alignment horizontal="center" vertical="center"/>
    </xf>
    <xf numFmtId="42" fontId="35" fillId="20" borderId="10" xfId="6" applyFont="1" applyFill="1" applyBorder="1" applyAlignment="1">
      <alignment vertical="center"/>
    </xf>
    <xf numFmtId="0" fontId="35" fillId="19" borderId="32" xfId="0" applyFont="1" applyFill="1" applyBorder="1" applyAlignment="1">
      <alignment vertical="center" wrapText="1"/>
    </xf>
    <xf numFmtId="0" fontId="35" fillId="19" borderId="1" xfId="0" applyFont="1" applyFill="1" applyBorder="1" applyAlignment="1">
      <alignment horizontal="left" vertical="center" wrapText="1"/>
    </xf>
    <xf numFmtId="0" fontId="33" fillId="19" borderId="1" xfId="0" applyFont="1" applyFill="1" applyBorder="1" applyAlignment="1">
      <alignment horizontal="center" vertical="center"/>
    </xf>
    <xf numFmtId="0" fontId="37" fillId="19" borderId="3" xfId="0" applyFont="1" applyFill="1" applyBorder="1" applyAlignment="1">
      <alignment horizontal="left" vertical="center" wrapText="1"/>
    </xf>
    <xf numFmtId="0" fontId="35" fillId="19" borderId="11" xfId="0" applyFont="1" applyFill="1" applyBorder="1" applyAlignment="1">
      <alignment horizontal="left" vertical="center" wrapText="1"/>
    </xf>
    <xf numFmtId="42" fontId="36" fillId="20" borderId="5" xfId="6" applyFont="1" applyFill="1" applyBorder="1" applyAlignment="1">
      <alignment horizontal="center" vertical="center"/>
    </xf>
    <xf numFmtId="0" fontId="37" fillId="19" borderId="1" xfId="0" applyFont="1" applyFill="1" applyBorder="1" applyAlignment="1">
      <alignment horizontal="left" vertical="center" wrapText="1"/>
    </xf>
    <xf numFmtId="168" fontId="36" fillId="19" borderId="1" xfId="0" applyNumberFormat="1" applyFont="1" applyFill="1" applyBorder="1" applyAlignment="1">
      <alignment horizontal="center" vertical="center"/>
    </xf>
    <xf numFmtId="0" fontId="36" fillId="20" borderId="1" xfId="0" applyFont="1" applyFill="1" applyBorder="1" applyAlignment="1">
      <alignment horizontal="left" vertical="center" wrapText="1"/>
    </xf>
    <xf numFmtId="168" fontId="36" fillId="27" borderId="2" xfId="0" applyNumberFormat="1" applyFont="1" applyFill="1" applyBorder="1" applyAlignment="1">
      <alignment horizontal="center" vertical="center" wrapText="1"/>
    </xf>
    <xf numFmtId="0" fontId="35" fillId="27" borderId="2" xfId="0" applyFont="1" applyFill="1" applyBorder="1" applyAlignment="1">
      <alignment horizontal="left" vertical="center" wrapText="1"/>
    </xf>
    <xf numFmtId="0" fontId="35" fillId="27" borderId="1" xfId="0" applyFont="1" applyFill="1" applyBorder="1" applyAlignment="1">
      <alignment horizontal="left" vertical="center" wrapText="1"/>
    </xf>
    <xf numFmtId="0" fontId="35" fillId="19" borderId="1" xfId="0" applyFont="1" applyFill="1" applyBorder="1" applyAlignment="1">
      <alignment horizontal="center" vertical="center"/>
    </xf>
    <xf numFmtId="168" fontId="35" fillId="19" borderId="12" xfId="0" applyNumberFormat="1" applyFont="1" applyFill="1" applyBorder="1" applyAlignment="1">
      <alignment horizontal="left" vertical="center"/>
    </xf>
    <xf numFmtId="0" fontId="35" fillId="19" borderId="36" xfId="0" applyFont="1" applyFill="1" applyBorder="1" applyAlignment="1">
      <alignment horizontal="left" vertical="center" wrapText="1"/>
    </xf>
    <xf numFmtId="0" fontId="35" fillId="19" borderId="2" xfId="0" applyFont="1" applyFill="1" applyBorder="1" applyAlignment="1">
      <alignment horizontal="left" vertical="center" wrapText="1"/>
    </xf>
    <xf numFmtId="168" fontId="36" fillId="27" borderId="5" xfId="0" applyNumberFormat="1" applyFont="1" applyFill="1" applyBorder="1" applyAlignment="1">
      <alignment horizontal="center" vertical="center" wrapText="1"/>
    </xf>
    <xf numFmtId="0" fontId="35" fillId="27" borderId="5" xfId="0" applyFont="1" applyFill="1" applyBorder="1" applyAlignment="1">
      <alignment horizontal="left" vertical="center" wrapText="1"/>
    </xf>
    <xf numFmtId="0" fontId="35" fillId="27" borderId="2" xfId="0" applyFont="1" applyFill="1" applyBorder="1" applyAlignment="1">
      <alignment horizontal="left" vertical="center" wrapText="1"/>
    </xf>
    <xf numFmtId="0" fontId="35" fillId="19" borderId="2" xfId="0" applyFont="1" applyFill="1" applyBorder="1" applyAlignment="1">
      <alignment horizontal="left" vertical="center" wrapText="1"/>
    </xf>
    <xf numFmtId="0" fontId="35" fillId="19" borderId="2" xfId="0" applyFont="1" applyFill="1" applyBorder="1" applyAlignment="1">
      <alignment horizontal="center" vertical="center"/>
    </xf>
    <xf numFmtId="168" fontId="35" fillId="19" borderId="35" xfId="0" applyNumberFormat="1" applyFont="1" applyFill="1" applyBorder="1" applyAlignment="1">
      <alignment horizontal="left" vertical="center"/>
    </xf>
    <xf numFmtId="0" fontId="35" fillId="19" borderId="23" xfId="0" applyFont="1" applyFill="1" applyBorder="1" applyAlignment="1">
      <alignment horizontal="left" vertical="center" wrapText="1"/>
    </xf>
    <xf numFmtId="0" fontId="35" fillId="19" borderId="4" xfId="0" applyFont="1" applyFill="1" applyBorder="1" applyAlignment="1">
      <alignment horizontal="left" vertical="center" wrapText="1"/>
    </xf>
    <xf numFmtId="0" fontId="35" fillId="27" borderId="4" xfId="0" applyFont="1" applyFill="1" applyBorder="1" applyAlignment="1">
      <alignment horizontal="left" vertical="center" wrapText="1"/>
    </xf>
    <xf numFmtId="168" fontId="36" fillId="27" borderId="4" xfId="0" applyNumberFormat="1" applyFont="1" applyFill="1" applyBorder="1" applyAlignment="1">
      <alignment horizontal="center" vertical="center" wrapText="1"/>
    </xf>
    <xf numFmtId="0" fontId="35" fillId="27" borderId="2" xfId="0" applyFont="1" applyFill="1" applyBorder="1" applyAlignment="1">
      <alignment vertical="center" wrapText="1"/>
    </xf>
    <xf numFmtId="0" fontId="34" fillId="19" borderId="36" xfId="0" applyFont="1" applyFill="1" applyBorder="1" applyAlignment="1">
      <alignment horizontal="left" vertical="center" wrapText="1"/>
    </xf>
    <xf numFmtId="0" fontId="37" fillId="19" borderId="2" xfId="0" applyFont="1" applyFill="1" applyBorder="1" applyAlignment="1">
      <alignment horizontal="left" vertical="center" wrapText="1"/>
    </xf>
    <xf numFmtId="168" fontId="36" fillId="19" borderId="2" xfId="0" applyNumberFormat="1" applyFont="1" applyFill="1" applyBorder="1" applyAlignment="1">
      <alignment horizontal="center" vertical="center"/>
    </xf>
    <xf numFmtId="0" fontId="34" fillId="19" borderId="23" xfId="0" applyFont="1" applyFill="1" applyBorder="1" applyAlignment="1">
      <alignment horizontal="left" vertical="center" wrapText="1"/>
    </xf>
    <xf numFmtId="0" fontId="37" fillId="19" borderId="5" xfId="0" applyFont="1" applyFill="1" applyBorder="1" applyAlignment="1">
      <alignment horizontal="left" vertical="center" wrapText="1"/>
    </xf>
    <xf numFmtId="168" fontId="36" fillId="19" borderId="5" xfId="0" applyNumberFormat="1" applyFont="1" applyFill="1" applyBorder="1" applyAlignment="1">
      <alignment horizontal="center" vertical="center"/>
    </xf>
    <xf numFmtId="0" fontId="35" fillId="19" borderId="1" xfId="0" applyFont="1" applyFill="1" applyBorder="1" applyAlignment="1">
      <alignment vertical="center" wrapText="1"/>
    </xf>
    <xf numFmtId="0" fontId="35" fillId="19" borderId="3" xfId="0" applyFont="1" applyFill="1" applyBorder="1" applyAlignment="1">
      <alignment horizontal="left" vertical="center" wrapText="1"/>
    </xf>
    <xf numFmtId="0" fontId="35" fillId="19" borderId="1" xfId="0" applyFont="1" applyFill="1" applyBorder="1" applyAlignment="1">
      <alignment horizontal="center" vertical="center" wrapText="1"/>
    </xf>
    <xf numFmtId="0" fontId="34" fillId="19" borderId="32" xfId="0" quotePrefix="1" applyFont="1" applyFill="1" applyBorder="1" applyAlignment="1">
      <alignment vertical="center" wrapText="1"/>
    </xf>
    <xf numFmtId="0" fontId="35" fillId="19" borderId="1" xfId="0" applyFont="1" applyFill="1" applyBorder="1" applyAlignment="1">
      <alignment horizontal="left" vertical="center" wrapText="1"/>
    </xf>
    <xf numFmtId="0" fontId="35" fillId="19" borderId="22" xfId="0" applyFont="1" applyFill="1" applyBorder="1" applyAlignment="1">
      <alignment horizontal="left" vertical="center" wrapText="1"/>
    </xf>
    <xf numFmtId="0" fontId="37" fillId="19" borderId="25" xfId="0" applyFont="1" applyFill="1" applyBorder="1" applyAlignment="1">
      <alignment horizontal="left" vertical="center" wrapText="1"/>
    </xf>
    <xf numFmtId="168" fontId="36" fillId="19" borderId="25" xfId="0" applyNumberFormat="1" applyFont="1" applyFill="1" applyBorder="1" applyAlignment="1">
      <alignment horizontal="center" vertical="center"/>
    </xf>
    <xf numFmtId="0" fontId="35" fillId="19" borderId="32" xfId="0" quotePrefix="1" applyFont="1" applyFill="1" applyBorder="1" applyAlignment="1">
      <alignment vertical="center" wrapText="1"/>
    </xf>
    <xf numFmtId="0" fontId="35" fillId="19" borderId="8" xfId="0" applyFont="1" applyFill="1" applyBorder="1" applyAlignment="1">
      <alignment horizontal="left" vertical="center" wrapText="1"/>
    </xf>
    <xf numFmtId="0" fontId="35" fillId="19" borderId="8" xfId="0" applyFont="1" applyFill="1" applyBorder="1" applyAlignment="1">
      <alignment horizontal="left" vertical="center" wrapText="1"/>
    </xf>
    <xf numFmtId="0" fontId="35" fillId="19" borderId="8" xfId="0" applyFont="1" applyFill="1" applyBorder="1" applyAlignment="1">
      <alignment horizontal="center" vertical="center" wrapText="1"/>
    </xf>
    <xf numFmtId="168" fontId="35" fillId="19" borderId="10" xfId="0" applyNumberFormat="1" applyFont="1" applyFill="1" applyBorder="1" applyAlignment="1">
      <alignment horizontal="left" vertical="center"/>
    </xf>
    <xf numFmtId="0" fontId="34" fillId="19" borderId="32" xfId="0" applyFont="1" applyFill="1" applyBorder="1" applyAlignment="1">
      <alignment horizontal="left" vertical="center" wrapText="1"/>
    </xf>
    <xf numFmtId="0" fontId="35" fillId="19" borderId="4" xfId="0" applyFont="1" applyFill="1" applyBorder="1" applyAlignment="1">
      <alignment horizontal="left" vertical="center" wrapText="1"/>
    </xf>
    <xf numFmtId="0" fontId="35" fillId="19" borderId="4" xfId="0" applyFont="1" applyFill="1" applyBorder="1" applyAlignment="1">
      <alignment horizontal="center" vertical="center" wrapText="1"/>
    </xf>
    <xf numFmtId="168" fontId="38" fillId="19" borderId="24" xfId="0" applyNumberFormat="1" applyFont="1" applyFill="1" applyBorder="1" applyAlignment="1">
      <alignment horizontal="left" vertical="center"/>
    </xf>
    <xf numFmtId="0" fontId="38" fillId="19" borderId="32" xfId="0" quotePrefix="1" applyFont="1" applyFill="1" applyBorder="1" applyAlignment="1">
      <alignment horizontal="left" vertical="center" wrapText="1"/>
    </xf>
    <xf numFmtId="0" fontId="36" fillId="20" borderId="1" xfId="0" applyFont="1" applyFill="1" applyBorder="1" applyAlignment="1">
      <alignment horizontal="left" vertical="center"/>
    </xf>
    <xf numFmtId="0" fontId="35" fillId="19" borderId="32" xfId="0" applyFont="1" applyFill="1" applyBorder="1" applyAlignment="1">
      <alignment horizontal="left" vertical="center" wrapText="1"/>
    </xf>
    <xf numFmtId="168" fontId="36" fillId="19" borderId="12" xfId="0" applyNumberFormat="1" applyFont="1" applyFill="1" applyBorder="1" applyAlignment="1">
      <alignment horizontal="left" vertical="center"/>
    </xf>
    <xf numFmtId="0" fontId="33" fillId="19" borderId="32" xfId="0" applyFont="1" applyFill="1" applyBorder="1" applyAlignment="1">
      <alignment horizontal="left" vertical="center" wrapText="1"/>
    </xf>
    <xf numFmtId="0" fontId="35" fillId="20" borderId="1" xfId="0" applyFont="1" applyFill="1" applyBorder="1" applyAlignment="1">
      <alignment horizontal="left" vertical="center"/>
    </xf>
    <xf numFmtId="0" fontId="37" fillId="19" borderId="29" xfId="0" applyFont="1" applyFill="1" applyBorder="1" applyAlignment="1">
      <alignment horizontal="left" vertical="center" wrapText="1"/>
    </xf>
    <xf numFmtId="42" fontId="36" fillId="20" borderId="25" xfId="6" applyFont="1" applyFill="1" applyBorder="1" applyAlignment="1">
      <alignment horizontal="center" vertical="center"/>
    </xf>
    <xf numFmtId="0" fontId="35" fillId="28" borderId="2" xfId="0" applyFont="1" applyFill="1" applyBorder="1" applyAlignment="1">
      <alignment horizontal="left" vertical="center" wrapText="1"/>
    </xf>
    <xf numFmtId="0" fontId="35" fillId="28" borderId="2" xfId="0" applyFont="1" applyFill="1" applyBorder="1" applyAlignment="1">
      <alignment horizontal="center" vertical="center" wrapText="1"/>
    </xf>
    <xf numFmtId="168" fontId="35" fillId="28" borderId="35" xfId="0" applyNumberFormat="1" applyFont="1" applyFill="1" applyBorder="1" applyAlignment="1">
      <alignment horizontal="left" vertical="center"/>
    </xf>
    <xf numFmtId="0" fontId="35" fillId="19" borderId="37" xfId="0" applyFont="1" applyFill="1" applyBorder="1" applyAlignment="1">
      <alignment horizontal="left" vertical="center" wrapText="1"/>
    </xf>
    <xf numFmtId="0" fontId="35" fillId="20" borderId="2" xfId="0" applyFont="1" applyFill="1" applyBorder="1" applyAlignment="1">
      <alignment horizontal="left" vertical="center"/>
    </xf>
    <xf numFmtId="170" fontId="35" fillId="0" borderId="0" xfId="0" applyNumberFormat="1" applyFont="1" applyAlignment="1"/>
    <xf numFmtId="0" fontId="33" fillId="29" borderId="37" xfId="0" applyFont="1" applyFill="1" applyBorder="1" applyAlignment="1">
      <alignment horizontal="center" vertical="center"/>
    </xf>
    <xf numFmtId="0" fontId="37" fillId="29" borderId="3" xfId="0" applyFont="1" applyFill="1" applyBorder="1" applyAlignment="1">
      <alignment horizontal="left" vertical="center" wrapText="1"/>
    </xf>
    <xf numFmtId="0" fontId="35" fillId="30" borderId="7" xfId="0" applyFont="1" applyFill="1" applyBorder="1" applyAlignment="1">
      <alignment horizontal="left" vertical="center" wrapText="1"/>
    </xf>
    <xf numFmtId="168" fontId="36" fillId="29" borderId="9" xfId="0" applyNumberFormat="1" applyFont="1" applyFill="1" applyBorder="1" applyAlignment="1">
      <alignment horizontal="center" vertical="center" wrapText="1"/>
    </xf>
    <xf numFmtId="0" fontId="36" fillId="30" borderId="8" xfId="0" applyFont="1" applyFill="1" applyBorder="1" applyAlignment="1">
      <alignment horizontal="left" vertical="center" wrapText="1"/>
    </xf>
    <xf numFmtId="168" fontId="36" fillId="30" borderId="8" xfId="0" applyNumberFormat="1" applyFont="1" applyFill="1" applyBorder="1" applyAlignment="1">
      <alignment horizontal="left" vertical="center"/>
    </xf>
    <xf numFmtId="0" fontId="35" fillId="30" borderId="8" xfId="0" applyFont="1" applyFill="1" applyBorder="1" applyAlignment="1">
      <alignment horizontal="left" vertical="center" wrapText="1"/>
    </xf>
    <xf numFmtId="168" fontId="36" fillId="30" borderId="8" xfId="0" applyNumberFormat="1" applyFont="1" applyFill="1" applyBorder="1" applyAlignment="1">
      <alignment horizontal="center" vertical="center"/>
    </xf>
    <xf numFmtId="0" fontId="35" fillId="30" borderId="32" xfId="0" applyFont="1" applyFill="1" applyBorder="1" applyAlignment="1">
      <alignment horizontal="left" vertical="center" wrapText="1"/>
    </xf>
    <xf numFmtId="0" fontId="36" fillId="4" borderId="1" xfId="0" applyFont="1" applyFill="1" applyBorder="1" applyAlignment="1">
      <alignment horizontal="left" vertical="center"/>
    </xf>
    <xf numFmtId="0" fontId="33" fillId="29" borderId="38" xfId="0" applyFont="1" applyFill="1" applyBorder="1" applyAlignment="1">
      <alignment horizontal="center" vertical="center"/>
    </xf>
    <xf numFmtId="0" fontId="35" fillId="30" borderId="11" xfId="0" applyFont="1" applyFill="1" applyBorder="1" applyAlignment="1">
      <alignment horizontal="left" vertical="center" wrapText="1"/>
    </xf>
    <xf numFmtId="168" fontId="36" fillId="29" borderId="5" xfId="0" applyNumberFormat="1" applyFont="1" applyFill="1" applyBorder="1" applyAlignment="1">
      <alignment horizontal="center" vertical="center" wrapText="1"/>
    </xf>
    <xf numFmtId="0" fontId="36" fillId="30" borderId="1" xfId="0" applyFont="1" applyFill="1" applyBorder="1" applyAlignment="1">
      <alignment horizontal="left" vertical="center" wrapText="1"/>
    </xf>
    <xf numFmtId="168" fontId="36" fillId="30" borderId="1" xfId="0" applyNumberFormat="1" applyFont="1" applyFill="1" applyBorder="1" applyAlignment="1">
      <alignment horizontal="left" vertical="center"/>
    </xf>
    <xf numFmtId="0" fontId="35" fillId="30" borderId="1" xfId="0" applyFont="1" applyFill="1" applyBorder="1" applyAlignment="1">
      <alignment horizontal="left" vertical="center" wrapText="1"/>
    </xf>
    <xf numFmtId="168" fontId="36" fillId="30" borderId="1" xfId="0" applyNumberFormat="1" applyFont="1" applyFill="1" applyBorder="1" applyAlignment="1">
      <alignment horizontal="center" vertical="center"/>
    </xf>
    <xf numFmtId="0" fontId="35" fillId="30" borderId="1" xfId="0" applyFont="1" applyFill="1" applyBorder="1" applyAlignment="1">
      <alignment horizontal="left" vertical="center" wrapText="1"/>
    </xf>
    <xf numFmtId="168" fontId="36" fillId="30" borderId="1" xfId="0" applyNumberFormat="1" applyFont="1" applyFill="1" applyBorder="1" applyAlignment="1">
      <alignment horizontal="center" vertical="center"/>
    </xf>
    <xf numFmtId="0" fontId="35" fillId="30" borderId="22" xfId="0" applyFont="1" applyFill="1" applyBorder="1" applyAlignment="1">
      <alignment horizontal="left" vertical="center" wrapText="1"/>
    </xf>
    <xf numFmtId="0" fontId="36" fillId="4" borderId="16" xfId="0" applyFont="1" applyFill="1" applyBorder="1"/>
    <xf numFmtId="0" fontId="38" fillId="30" borderId="16" xfId="0" applyFont="1" applyFill="1" applyBorder="1" applyAlignment="1">
      <alignment horizontal="left" vertical="center" wrapText="1"/>
    </xf>
    <xf numFmtId="168" fontId="36" fillId="30" borderId="16" xfId="0" applyNumberFormat="1" applyFont="1" applyFill="1" applyBorder="1" applyAlignment="1">
      <alignment horizontal="left" vertical="center"/>
    </xf>
    <xf numFmtId="0" fontId="38" fillId="30" borderId="16" xfId="0" applyFont="1" applyFill="1" applyBorder="1" applyAlignment="1">
      <alignment vertical="center" wrapText="1"/>
    </xf>
    <xf numFmtId="0" fontId="38" fillId="30" borderId="16" xfId="0" applyFont="1" applyFill="1" applyBorder="1" applyAlignment="1">
      <alignment horizontal="center" vertical="center" wrapText="1"/>
    </xf>
    <xf numFmtId="168" fontId="38" fillId="30" borderId="17" xfId="0" applyNumberFormat="1" applyFont="1" applyFill="1" applyBorder="1" applyAlignment="1">
      <alignment horizontal="center" vertical="center"/>
    </xf>
    <xf numFmtId="0" fontId="37" fillId="29" borderId="9" xfId="0" applyFont="1" applyFill="1" applyBorder="1" applyAlignment="1">
      <alignment horizontal="left" vertical="center" wrapText="1"/>
    </xf>
    <xf numFmtId="168" fontId="36" fillId="29" borderId="9" xfId="0" applyNumberFormat="1" applyFont="1" applyFill="1" applyBorder="1" applyAlignment="1">
      <alignment horizontal="center" vertical="center"/>
    </xf>
    <xf numFmtId="0" fontId="35" fillId="29" borderId="9" xfId="0" applyFont="1" applyFill="1" applyBorder="1" applyAlignment="1">
      <alignment horizontal="left" vertical="center" wrapText="1"/>
    </xf>
    <xf numFmtId="0" fontId="35" fillId="4" borderId="8" xfId="0" applyFont="1" applyFill="1" applyBorder="1" applyAlignment="1">
      <alignment horizontal="left" vertical="center" wrapText="1"/>
    </xf>
    <xf numFmtId="0" fontId="35" fillId="31" borderId="8" xfId="0" applyFont="1" applyFill="1" applyBorder="1" applyAlignment="1">
      <alignment horizontal="left" vertical="center" wrapText="1"/>
    </xf>
    <xf numFmtId="0" fontId="35" fillId="31" borderId="8" xfId="0" applyFont="1" applyFill="1" applyBorder="1" applyAlignment="1">
      <alignment horizontal="center" vertical="center"/>
    </xf>
    <xf numFmtId="168" fontId="35" fillId="31" borderId="10" xfId="0" applyNumberFormat="1" applyFont="1" applyFill="1" applyBorder="1" applyAlignment="1">
      <alignment horizontal="left" vertical="center"/>
    </xf>
    <xf numFmtId="0" fontId="34" fillId="4" borderId="32" xfId="0" applyFont="1" applyFill="1" applyBorder="1" applyAlignment="1">
      <alignment vertical="center"/>
    </xf>
    <xf numFmtId="0" fontId="36" fillId="4" borderId="1" xfId="0" applyFont="1" applyFill="1" applyBorder="1" applyAlignment="1">
      <alignment horizontal="left" vertical="center"/>
    </xf>
    <xf numFmtId="0" fontId="37" fillId="29" borderId="5" xfId="0" applyFont="1" applyFill="1" applyBorder="1" applyAlignment="1">
      <alignment horizontal="left" vertical="center" wrapText="1"/>
    </xf>
    <xf numFmtId="168" fontId="36" fillId="29" borderId="5" xfId="0" applyNumberFormat="1" applyFont="1" applyFill="1" applyBorder="1" applyAlignment="1">
      <alignment horizontal="center" vertical="center"/>
    </xf>
    <xf numFmtId="0" fontId="38" fillId="29" borderId="5" xfId="0" applyFont="1" applyFill="1" applyBorder="1" applyAlignment="1">
      <alignment horizontal="left" vertical="center" wrapText="1"/>
    </xf>
    <xf numFmtId="0" fontId="35" fillId="4" borderId="1" xfId="0" applyFont="1" applyFill="1" applyBorder="1" applyAlignment="1">
      <alignment horizontal="left" vertical="center" wrapText="1"/>
    </xf>
    <xf numFmtId="0" fontId="35" fillId="30" borderId="1" xfId="0" applyFont="1" applyFill="1" applyBorder="1" applyAlignment="1">
      <alignment horizontal="center" vertical="center"/>
    </xf>
    <xf numFmtId="168" fontId="35" fillId="30" borderId="12" xfId="0" applyNumberFormat="1" applyFont="1" applyFill="1" applyBorder="1" applyAlignment="1">
      <alignment horizontal="left" vertical="center"/>
    </xf>
    <xf numFmtId="0" fontId="34" fillId="30" borderId="32" xfId="0" applyFont="1" applyFill="1" applyBorder="1" applyAlignment="1">
      <alignment horizontal="left" vertical="center" wrapText="1"/>
    </xf>
    <xf numFmtId="0" fontId="36" fillId="30" borderId="1" xfId="0" applyFont="1" applyFill="1" applyBorder="1" applyAlignment="1">
      <alignment horizontal="left" vertical="center" wrapText="1"/>
    </xf>
    <xf numFmtId="0" fontId="36" fillId="30" borderId="32" xfId="0" applyFont="1" applyFill="1" applyBorder="1" applyAlignment="1">
      <alignment horizontal="left" vertical="center" wrapText="1"/>
    </xf>
    <xf numFmtId="0" fontId="37" fillId="29" borderId="25" xfId="0" applyFont="1" applyFill="1" applyBorder="1" applyAlignment="1">
      <alignment horizontal="left" vertical="center" wrapText="1"/>
    </xf>
    <xf numFmtId="168" fontId="36" fillId="29" borderId="25" xfId="0" applyNumberFormat="1" applyFont="1" applyFill="1" applyBorder="1" applyAlignment="1">
      <alignment horizontal="center" vertical="center"/>
    </xf>
    <xf numFmtId="0" fontId="38" fillId="29" borderId="25" xfId="0" applyFont="1" applyFill="1" applyBorder="1" applyAlignment="1">
      <alignment horizontal="left" vertical="center" wrapText="1"/>
    </xf>
    <xf numFmtId="0" fontId="35" fillId="30" borderId="9" xfId="0" applyFont="1" applyFill="1" applyBorder="1" applyAlignment="1">
      <alignment horizontal="left" vertical="center" wrapText="1"/>
    </xf>
    <xf numFmtId="168" fontId="36" fillId="30" borderId="9" xfId="0" applyNumberFormat="1" applyFont="1" applyFill="1" applyBorder="1" applyAlignment="1">
      <alignment horizontal="center" vertical="center"/>
    </xf>
    <xf numFmtId="0" fontId="35" fillId="30" borderId="8" xfId="0" applyFont="1" applyFill="1" applyBorder="1" applyAlignment="1">
      <alignment vertical="center" wrapText="1"/>
    </xf>
    <xf numFmtId="0" fontId="35" fillId="30" borderId="36" xfId="0" applyFont="1" applyFill="1" applyBorder="1" applyAlignment="1">
      <alignment horizontal="left" vertical="center" wrapText="1"/>
    </xf>
    <xf numFmtId="0" fontId="35" fillId="30" borderId="2" xfId="0" applyFont="1" applyFill="1" applyBorder="1" applyAlignment="1">
      <alignment horizontal="left" vertical="center" wrapText="1"/>
    </xf>
    <xf numFmtId="0" fontId="35" fillId="30" borderId="5" xfId="0" applyFont="1" applyFill="1" applyBorder="1" applyAlignment="1">
      <alignment horizontal="left" vertical="center" wrapText="1"/>
    </xf>
    <xf numFmtId="168" fontId="36" fillId="30" borderId="5" xfId="0" applyNumberFormat="1" applyFont="1" applyFill="1" applyBorder="1" applyAlignment="1">
      <alignment horizontal="center" vertical="center"/>
    </xf>
    <xf numFmtId="0" fontId="35" fillId="4" borderId="1" xfId="0" applyFont="1" applyFill="1" applyBorder="1" applyAlignment="1">
      <alignment horizontal="left"/>
    </xf>
    <xf numFmtId="0" fontId="36" fillId="4" borderId="1" xfId="0" applyFont="1" applyFill="1" applyBorder="1"/>
    <xf numFmtId="0" fontId="35" fillId="4" borderId="1" xfId="0" applyFont="1" applyFill="1" applyBorder="1"/>
    <xf numFmtId="0" fontId="35" fillId="30" borderId="27" xfId="0" applyFont="1" applyFill="1" applyBorder="1" applyAlignment="1">
      <alignment horizontal="left" vertical="center" wrapText="1"/>
    </xf>
    <xf numFmtId="0" fontId="35" fillId="30" borderId="1" xfId="0" applyFont="1" applyFill="1" applyBorder="1" applyAlignment="1">
      <alignment horizontal="center" vertical="center" wrapText="1"/>
    </xf>
    <xf numFmtId="0" fontId="35" fillId="30" borderId="23" xfId="0" applyFont="1" applyFill="1" applyBorder="1" applyAlignment="1">
      <alignment horizontal="left" vertical="center" wrapText="1"/>
    </xf>
    <xf numFmtId="0" fontId="35" fillId="30" borderId="4" xfId="0" applyFont="1" applyFill="1" applyBorder="1" applyAlignment="1">
      <alignment horizontal="left" vertical="center" wrapText="1"/>
    </xf>
    <xf numFmtId="168" fontId="36" fillId="30" borderId="2" xfId="0" applyNumberFormat="1" applyFont="1" applyFill="1" applyBorder="1" applyAlignment="1">
      <alignment horizontal="center" vertical="center"/>
    </xf>
    <xf numFmtId="0" fontId="35" fillId="4" borderId="2" xfId="0" applyFont="1" applyFill="1" applyBorder="1" applyAlignment="1">
      <alignment horizontal="left" vertical="center" wrapText="1"/>
    </xf>
    <xf numFmtId="168" fontId="36" fillId="30" borderId="4" xfId="0" applyNumberFormat="1" applyFont="1" applyFill="1" applyBorder="1" applyAlignment="1">
      <alignment horizontal="center" vertical="center"/>
    </xf>
    <xf numFmtId="0" fontId="35" fillId="4" borderId="5" xfId="0" applyFont="1" applyFill="1" applyBorder="1" applyAlignment="1">
      <alignment horizontal="left" vertical="center"/>
    </xf>
    <xf numFmtId="0" fontId="35" fillId="30" borderId="1" xfId="0" applyFont="1" applyFill="1" applyBorder="1" applyAlignment="1">
      <alignment vertical="center" wrapText="1"/>
    </xf>
    <xf numFmtId="0" fontId="35" fillId="30" borderId="32" xfId="0" applyFont="1" applyFill="1" applyBorder="1" applyAlignment="1">
      <alignment vertical="center" wrapText="1"/>
    </xf>
    <xf numFmtId="0" fontId="35" fillId="4" borderId="1" xfId="0" applyFont="1" applyFill="1" applyBorder="1" applyAlignment="1">
      <alignment horizontal="left" vertical="center"/>
    </xf>
    <xf numFmtId="0" fontId="33" fillId="30" borderId="36" xfId="0" applyFont="1" applyFill="1" applyBorder="1" applyAlignment="1">
      <alignment horizontal="left" vertical="center" wrapText="1"/>
    </xf>
    <xf numFmtId="0" fontId="33" fillId="30" borderId="23" xfId="0" applyFont="1" applyFill="1" applyBorder="1" applyAlignment="1">
      <alignment horizontal="left" vertical="center" wrapText="1"/>
    </xf>
    <xf numFmtId="0" fontId="37" fillId="29" borderId="29" xfId="0" applyFont="1" applyFill="1" applyBorder="1" applyAlignment="1">
      <alignment horizontal="left" vertical="center" wrapText="1"/>
    </xf>
    <xf numFmtId="0" fontId="35" fillId="4" borderId="2" xfId="0" applyFont="1" applyFill="1" applyBorder="1" applyAlignment="1">
      <alignment horizontal="left"/>
    </xf>
    <xf numFmtId="0" fontId="36" fillId="4" borderId="2" xfId="0" applyFont="1" applyFill="1" applyBorder="1"/>
    <xf numFmtId="0" fontId="35" fillId="4" borderId="2" xfId="0" applyFont="1" applyFill="1" applyBorder="1" applyAlignment="1">
      <alignment vertical="center"/>
    </xf>
    <xf numFmtId="0" fontId="35" fillId="4" borderId="2" xfId="0" applyFont="1" applyFill="1" applyBorder="1" applyAlignment="1">
      <alignment horizontal="left" vertical="center"/>
    </xf>
    <xf numFmtId="0" fontId="35" fillId="30" borderId="37" xfId="0" applyFont="1" applyFill="1" applyBorder="1" applyAlignment="1">
      <alignment vertical="center" wrapText="1"/>
    </xf>
    <xf numFmtId="0" fontId="34" fillId="32" borderId="2" xfId="0" applyFont="1" applyFill="1" applyBorder="1" applyAlignment="1">
      <alignment horizontal="center" vertical="center"/>
    </xf>
    <xf numFmtId="0" fontId="36" fillId="32" borderId="35" xfId="0" applyFont="1" applyFill="1" applyBorder="1" applyAlignment="1">
      <alignment horizontal="left" vertical="center" wrapText="1"/>
    </xf>
    <xf numFmtId="0" fontId="35" fillId="18" borderId="26" xfId="0" applyFont="1" applyFill="1" applyBorder="1" applyAlignment="1">
      <alignment horizontal="left" vertical="center" wrapText="1"/>
    </xf>
    <xf numFmtId="168" fontId="36" fillId="32" borderId="9" xfId="0" applyNumberFormat="1" applyFont="1" applyFill="1" applyBorder="1" applyAlignment="1">
      <alignment horizontal="center" vertical="center"/>
    </xf>
    <xf numFmtId="0" fontId="35" fillId="18" borderId="9" xfId="0" applyFont="1" applyFill="1" applyBorder="1" applyAlignment="1">
      <alignment horizontal="left" vertical="center" wrapText="1"/>
    </xf>
    <xf numFmtId="42" fontId="36" fillId="18" borderId="9" xfId="6" applyFont="1" applyFill="1" applyBorder="1" applyAlignment="1">
      <alignment horizontal="center" vertical="center"/>
    </xf>
    <xf numFmtId="0" fontId="35" fillId="32" borderId="9" xfId="0" applyFont="1" applyFill="1" applyBorder="1" applyAlignment="1">
      <alignment horizontal="left" vertical="center" wrapText="1"/>
    </xf>
    <xf numFmtId="0" fontId="35" fillId="18" borderId="8" xfId="0" applyFont="1" applyFill="1" applyBorder="1" applyAlignment="1">
      <alignment horizontal="left" vertical="center" wrapText="1"/>
    </xf>
    <xf numFmtId="0" fontId="35" fillId="18" borderId="8" xfId="0" quotePrefix="1" applyFont="1" applyFill="1" applyBorder="1" applyAlignment="1">
      <alignment horizontal="left" vertical="center" wrapText="1"/>
    </xf>
    <xf numFmtId="0" fontId="35" fillId="18" borderId="8" xfId="0" quotePrefix="1" applyFont="1" applyFill="1" applyBorder="1" applyAlignment="1">
      <alignment horizontal="center" vertical="center" wrapText="1"/>
    </xf>
    <xf numFmtId="42" fontId="35" fillId="18" borderId="10" xfId="6" quotePrefix="1" applyFont="1" applyFill="1" applyBorder="1" applyAlignment="1">
      <alignment horizontal="left" vertical="center" wrapText="1"/>
    </xf>
    <xf numFmtId="0" fontId="33" fillId="32" borderId="32" xfId="0" applyFont="1" applyFill="1" applyBorder="1" applyAlignment="1">
      <alignment horizontal="left" vertical="center" wrapText="1"/>
    </xf>
    <xf numFmtId="0" fontId="36" fillId="18" borderId="2" xfId="0" applyFont="1" applyFill="1" applyBorder="1" applyAlignment="1">
      <alignment horizontal="left" vertical="center"/>
    </xf>
    <xf numFmtId="0" fontId="35" fillId="0" borderId="0" xfId="0" applyFont="1" applyFill="1" applyAlignment="1"/>
    <xf numFmtId="0" fontId="34" fillId="32" borderId="5" xfId="0" applyFont="1" applyFill="1" applyBorder="1" applyAlignment="1">
      <alignment horizontal="center" vertical="center"/>
    </xf>
    <xf numFmtId="0" fontId="36" fillId="32" borderId="39" xfId="0" applyFont="1" applyFill="1" applyBorder="1" applyAlignment="1">
      <alignment horizontal="left" vertical="center" wrapText="1"/>
    </xf>
    <xf numFmtId="0" fontId="35" fillId="18" borderId="27" xfId="0" applyFont="1" applyFill="1" applyBorder="1" applyAlignment="1">
      <alignment horizontal="left" vertical="center" wrapText="1"/>
    </xf>
    <xf numFmtId="168" fontId="36" fillId="32" borderId="5" xfId="0" applyNumberFormat="1" applyFont="1" applyFill="1" applyBorder="1" applyAlignment="1">
      <alignment horizontal="center" vertical="center"/>
    </xf>
    <xf numFmtId="0" fontId="35" fillId="18" borderId="5" xfId="0" applyFont="1" applyFill="1" applyBorder="1" applyAlignment="1">
      <alignment horizontal="left" vertical="center" wrapText="1"/>
    </xf>
    <xf numFmtId="42" fontId="36" fillId="18" borderId="5" xfId="6" applyFont="1" applyFill="1" applyBorder="1" applyAlignment="1">
      <alignment horizontal="center" vertical="center"/>
    </xf>
    <xf numFmtId="0" fontId="35" fillId="32" borderId="5" xfId="0" applyFont="1" applyFill="1" applyBorder="1" applyAlignment="1">
      <alignment horizontal="left" vertical="center" wrapText="1"/>
    </xf>
    <xf numFmtId="0" fontId="35" fillId="18" borderId="1" xfId="0" applyFont="1" applyFill="1" applyBorder="1" applyAlignment="1">
      <alignment vertical="center" wrapText="1"/>
    </xf>
    <xf numFmtId="0" fontId="35" fillId="18" borderId="1" xfId="0" applyFont="1" applyFill="1" applyBorder="1" applyAlignment="1">
      <alignment horizontal="left" vertical="center" wrapText="1"/>
    </xf>
    <xf numFmtId="0" fontId="35" fillId="18" borderId="1" xfId="0" quotePrefix="1" applyFont="1" applyFill="1" applyBorder="1" applyAlignment="1">
      <alignment horizontal="left" vertical="center" wrapText="1"/>
    </xf>
    <xf numFmtId="0" fontId="35" fillId="18" borderId="1" xfId="0" quotePrefix="1" applyFont="1" applyFill="1" applyBorder="1" applyAlignment="1">
      <alignment horizontal="center" vertical="center" wrapText="1"/>
    </xf>
    <xf numFmtId="42" fontId="35" fillId="18" borderId="12" xfId="6" quotePrefix="1" applyFont="1" applyFill="1" applyBorder="1" applyAlignment="1">
      <alignment horizontal="left" vertical="center" wrapText="1"/>
    </xf>
    <xf numFmtId="0" fontId="35" fillId="32" borderId="32" xfId="0" applyFont="1" applyFill="1" applyBorder="1" applyAlignment="1">
      <alignment horizontal="left" vertical="center" wrapText="1"/>
    </xf>
    <xf numFmtId="0" fontId="36" fillId="18" borderId="5" xfId="0" applyFont="1" applyFill="1" applyBorder="1" applyAlignment="1">
      <alignment horizontal="left" vertical="center"/>
    </xf>
    <xf numFmtId="0" fontId="35" fillId="18" borderId="2" xfId="0" applyFont="1" applyFill="1" applyBorder="1" applyAlignment="1">
      <alignment horizontal="left" vertical="center" wrapText="1"/>
    </xf>
    <xf numFmtId="0" fontId="36" fillId="18" borderId="4" xfId="0" applyFont="1" applyFill="1" applyBorder="1" applyAlignment="1">
      <alignment horizontal="left" vertical="center"/>
    </xf>
    <xf numFmtId="0" fontId="36" fillId="18" borderId="1" xfId="0" applyFont="1" applyFill="1" applyBorder="1" applyAlignment="1">
      <alignment horizontal="left" vertical="center"/>
    </xf>
    <xf numFmtId="0" fontId="35" fillId="18" borderId="40" xfId="0" applyFont="1" applyFill="1" applyBorder="1" applyAlignment="1">
      <alignment horizontal="left" vertical="center" wrapText="1"/>
    </xf>
    <xf numFmtId="0" fontId="35" fillId="18" borderId="25" xfId="0" applyFont="1" applyFill="1" applyBorder="1" applyAlignment="1">
      <alignment horizontal="left" vertical="center" wrapText="1"/>
    </xf>
    <xf numFmtId="42" fontId="36" fillId="18" borderId="25" xfId="6" applyFont="1" applyFill="1" applyBorder="1" applyAlignment="1">
      <alignment horizontal="center" vertical="center"/>
    </xf>
    <xf numFmtId="0" fontId="35" fillId="32" borderId="16" xfId="0" applyFont="1" applyFill="1" applyBorder="1" applyAlignment="1">
      <alignment vertical="center" wrapText="1"/>
    </xf>
    <xf numFmtId="0" fontId="35" fillId="18" borderId="16" xfId="0" applyFont="1" applyFill="1" applyBorder="1" applyAlignment="1">
      <alignment horizontal="left" vertical="center" wrapText="1"/>
    </xf>
    <xf numFmtId="0" fontId="35" fillId="33" borderId="16" xfId="0" applyFont="1" applyFill="1" applyBorder="1" applyAlignment="1">
      <alignment horizontal="left" vertical="center" wrapText="1"/>
    </xf>
    <xf numFmtId="0" fontId="35" fillId="33" borderId="16" xfId="0" applyFont="1" applyFill="1" applyBorder="1" applyAlignment="1">
      <alignment horizontal="center" vertical="center" wrapText="1"/>
    </xf>
    <xf numFmtId="168" fontId="35" fillId="33" borderId="17" xfId="0" applyNumberFormat="1" applyFont="1" applyFill="1" applyBorder="1" applyAlignment="1">
      <alignment horizontal="left" vertical="center"/>
    </xf>
    <xf numFmtId="0" fontId="35" fillId="32" borderId="7" xfId="0" applyFont="1" applyFill="1" applyBorder="1" applyAlignment="1">
      <alignment horizontal="left" vertical="center" wrapText="1"/>
    </xf>
    <xf numFmtId="0" fontId="35" fillId="32" borderId="8" xfId="0" applyFont="1" applyFill="1" applyBorder="1" applyAlignment="1">
      <alignment horizontal="left" vertical="center" wrapText="1"/>
    </xf>
    <xf numFmtId="0" fontId="35" fillId="32" borderId="8" xfId="0" applyFont="1" applyFill="1" applyBorder="1" applyAlignment="1">
      <alignment vertical="center" wrapText="1"/>
    </xf>
    <xf numFmtId="0" fontId="35" fillId="32" borderId="8" xfId="0" applyFont="1" applyFill="1" applyBorder="1" applyAlignment="1">
      <alignment horizontal="left" vertical="center" wrapText="1"/>
    </xf>
    <xf numFmtId="0" fontId="35" fillId="32" borderId="8" xfId="0" applyFont="1" applyFill="1" applyBorder="1" applyAlignment="1">
      <alignment horizontal="center" vertical="center" wrapText="1"/>
    </xf>
    <xf numFmtId="168" fontId="35" fillId="32" borderId="10" xfId="0" applyNumberFormat="1" applyFont="1" applyFill="1" applyBorder="1" applyAlignment="1">
      <alignment horizontal="left" vertical="center"/>
    </xf>
    <xf numFmtId="0" fontId="35" fillId="34" borderId="32" xfId="0" quotePrefix="1" applyFont="1" applyFill="1" applyBorder="1" applyAlignment="1">
      <alignment horizontal="left" vertical="center" wrapText="1"/>
    </xf>
    <xf numFmtId="0" fontId="35" fillId="32" borderId="1" xfId="0" applyFont="1" applyFill="1" applyBorder="1" applyAlignment="1">
      <alignment horizontal="left" vertical="center" wrapText="1"/>
    </xf>
    <xf numFmtId="0" fontId="35" fillId="18" borderId="11" xfId="0" applyFont="1" applyFill="1" applyBorder="1" applyAlignment="1">
      <alignment horizontal="left"/>
    </xf>
    <xf numFmtId="0" fontId="35" fillId="18" borderId="1" xfId="0" applyFont="1" applyFill="1" applyBorder="1" applyAlignment="1">
      <alignment horizontal="left"/>
    </xf>
    <xf numFmtId="0" fontId="35" fillId="18" borderId="1" xfId="0" applyFont="1" applyFill="1" applyBorder="1"/>
    <xf numFmtId="0" fontId="35" fillId="18" borderId="1" xfId="0" applyFont="1" applyFill="1" applyBorder="1" applyAlignment="1">
      <alignment horizontal="left" vertical="center"/>
    </xf>
    <xf numFmtId="0" fontId="35" fillId="34" borderId="1" xfId="0" applyFont="1" applyFill="1" applyBorder="1" applyAlignment="1">
      <alignment horizontal="left" vertical="center" wrapText="1"/>
    </xf>
    <xf numFmtId="0" fontId="35" fillId="32" borderId="1" xfId="0" applyFont="1" applyFill="1" applyBorder="1" applyAlignment="1">
      <alignment horizontal="left" vertical="center" wrapText="1"/>
    </xf>
    <xf numFmtId="0" fontId="35" fillId="32" borderId="1" xfId="0" applyFont="1" applyFill="1" applyBorder="1" applyAlignment="1">
      <alignment horizontal="center" vertical="center" wrapText="1"/>
    </xf>
    <xf numFmtId="168" fontId="35" fillId="32" borderId="12" xfId="0" applyNumberFormat="1" applyFont="1" applyFill="1" applyBorder="1" applyAlignment="1">
      <alignment horizontal="left" vertical="center"/>
    </xf>
    <xf numFmtId="0" fontId="35" fillId="32" borderId="2" xfId="0" applyFont="1" applyFill="1" applyBorder="1" applyAlignment="1">
      <alignment horizontal="left" vertical="center" wrapText="1"/>
    </xf>
    <xf numFmtId="0" fontId="35" fillId="32" borderId="4" xfId="0" applyFont="1" applyFill="1" applyBorder="1" applyAlignment="1">
      <alignment horizontal="left" vertical="center" wrapText="1"/>
    </xf>
    <xf numFmtId="0" fontId="35" fillId="35" borderId="16" xfId="0" applyFont="1" applyFill="1" applyBorder="1" applyAlignment="1">
      <alignment horizontal="left" vertical="center" wrapText="1"/>
    </xf>
    <xf numFmtId="0" fontId="35" fillId="35" borderId="16" xfId="0" applyFont="1" applyFill="1" applyBorder="1" applyAlignment="1">
      <alignment horizontal="center" vertical="center"/>
    </xf>
    <xf numFmtId="168" fontId="35" fillId="35" borderId="17" xfId="0" applyNumberFormat="1" applyFont="1" applyFill="1" applyBorder="1" applyAlignment="1">
      <alignment horizontal="left" vertical="center"/>
    </xf>
    <xf numFmtId="0" fontId="35" fillId="18" borderId="22" xfId="0" applyFont="1" applyFill="1" applyBorder="1" applyAlignment="1">
      <alignment horizontal="left"/>
    </xf>
    <xf numFmtId="168" fontId="36" fillId="32" borderId="25" xfId="0" applyNumberFormat="1" applyFont="1" applyFill="1" applyBorder="1" applyAlignment="1">
      <alignment horizontal="center" vertical="center"/>
    </xf>
    <xf numFmtId="0" fontId="35" fillId="18" borderId="16" xfId="0" applyFont="1" applyFill="1" applyBorder="1" applyAlignment="1">
      <alignment horizontal="left"/>
    </xf>
    <xf numFmtId="168" fontId="36" fillId="32" borderId="8" xfId="0" applyNumberFormat="1" applyFont="1" applyFill="1" applyBorder="1" applyAlignment="1">
      <alignment vertical="center"/>
    </xf>
    <xf numFmtId="0" fontId="35" fillId="32" borderId="32" xfId="0" applyFont="1" applyFill="1" applyBorder="1" applyAlignment="1">
      <alignment horizontal="left" vertical="center" wrapText="1"/>
    </xf>
    <xf numFmtId="0" fontId="35" fillId="18" borderId="36" xfId="0" applyFont="1" applyFill="1" applyBorder="1" applyAlignment="1">
      <alignment horizontal="left"/>
    </xf>
    <xf numFmtId="0" fontId="35" fillId="18" borderId="2" xfId="0" applyFont="1" applyFill="1" applyBorder="1"/>
    <xf numFmtId="0" fontId="36" fillId="18" borderId="2" xfId="0" applyFont="1" applyFill="1" applyBorder="1"/>
    <xf numFmtId="0" fontId="35" fillId="18" borderId="2" xfId="0" applyFont="1" applyFill="1" applyBorder="1" applyAlignment="1">
      <alignment horizontal="left"/>
    </xf>
    <xf numFmtId="0" fontId="35" fillId="32" borderId="2" xfId="0" applyFont="1" applyFill="1" applyBorder="1" applyAlignment="1">
      <alignment horizontal="left" vertical="center" wrapText="1"/>
    </xf>
    <xf numFmtId="0" fontId="36" fillId="32" borderId="8" xfId="0" applyFont="1" applyFill="1" applyBorder="1" applyAlignment="1">
      <alignment horizontal="left" vertical="center" wrapText="1"/>
    </xf>
    <xf numFmtId="168" fontId="36" fillId="32" borderId="8" xfId="0" applyNumberFormat="1" applyFont="1" applyFill="1" applyBorder="1" applyAlignment="1">
      <alignment horizontal="center" vertical="center"/>
    </xf>
    <xf numFmtId="0" fontId="36" fillId="32" borderId="8" xfId="0" applyFont="1" applyFill="1" applyBorder="1" applyAlignment="1">
      <alignment vertical="center" wrapText="1"/>
    </xf>
    <xf numFmtId="0" fontId="36" fillId="32" borderId="9" xfId="0" applyFont="1" applyFill="1" applyBorder="1" applyAlignment="1">
      <alignment horizontal="left" vertical="center" wrapText="1"/>
    </xf>
    <xf numFmtId="0" fontId="36" fillId="32" borderId="9" xfId="0" applyFont="1" applyFill="1" applyBorder="1" applyAlignment="1">
      <alignment horizontal="center" vertical="center" wrapText="1"/>
    </xf>
    <xf numFmtId="168" fontId="36" fillId="32" borderId="10" xfId="0" applyNumberFormat="1" applyFont="1" applyFill="1" applyBorder="1" applyAlignment="1">
      <alignment horizontal="center" vertical="center" wrapText="1"/>
    </xf>
    <xf numFmtId="0" fontId="34" fillId="32" borderId="32" xfId="0" applyFont="1" applyFill="1" applyBorder="1" applyAlignment="1">
      <alignment horizontal="left" vertical="center" wrapText="1"/>
    </xf>
    <xf numFmtId="0" fontId="36" fillId="18" borderId="1" xfId="0" applyFont="1" applyFill="1" applyBorder="1"/>
    <xf numFmtId="0" fontId="36" fillId="18" borderId="1" xfId="0" applyFont="1" applyFill="1" applyBorder="1" applyAlignment="1">
      <alignment horizontal="left"/>
    </xf>
    <xf numFmtId="0" fontId="36" fillId="18" borderId="1" xfId="0" applyFont="1" applyFill="1" applyBorder="1" applyAlignment="1">
      <alignment horizontal="left" vertical="center"/>
    </xf>
    <xf numFmtId="0" fontId="36" fillId="32" borderId="1" xfId="0" applyFont="1" applyFill="1" applyBorder="1" applyAlignment="1">
      <alignment horizontal="left" vertical="center" wrapText="1"/>
    </xf>
    <xf numFmtId="0" fontId="36" fillId="32" borderId="4" xfId="0" applyFont="1" applyFill="1" applyBorder="1" applyAlignment="1">
      <alignment horizontal="left" vertical="center" wrapText="1"/>
    </xf>
    <xf numFmtId="0" fontId="36" fillId="32" borderId="4" xfId="0" applyFont="1" applyFill="1" applyBorder="1" applyAlignment="1">
      <alignment horizontal="center" vertical="center" wrapText="1"/>
    </xf>
    <xf numFmtId="168" fontId="36" fillId="32" borderId="12" xfId="0" applyNumberFormat="1" applyFont="1" applyFill="1" applyBorder="1" applyAlignment="1">
      <alignment horizontal="center" vertical="center" wrapText="1"/>
    </xf>
    <xf numFmtId="0" fontId="34" fillId="32" borderId="4" xfId="0" applyFont="1" applyFill="1" applyBorder="1" applyAlignment="1">
      <alignment horizontal="center" vertical="center"/>
    </xf>
    <xf numFmtId="0" fontId="36" fillId="32" borderId="24" xfId="0" applyFont="1" applyFill="1" applyBorder="1" applyAlignment="1">
      <alignment horizontal="left" vertical="center" wrapText="1"/>
    </xf>
    <xf numFmtId="0" fontId="35" fillId="18" borderId="16" xfId="0" applyFont="1" applyFill="1" applyBorder="1"/>
    <xf numFmtId="0" fontId="36" fillId="18" borderId="16" xfId="0" applyFont="1" applyFill="1" applyBorder="1"/>
    <xf numFmtId="0" fontId="36" fillId="32" borderId="16" xfId="0" applyFont="1" applyFill="1" applyBorder="1" applyAlignment="1">
      <alignment horizontal="left" vertical="center" wrapText="1"/>
    </xf>
    <xf numFmtId="168" fontId="36" fillId="36" borderId="16" xfId="0" applyNumberFormat="1" applyFont="1" applyFill="1" applyBorder="1" applyAlignment="1">
      <alignment horizontal="right" vertical="center"/>
    </xf>
    <xf numFmtId="0" fontId="36" fillId="36" borderId="16" xfId="0" quotePrefix="1" applyFont="1" applyFill="1" applyBorder="1" applyAlignment="1">
      <alignment horizontal="right" vertical="center" wrapText="1"/>
    </xf>
    <xf numFmtId="0" fontId="36" fillId="36" borderId="16" xfId="0" quotePrefix="1" applyFont="1" applyFill="1" applyBorder="1" applyAlignment="1">
      <alignment horizontal="center" vertical="center" wrapText="1"/>
    </xf>
    <xf numFmtId="168" fontId="36" fillId="36" borderId="17" xfId="0" quotePrefix="1" applyNumberFormat="1" applyFont="1" applyFill="1" applyBorder="1" applyAlignment="1">
      <alignment horizontal="right" vertical="center"/>
    </xf>
    <xf numFmtId="0" fontId="36" fillId="18" borderId="32" xfId="0" quotePrefix="1" applyFont="1" applyFill="1" applyBorder="1" applyAlignment="1">
      <alignment horizontal="right" vertical="center"/>
    </xf>
    <xf numFmtId="0" fontId="36" fillId="18" borderId="1" xfId="0" quotePrefix="1" applyFont="1" applyFill="1" applyBorder="1" applyAlignment="1">
      <alignment horizontal="right" vertical="center"/>
    </xf>
    <xf numFmtId="0" fontId="33" fillId="0" borderId="0" xfId="0" applyFont="1" applyAlignment="1">
      <alignment horizontal="center" vertical="center"/>
    </xf>
    <xf numFmtId="0" fontId="33" fillId="0" borderId="0" xfId="0" applyFont="1" applyAlignment="1">
      <alignment horizontal="left" vertical="center"/>
    </xf>
    <xf numFmtId="168" fontId="34" fillId="0" borderId="4" xfId="0" applyNumberFormat="1" applyFont="1" applyBorder="1" applyAlignment="1">
      <alignment horizontal="center" vertical="center"/>
    </xf>
    <xf numFmtId="0" fontId="40" fillId="0" borderId="0" xfId="0" applyFont="1" applyAlignment="1">
      <alignment horizontal="center" vertical="center"/>
    </xf>
    <xf numFmtId="0" fontId="40" fillId="0" borderId="0" xfId="0" applyFont="1" applyAlignment="1">
      <alignment horizontal="left" vertical="center"/>
    </xf>
    <xf numFmtId="168" fontId="34" fillId="0" borderId="28" xfId="0" applyNumberFormat="1" applyFont="1" applyBorder="1" applyAlignment="1">
      <alignment horizontal="center" vertical="center"/>
    </xf>
    <xf numFmtId="168" fontId="40" fillId="0" borderId="4" xfId="0" applyNumberFormat="1" applyFont="1" applyBorder="1" applyAlignment="1">
      <alignment horizontal="center" vertical="center"/>
    </xf>
    <xf numFmtId="0" fontId="41" fillId="0" borderId="0" xfId="0" applyFont="1"/>
    <xf numFmtId="3" fontId="41" fillId="0" borderId="0" xfId="0" applyNumberFormat="1" applyFont="1"/>
    <xf numFmtId="0" fontId="41" fillId="0" borderId="0" xfId="0" applyFont="1" applyAlignment="1">
      <alignment horizontal="left"/>
    </xf>
    <xf numFmtId="0" fontId="42" fillId="0" borderId="0" xfId="0" applyFont="1"/>
    <xf numFmtId="0" fontId="41" fillId="0" borderId="0" xfId="0" applyFont="1" applyAlignment="1">
      <alignment horizontal="left" vertical="center"/>
    </xf>
    <xf numFmtId="0" fontId="35" fillId="0" borderId="0" xfId="0" applyFont="1"/>
    <xf numFmtId="0" fontId="41" fillId="0" borderId="0" xfId="0" applyFont="1" applyAlignment="1">
      <alignment horizontal="center" vertical="center"/>
    </xf>
    <xf numFmtId="168" fontId="42" fillId="0" borderId="0" xfId="0" applyNumberFormat="1" applyFont="1"/>
    <xf numFmtId="168" fontId="41" fillId="0" borderId="0" xfId="0" applyNumberFormat="1" applyFont="1"/>
    <xf numFmtId="0" fontId="43" fillId="0" borderId="0" xfId="0" applyFont="1"/>
    <xf numFmtId="0" fontId="43" fillId="0" borderId="0" xfId="0" applyFont="1" applyAlignment="1">
      <alignment horizontal="left"/>
    </xf>
    <xf numFmtId="167" fontId="44" fillId="0" borderId="0" xfId="0" applyNumberFormat="1" applyFont="1"/>
    <xf numFmtId="168" fontId="44" fillId="0" borderId="0" xfId="0" applyNumberFormat="1" applyFont="1"/>
    <xf numFmtId="0" fontId="43" fillId="0" borderId="0" xfId="0" applyFont="1" applyAlignment="1">
      <alignment horizontal="left" vertical="center"/>
    </xf>
    <xf numFmtId="0" fontId="33" fillId="0" borderId="0" xfId="0" applyFont="1"/>
    <xf numFmtId="0" fontId="43" fillId="0" borderId="0" xfId="0" applyFont="1" applyAlignment="1">
      <alignment horizontal="center" vertical="center"/>
    </xf>
    <xf numFmtId="168" fontId="43" fillId="0" borderId="0" xfId="0" applyNumberFormat="1" applyFont="1"/>
    <xf numFmtId="0" fontId="36" fillId="0" borderId="0" xfId="0" applyFont="1" applyAlignment="1"/>
    <xf numFmtId="0" fontId="35" fillId="0" borderId="0" xfId="0" applyFont="1" applyAlignment="1">
      <alignment horizontal="left" vertical="center"/>
    </xf>
    <xf numFmtId="0" fontId="35" fillId="0" borderId="0" xfId="0" applyFont="1" applyAlignment="1">
      <alignment horizontal="center" vertical="center"/>
    </xf>
    <xf numFmtId="0" fontId="35" fillId="19" borderId="2" xfId="0" applyFont="1" applyFill="1" applyBorder="1" applyAlignment="1">
      <alignment horizontal="center" vertical="center" wrapText="1"/>
    </xf>
    <xf numFmtId="168" fontId="35" fillId="19" borderId="12" xfId="0" applyNumberFormat="1" applyFont="1" applyFill="1" applyBorder="1" applyAlignment="1">
      <alignment horizontal="left" vertical="center"/>
    </xf>
    <xf numFmtId="0" fontId="36" fillId="20" borderId="16" xfId="0" applyFont="1" applyFill="1" applyBorder="1"/>
    <xf numFmtId="0" fontId="35" fillId="19" borderId="25" xfId="0" applyFont="1" applyFill="1" applyBorder="1" applyAlignment="1">
      <alignment horizontal="left" vertical="center" wrapText="1"/>
    </xf>
    <xf numFmtId="0" fontId="35" fillId="19" borderId="25" xfId="0" applyFont="1" applyFill="1" applyBorder="1" applyAlignment="1">
      <alignment horizontal="center" vertical="center" wrapText="1"/>
    </xf>
    <xf numFmtId="0" fontId="36" fillId="20" borderId="17" xfId="0" applyFont="1" applyFill="1" applyBorder="1"/>
    <xf numFmtId="0" fontId="37" fillId="19" borderId="4" xfId="0" applyFont="1" applyFill="1" applyBorder="1" applyAlignment="1">
      <alignment horizontal="left" vertical="center" wrapText="1"/>
    </xf>
    <xf numFmtId="0" fontId="35" fillId="30" borderId="8" xfId="0" applyFont="1" applyFill="1" applyBorder="1" applyAlignment="1">
      <alignment vertical="center" wrapText="1"/>
    </xf>
    <xf numFmtId="0" fontId="35" fillId="30" borderId="8" xfId="0" applyFont="1" applyFill="1" applyBorder="1" applyAlignment="1">
      <alignment horizontal="center" vertical="center" wrapText="1"/>
    </xf>
    <xf numFmtId="168" fontId="35" fillId="30" borderId="10" xfId="0" applyNumberFormat="1" applyFont="1" applyFill="1" applyBorder="1" applyAlignment="1">
      <alignment vertical="center" wrapText="1"/>
    </xf>
    <xf numFmtId="0" fontId="35" fillId="30" borderId="1" xfId="0" applyFont="1" applyFill="1" applyBorder="1" applyAlignment="1">
      <alignment wrapText="1"/>
    </xf>
    <xf numFmtId="0" fontId="35" fillId="30" borderId="1" xfId="0" applyFont="1" applyFill="1" applyBorder="1" applyAlignment="1">
      <alignment vertical="center" wrapText="1"/>
    </xf>
    <xf numFmtId="168" fontId="35" fillId="30" borderId="12" xfId="0" applyNumberFormat="1" applyFont="1" applyFill="1" applyBorder="1" applyAlignment="1">
      <alignment vertical="center" wrapText="1"/>
    </xf>
    <xf numFmtId="0" fontId="35" fillId="4" borderId="16" xfId="0" applyFont="1" applyFill="1" applyBorder="1" applyAlignment="1">
      <alignment horizontal="left" vertical="center" wrapText="1"/>
    </xf>
    <xf numFmtId="0" fontId="35" fillId="30" borderId="16" xfId="0" applyFont="1" applyFill="1" applyBorder="1" applyAlignment="1">
      <alignment horizontal="left" vertical="center" wrapText="1"/>
    </xf>
    <xf numFmtId="0" fontId="35" fillId="30" borderId="16" xfId="0" applyFont="1" applyFill="1" applyBorder="1" applyAlignment="1">
      <alignment horizontal="center" vertical="center"/>
    </xf>
    <xf numFmtId="168" fontId="35" fillId="30" borderId="17" xfId="0" applyNumberFormat="1" applyFont="1" applyFill="1" applyBorder="1" applyAlignment="1">
      <alignment horizontal="left" vertical="center"/>
    </xf>
    <xf numFmtId="0" fontId="35" fillId="30" borderId="8" xfId="0" applyFont="1" applyFill="1" applyBorder="1" applyAlignment="1">
      <alignment horizontal="left" vertical="top" wrapText="1"/>
    </xf>
    <xf numFmtId="0" fontId="35" fillId="30" borderId="8" xfId="0" applyFont="1" applyFill="1" applyBorder="1" applyAlignment="1">
      <alignment horizontal="left" vertical="center" wrapText="1"/>
    </xf>
    <xf numFmtId="0" fontId="35" fillId="30" borderId="8" xfId="0" applyFont="1" applyFill="1" applyBorder="1" applyAlignment="1">
      <alignment horizontal="center" vertical="center"/>
    </xf>
    <xf numFmtId="168" fontId="35" fillId="30" borderId="10" xfId="0" applyNumberFormat="1" applyFont="1" applyFill="1" applyBorder="1" applyAlignment="1">
      <alignment horizontal="left" vertical="center"/>
    </xf>
    <xf numFmtId="0" fontId="35" fillId="30" borderId="2" xfId="0" applyFont="1" applyFill="1" applyBorder="1" applyAlignment="1">
      <alignment horizontal="center" vertical="center"/>
    </xf>
    <xf numFmtId="168" fontId="35" fillId="30" borderId="35" xfId="0" applyNumberFormat="1" applyFont="1" applyFill="1" applyBorder="1" applyAlignment="1">
      <alignment horizontal="center" vertical="center"/>
    </xf>
    <xf numFmtId="0" fontId="35" fillId="30" borderId="4" xfId="0" applyFont="1" applyFill="1" applyBorder="1" applyAlignment="1">
      <alignment horizontal="center" vertical="center"/>
    </xf>
    <xf numFmtId="168" fontId="35" fillId="30" borderId="24" xfId="0" applyNumberFormat="1" applyFont="1" applyFill="1" applyBorder="1" applyAlignment="1">
      <alignment horizontal="center" vertical="center"/>
    </xf>
    <xf numFmtId="0" fontId="35" fillId="30" borderId="2" xfId="0" applyFont="1" applyFill="1" applyBorder="1" applyAlignment="1">
      <alignment horizontal="left" vertical="center" wrapText="1"/>
    </xf>
    <xf numFmtId="0" fontId="35" fillId="30" borderId="2" xfId="0" applyFont="1" applyFill="1" applyBorder="1" applyAlignment="1">
      <alignment horizontal="center" vertical="center"/>
    </xf>
    <xf numFmtId="168" fontId="35" fillId="30" borderId="35" xfId="0" applyNumberFormat="1" applyFont="1" applyFill="1" applyBorder="1" applyAlignment="1">
      <alignment horizontal="left" vertical="center"/>
    </xf>
    <xf numFmtId="0" fontId="35" fillId="32" borderId="1" xfId="0" applyFont="1" applyFill="1" applyBorder="1" applyAlignment="1">
      <alignment horizontal="center" vertical="center"/>
    </xf>
    <xf numFmtId="0" fontId="35" fillId="32" borderId="2" xfId="0" applyFont="1" applyFill="1" applyBorder="1" applyAlignment="1">
      <alignment horizontal="center" vertical="center"/>
    </xf>
    <xf numFmtId="168" fontId="35" fillId="32" borderId="35" xfId="0" applyNumberFormat="1" applyFont="1" applyFill="1" applyBorder="1" applyAlignment="1">
      <alignment horizontal="left" vertical="center"/>
    </xf>
    <xf numFmtId="0" fontId="35" fillId="19" borderId="16" xfId="0" applyFont="1" applyFill="1" applyBorder="1" applyAlignment="1">
      <alignment vertical="center" wrapText="1"/>
    </xf>
    <xf numFmtId="0" fontId="35" fillId="19" borderId="31" xfId="0" applyFont="1" applyFill="1" applyBorder="1" applyAlignment="1">
      <alignment horizontal="left" vertical="center" wrapText="1"/>
    </xf>
    <xf numFmtId="0" fontId="36" fillId="20" borderId="2" xfId="0" applyFont="1" applyFill="1" applyBorder="1" applyAlignment="1">
      <alignment horizontal="left" vertical="center"/>
    </xf>
    <xf numFmtId="0" fontId="35" fillId="4" borderId="1" xfId="0" applyFont="1" applyFill="1" applyBorder="1" applyAlignment="1">
      <alignment horizontal="left" vertical="center"/>
    </xf>
    <xf numFmtId="0" fontId="35" fillId="4" borderId="1" xfId="0" applyFont="1" applyFill="1" applyBorder="1" applyAlignment="1">
      <alignment horizontal="left" vertical="center" wrapText="1"/>
    </xf>
  </cellXfs>
  <cellStyles count="7">
    <cellStyle name="Moneda" xfId="2" builtinId="4"/>
    <cellStyle name="Moneda [0]" xfId="6" builtinId="7"/>
    <cellStyle name="Moneda [0] 2" xfId="5" xr:uid="{08D46E38-06BD-4C69-AE3E-98464F1BADB0}"/>
    <cellStyle name="Normal" xfId="0" builtinId="0"/>
    <cellStyle name="Normal 2" xfId="1" xr:uid="{00000000-0005-0000-0000-000002000000}"/>
    <cellStyle name="Normal 3" xfId="3" xr:uid="{00000000-0005-0000-0000-000003000000}"/>
    <cellStyle name="Porcentaje 2" xfId="4" xr:uid="{00000000-0005-0000-0000-000004000000}"/>
  </cellStyles>
  <dxfs count="0"/>
  <tableStyles count="0" defaultTableStyle="TableStyleMedium2" defaultPivotStyle="PivotStyleLight16"/>
  <colors>
    <mruColors>
      <color rgb="FFFF7C80"/>
      <color rgb="FF00823B"/>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7"/>
  <sheetViews>
    <sheetView zoomScale="75" zoomScaleNormal="75" workbookViewId="0">
      <pane xSplit="1" ySplit="2" topLeftCell="F42" activePane="bottomRight" state="frozen"/>
      <selection pane="topRight" activeCell="B1" sqref="B1"/>
      <selection pane="bottomLeft" activeCell="A3" sqref="A3"/>
      <selection pane="bottomRight" activeCell="C3" sqref="C3:C43"/>
    </sheetView>
  </sheetViews>
  <sheetFormatPr baseColWidth="10" defaultColWidth="11.42578125" defaultRowHeight="12.75" x14ac:dyDescent="0.2"/>
  <cols>
    <col min="1" max="1" width="23.85546875" style="1" customWidth="1"/>
    <col min="2" max="2" width="28.85546875" style="1" customWidth="1"/>
    <col min="3" max="3" width="38.140625" style="1" customWidth="1"/>
    <col min="4" max="4" width="37.85546875" style="1" customWidth="1"/>
    <col min="5" max="5" width="23.5703125" style="1" customWidth="1"/>
    <col min="6" max="6" width="41.85546875" style="1" customWidth="1"/>
    <col min="7" max="7" width="22.140625" style="1" customWidth="1"/>
    <col min="8" max="8" width="24" style="1" customWidth="1"/>
    <col min="9" max="9" width="40" style="24" customWidth="1"/>
    <col min="10" max="10" width="15.5703125" style="1" customWidth="1"/>
    <col min="11" max="11" width="11.42578125" style="1"/>
    <col min="12" max="12" width="12.28515625" style="1" customWidth="1"/>
    <col min="13" max="13" width="26.85546875" style="1" customWidth="1"/>
    <col min="14" max="14" width="17.5703125" style="1" customWidth="1"/>
    <col min="15" max="15" width="14.5703125" style="1" customWidth="1"/>
    <col min="16" max="16" width="13.28515625" style="182" hidden="1" customWidth="1"/>
    <col min="17" max="17" width="27" style="24" hidden="1" customWidth="1"/>
    <col min="18" max="18" width="0" style="175" hidden="1" customWidth="1"/>
    <col min="19" max="19" width="9.7109375" style="175" hidden="1" customWidth="1"/>
    <col min="20" max="16384" width="11.42578125" style="1"/>
  </cols>
  <sheetData>
    <row r="1" spans="1:19" s="124" customFormat="1" ht="38.25" customHeight="1" x14ac:dyDescent="0.25">
      <c r="A1" s="253" t="s">
        <v>0</v>
      </c>
      <c r="B1" s="253" t="s">
        <v>5</v>
      </c>
      <c r="C1" s="253" t="s">
        <v>6</v>
      </c>
      <c r="D1" s="253" t="s">
        <v>7</v>
      </c>
      <c r="E1" s="253" t="s">
        <v>8</v>
      </c>
      <c r="F1" s="253" t="s">
        <v>2</v>
      </c>
      <c r="G1" s="301" t="s">
        <v>3</v>
      </c>
      <c r="H1" s="253" t="s">
        <v>136</v>
      </c>
      <c r="I1" s="253" t="s">
        <v>135</v>
      </c>
      <c r="J1" s="253" t="s">
        <v>51</v>
      </c>
      <c r="K1" s="253" t="s">
        <v>1</v>
      </c>
      <c r="L1" s="253" t="s">
        <v>48</v>
      </c>
      <c r="M1" s="301" t="s">
        <v>4</v>
      </c>
      <c r="N1" s="301" t="s">
        <v>134</v>
      </c>
      <c r="O1" s="301" t="s">
        <v>133</v>
      </c>
      <c r="P1" s="253" t="s">
        <v>150</v>
      </c>
      <c r="Q1" s="253" t="s">
        <v>163</v>
      </c>
      <c r="R1" s="334" t="s">
        <v>452</v>
      </c>
      <c r="S1" s="334" t="s">
        <v>453</v>
      </c>
    </row>
    <row r="2" spans="1:19" s="124" customFormat="1" ht="38.25" customHeight="1" x14ac:dyDescent="0.25">
      <c r="A2" s="254"/>
      <c r="B2" s="254"/>
      <c r="C2" s="254"/>
      <c r="D2" s="254"/>
      <c r="E2" s="254"/>
      <c r="F2" s="254"/>
      <c r="G2" s="302"/>
      <c r="H2" s="254"/>
      <c r="I2" s="254"/>
      <c r="J2" s="254"/>
      <c r="K2" s="254"/>
      <c r="L2" s="254"/>
      <c r="M2" s="302"/>
      <c r="N2" s="302"/>
      <c r="O2" s="302"/>
      <c r="P2" s="254"/>
      <c r="Q2" s="254"/>
      <c r="R2" s="334"/>
      <c r="S2" s="334"/>
    </row>
    <row r="3" spans="1:19" ht="25.5" x14ac:dyDescent="0.2">
      <c r="A3" s="250" t="s">
        <v>9</v>
      </c>
      <c r="B3" s="288" t="s">
        <v>10</v>
      </c>
      <c r="C3" s="279" t="s">
        <v>14</v>
      </c>
      <c r="D3" s="295" t="s">
        <v>12</v>
      </c>
      <c r="E3" s="295" t="s">
        <v>15</v>
      </c>
      <c r="F3" s="305" t="s">
        <v>137</v>
      </c>
      <c r="G3" s="307">
        <f>SUM(M3:M7)</f>
        <v>9372700330</v>
      </c>
      <c r="H3" s="25" t="s">
        <v>25</v>
      </c>
      <c r="I3" s="26" t="s">
        <v>94</v>
      </c>
      <c r="J3" s="27" t="s">
        <v>92</v>
      </c>
      <c r="K3" s="28" t="s">
        <v>47</v>
      </c>
      <c r="L3" s="29" t="s">
        <v>46</v>
      </c>
      <c r="M3" s="30">
        <f>537625000+35075330</f>
        <v>572700330</v>
      </c>
      <c r="N3" s="31" t="s">
        <v>132</v>
      </c>
      <c r="O3" s="31" t="s">
        <v>111</v>
      </c>
      <c r="P3" s="177"/>
      <c r="Q3" s="123" t="s">
        <v>177</v>
      </c>
      <c r="R3" s="133" t="s">
        <v>446</v>
      </c>
      <c r="S3" s="133"/>
    </row>
    <row r="4" spans="1:19" ht="48" hidden="1" x14ac:dyDescent="0.2">
      <c r="A4" s="251"/>
      <c r="B4" s="289"/>
      <c r="C4" s="280"/>
      <c r="D4" s="296"/>
      <c r="E4" s="296"/>
      <c r="F4" s="306"/>
      <c r="G4" s="308"/>
      <c r="H4" s="26" t="s">
        <v>123</v>
      </c>
      <c r="I4" s="26" t="s">
        <v>124</v>
      </c>
      <c r="J4" s="32" t="s">
        <v>28</v>
      </c>
      <c r="K4" s="33" t="s">
        <v>49</v>
      </c>
      <c r="L4" s="25">
        <f>531+69</f>
        <v>600</v>
      </c>
      <c r="M4" s="30">
        <v>3800000000</v>
      </c>
      <c r="N4" s="31" t="s">
        <v>107</v>
      </c>
      <c r="O4" s="31" t="s">
        <v>101</v>
      </c>
      <c r="P4" s="178" t="s">
        <v>165</v>
      </c>
      <c r="Q4" s="195" t="s">
        <v>448</v>
      </c>
      <c r="R4" s="133"/>
      <c r="S4" s="133"/>
    </row>
    <row r="5" spans="1:19" ht="72" x14ac:dyDescent="0.2">
      <c r="A5" s="251"/>
      <c r="B5" s="289"/>
      <c r="C5" s="280"/>
      <c r="D5" s="296"/>
      <c r="E5" s="296"/>
      <c r="F5" s="306"/>
      <c r="G5" s="308"/>
      <c r="H5" s="27" t="s">
        <v>128</v>
      </c>
      <c r="I5" s="34" t="s">
        <v>129</v>
      </c>
      <c r="J5" s="32" t="s">
        <v>28</v>
      </c>
      <c r="K5" s="33" t="s">
        <v>49</v>
      </c>
      <c r="L5" s="25">
        <v>300</v>
      </c>
      <c r="M5" s="30">
        <v>1800000000</v>
      </c>
      <c r="N5" s="31" t="s">
        <v>107</v>
      </c>
      <c r="O5" s="31" t="s">
        <v>101</v>
      </c>
      <c r="P5" s="179" t="s">
        <v>151</v>
      </c>
      <c r="Q5" s="123" t="s">
        <v>128</v>
      </c>
      <c r="R5" s="133"/>
      <c r="S5" s="133" t="s">
        <v>446</v>
      </c>
    </row>
    <row r="6" spans="1:19" ht="60" x14ac:dyDescent="0.2">
      <c r="A6" s="251"/>
      <c r="B6" s="289"/>
      <c r="C6" s="280"/>
      <c r="D6" s="296"/>
      <c r="E6" s="296"/>
      <c r="F6" s="306"/>
      <c r="G6" s="308"/>
      <c r="H6" s="25" t="s">
        <v>130</v>
      </c>
      <c r="I6" s="34" t="s">
        <v>131</v>
      </c>
      <c r="J6" s="32" t="s">
        <v>28</v>
      </c>
      <c r="K6" s="33" t="s">
        <v>49</v>
      </c>
      <c r="L6" s="25">
        <v>250</v>
      </c>
      <c r="M6" s="30">
        <v>1800000000</v>
      </c>
      <c r="N6" s="31" t="s">
        <v>107</v>
      </c>
      <c r="O6" s="31" t="s">
        <v>101</v>
      </c>
      <c r="P6" s="178" t="s">
        <v>151</v>
      </c>
      <c r="Q6" s="122" t="s">
        <v>155</v>
      </c>
      <c r="R6" s="133"/>
      <c r="S6" s="133" t="s">
        <v>446</v>
      </c>
    </row>
    <row r="7" spans="1:19" ht="60" x14ac:dyDescent="0.2">
      <c r="A7" s="251"/>
      <c r="B7" s="289"/>
      <c r="C7" s="280"/>
      <c r="D7" s="296"/>
      <c r="E7" s="296"/>
      <c r="F7" s="306"/>
      <c r="G7" s="308"/>
      <c r="H7" s="27" t="s">
        <v>126</v>
      </c>
      <c r="I7" s="34" t="s">
        <v>127</v>
      </c>
      <c r="J7" s="32" t="s">
        <v>28</v>
      </c>
      <c r="K7" s="33" t="s">
        <v>49</v>
      </c>
      <c r="L7" s="25">
        <v>100</v>
      </c>
      <c r="M7" s="30">
        <v>1400000000</v>
      </c>
      <c r="N7" s="31" t="s">
        <v>107</v>
      </c>
      <c r="O7" s="31" t="s">
        <v>101</v>
      </c>
      <c r="P7" s="177" t="s">
        <v>151</v>
      </c>
      <c r="Q7" s="123" t="s">
        <v>157</v>
      </c>
      <c r="R7" s="133"/>
      <c r="S7" s="133" t="s">
        <v>446</v>
      </c>
    </row>
    <row r="8" spans="1:19" ht="72" x14ac:dyDescent="0.2">
      <c r="A8" s="251"/>
      <c r="B8" s="289"/>
      <c r="C8" s="280"/>
      <c r="D8" s="296"/>
      <c r="E8" s="296"/>
      <c r="F8" s="26" t="s">
        <v>138</v>
      </c>
      <c r="G8" s="35">
        <f>+M8</f>
        <v>1200000000</v>
      </c>
      <c r="H8" s="25" t="s">
        <v>34</v>
      </c>
      <c r="I8" s="26" t="s">
        <v>35</v>
      </c>
      <c r="J8" s="25" t="s">
        <v>27</v>
      </c>
      <c r="K8" s="28" t="s">
        <v>49</v>
      </c>
      <c r="L8" s="29">
        <v>1</v>
      </c>
      <c r="M8" s="36">
        <v>1200000000</v>
      </c>
      <c r="N8" s="31" t="s">
        <v>107</v>
      </c>
      <c r="O8" s="31" t="s">
        <v>102</v>
      </c>
      <c r="P8" s="177" t="s">
        <v>168</v>
      </c>
      <c r="Q8" s="122" t="s">
        <v>167</v>
      </c>
      <c r="R8" s="133"/>
      <c r="S8" s="133" t="s">
        <v>446</v>
      </c>
    </row>
    <row r="9" spans="1:19" ht="60" x14ac:dyDescent="0.2">
      <c r="A9" s="251"/>
      <c r="B9" s="290"/>
      <c r="C9" s="280"/>
      <c r="D9" s="297"/>
      <c r="E9" s="297"/>
      <c r="F9" s="26" t="s">
        <v>139</v>
      </c>
      <c r="G9" s="35">
        <f>+M9</f>
        <v>57500000</v>
      </c>
      <c r="H9" s="25" t="s">
        <v>36</v>
      </c>
      <c r="I9" s="26" t="s">
        <v>94</v>
      </c>
      <c r="J9" s="27" t="s">
        <v>92</v>
      </c>
      <c r="K9" s="28" t="s">
        <v>47</v>
      </c>
      <c r="L9" s="29">
        <v>1</v>
      </c>
      <c r="M9" s="36">
        <v>57500000</v>
      </c>
      <c r="N9" s="31"/>
      <c r="O9" s="31"/>
      <c r="P9" s="179" t="s">
        <v>168</v>
      </c>
      <c r="Q9" s="123" t="s">
        <v>178</v>
      </c>
      <c r="R9" s="133" t="s">
        <v>446</v>
      </c>
      <c r="S9" s="133"/>
    </row>
    <row r="10" spans="1:19" s="2" customFormat="1" x14ac:dyDescent="0.2">
      <c r="A10" s="251"/>
      <c r="B10" s="9"/>
      <c r="C10" s="280"/>
      <c r="D10" s="18"/>
      <c r="E10" s="18"/>
      <c r="F10" s="85"/>
      <c r="G10" s="88">
        <f>SUM(G3:G9)</f>
        <v>10630200330</v>
      </c>
      <c r="H10" s="86"/>
      <c r="I10" s="15"/>
      <c r="J10" s="87"/>
      <c r="K10" s="6"/>
      <c r="L10" s="21"/>
      <c r="M10" s="4">
        <f>SUM(M3:M9)</f>
        <v>10630200330</v>
      </c>
      <c r="N10" s="23"/>
      <c r="O10" s="23"/>
      <c r="P10" s="179"/>
      <c r="Q10" s="122"/>
      <c r="R10" s="183"/>
      <c r="S10" s="183"/>
    </row>
    <row r="11" spans="1:19" ht="25.5" hidden="1" x14ac:dyDescent="0.25">
      <c r="A11" s="251"/>
      <c r="B11" s="250" t="s">
        <v>11</v>
      </c>
      <c r="C11" s="280"/>
      <c r="D11" s="298" t="s">
        <v>13</v>
      </c>
      <c r="E11" s="298" t="s">
        <v>16</v>
      </c>
      <c r="F11" s="309" t="s">
        <v>140</v>
      </c>
      <c r="G11" s="315">
        <f>SUM(M11:M15)</f>
        <v>7191674670</v>
      </c>
      <c r="H11" s="303" t="s">
        <v>40</v>
      </c>
      <c r="I11" s="37" t="s">
        <v>52</v>
      </c>
      <c r="J11" s="38" t="s">
        <v>95</v>
      </c>
      <c r="K11" s="39" t="s">
        <v>65</v>
      </c>
      <c r="L11" s="330">
        <v>0.09</v>
      </c>
      <c r="M11" s="40">
        <v>3081629670</v>
      </c>
      <c r="N11" s="41"/>
      <c r="O11" s="41"/>
      <c r="P11" s="179"/>
      <c r="Q11" s="195" t="s">
        <v>448</v>
      </c>
      <c r="R11" s="133"/>
      <c r="S11" s="133"/>
    </row>
    <row r="12" spans="1:19" x14ac:dyDescent="0.2">
      <c r="A12" s="251"/>
      <c r="B12" s="251"/>
      <c r="C12" s="280"/>
      <c r="D12" s="299"/>
      <c r="E12" s="299"/>
      <c r="F12" s="310"/>
      <c r="G12" s="335"/>
      <c r="H12" s="304"/>
      <c r="I12" s="42" t="s">
        <v>45</v>
      </c>
      <c r="J12" s="43" t="s">
        <v>96</v>
      </c>
      <c r="K12" s="44" t="s">
        <v>64</v>
      </c>
      <c r="L12" s="332"/>
      <c r="M12" s="40">
        <v>152320000</v>
      </c>
      <c r="N12" s="41" t="s">
        <v>132</v>
      </c>
      <c r="O12" s="41" t="s">
        <v>111</v>
      </c>
      <c r="P12" s="179" t="s">
        <v>151</v>
      </c>
      <c r="Q12" s="123"/>
      <c r="R12" s="133"/>
      <c r="S12" s="133" t="s">
        <v>446</v>
      </c>
    </row>
    <row r="13" spans="1:19" ht="25.5" hidden="1" x14ac:dyDescent="0.2">
      <c r="A13" s="251"/>
      <c r="B13" s="251"/>
      <c r="C13" s="280"/>
      <c r="D13" s="299"/>
      <c r="E13" s="299"/>
      <c r="F13" s="310"/>
      <c r="G13" s="335"/>
      <c r="H13" s="304"/>
      <c r="I13" s="37" t="s">
        <v>43</v>
      </c>
      <c r="J13" s="43" t="s">
        <v>96</v>
      </c>
      <c r="K13" s="333" t="s">
        <v>49</v>
      </c>
      <c r="L13" s="332"/>
      <c r="M13" s="40">
        <v>1500000000</v>
      </c>
      <c r="N13" s="41" t="s">
        <v>102</v>
      </c>
      <c r="O13" s="41" t="s">
        <v>116</v>
      </c>
      <c r="P13" s="179"/>
      <c r="Q13" s="196" t="s">
        <v>448</v>
      </c>
      <c r="R13" s="133"/>
      <c r="S13" s="133"/>
    </row>
    <row r="14" spans="1:19" ht="25.5" hidden="1" x14ac:dyDescent="0.2">
      <c r="A14" s="251"/>
      <c r="B14" s="251"/>
      <c r="C14" s="280"/>
      <c r="D14" s="299"/>
      <c r="E14" s="299"/>
      <c r="F14" s="310"/>
      <c r="G14" s="335"/>
      <c r="H14" s="304"/>
      <c r="I14" s="37" t="s">
        <v>44</v>
      </c>
      <c r="J14" s="43" t="s">
        <v>96</v>
      </c>
      <c r="K14" s="333"/>
      <c r="L14" s="332"/>
      <c r="M14" s="40">
        <v>2000000000</v>
      </c>
      <c r="N14" s="41" t="s">
        <v>102</v>
      </c>
      <c r="O14" s="41" t="s">
        <v>116</v>
      </c>
      <c r="P14" s="179"/>
      <c r="Q14" s="196" t="s">
        <v>448</v>
      </c>
      <c r="R14" s="133"/>
      <c r="S14" s="133"/>
    </row>
    <row r="15" spans="1:19" ht="25.5" x14ac:dyDescent="0.2">
      <c r="A15" s="251"/>
      <c r="B15" s="251"/>
      <c r="C15" s="280"/>
      <c r="D15" s="299"/>
      <c r="E15" s="299"/>
      <c r="F15" s="311"/>
      <c r="G15" s="316"/>
      <c r="H15" s="45" t="s">
        <v>37</v>
      </c>
      <c r="I15" s="37" t="s">
        <v>94</v>
      </c>
      <c r="J15" s="46" t="s">
        <v>92</v>
      </c>
      <c r="K15" s="39" t="s">
        <v>47</v>
      </c>
      <c r="L15" s="331"/>
      <c r="M15" s="40">
        <v>457725000</v>
      </c>
      <c r="N15" s="41" t="s">
        <v>132</v>
      </c>
      <c r="O15" s="41" t="s">
        <v>111</v>
      </c>
      <c r="P15" s="177" t="s">
        <v>151</v>
      </c>
      <c r="Q15" s="123" t="s">
        <v>177</v>
      </c>
      <c r="R15" s="133" t="s">
        <v>446</v>
      </c>
      <c r="S15" s="133"/>
    </row>
    <row r="16" spans="1:19" ht="48" customHeight="1" x14ac:dyDescent="0.2">
      <c r="A16" s="251"/>
      <c r="B16" s="251"/>
      <c r="C16" s="280"/>
      <c r="D16" s="299"/>
      <c r="E16" s="299"/>
      <c r="F16" s="309" t="s">
        <v>141</v>
      </c>
      <c r="G16" s="315">
        <f>SUM(M16:M17)</f>
        <v>246500000</v>
      </c>
      <c r="H16" s="303" t="s">
        <v>38</v>
      </c>
      <c r="I16" s="37" t="s">
        <v>94</v>
      </c>
      <c r="J16" s="46" t="s">
        <v>92</v>
      </c>
      <c r="K16" s="39" t="s">
        <v>47</v>
      </c>
      <c r="L16" s="330">
        <v>1</v>
      </c>
      <c r="M16" s="40">
        <v>121000000</v>
      </c>
      <c r="N16" s="41" t="s">
        <v>132</v>
      </c>
      <c r="O16" s="41" t="s">
        <v>111</v>
      </c>
      <c r="P16" s="177" t="s">
        <v>151</v>
      </c>
      <c r="Q16" s="123" t="s">
        <v>177</v>
      </c>
      <c r="R16" s="133" t="s">
        <v>446</v>
      </c>
      <c r="S16" s="133"/>
    </row>
    <row r="17" spans="1:19" ht="60" hidden="1" x14ac:dyDescent="0.2">
      <c r="A17" s="251"/>
      <c r="B17" s="251"/>
      <c r="C17" s="280"/>
      <c r="D17" s="299"/>
      <c r="E17" s="299"/>
      <c r="F17" s="311"/>
      <c r="G17" s="316"/>
      <c r="H17" s="327"/>
      <c r="I17" s="47" t="s">
        <v>170</v>
      </c>
      <c r="J17" s="45" t="s">
        <v>28</v>
      </c>
      <c r="K17" s="39" t="s">
        <v>117</v>
      </c>
      <c r="L17" s="331"/>
      <c r="M17" s="48">
        <v>125500000</v>
      </c>
      <c r="N17" s="41" t="s">
        <v>107</v>
      </c>
      <c r="O17" s="41" t="s">
        <v>101</v>
      </c>
      <c r="P17" s="179"/>
      <c r="Q17" s="196" t="s">
        <v>448</v>
      </c>
      <c r="R17" s="133"/>
      <c r="S17" s="133"/>
    </row>
    <row r="18" spans="1:19" ht="31.5" customHeight="1" x14ac:dyDescent="0.2">
      <c r="A18" s="251"/>
      <c r="B18" s="251"/>
      <c r="C18" s="280"/>
      <c r="D18" s="299"/>
      <c r="E18" s="299"/>
      <c r="F18" s="309" t="s">
        <v>142</v>
      </c>
      <c r="G18" s="315">
        <f>SUM(M18:M19)</f>
        <v>210125000</v>
      </c>
      <c r="H18" s="303" t="s">
        <v>41</v>
      </c>
      <c r="I18" s="37" t="s">
        <v>94</v>
      </c>
      <c r="J18" s="46" t="s">
        <v>92</v>
      </c>
      <c r="K18" s="39" t="s">
        <v>47</v>
      </c>
      <c r="L18" s="330">
        <v>1</v>
      </c>
      <c r="M18" s="49">
        <v>33000000</v>
      </c>
      <c r="N18" s="41" t="s">
        <v>132</v>
      </c>
      <c r="O18" s="41" t="s">
        <v>111</v>
      </c>
      <c r="P18" s="177" t="s">
        <v>151</v>
      </c>
      <c r="Q18" s="123" t="s">
        <v>169</v>
      </c>
      <c r="R18" s="133" t="s">
        <v>446</v>
      </c>
      <c r="S18" s="133"/>
    </row>
    <row r="19" spans="1:19" ht="22.5" hidden="1" customHeight="1" x14ac:dyDescent="0.2">
      <c r="A19" s="251"/>
      <c r="B19" s="251"/>
      <c r="C19" s="280"/>
      <c r="D19" s="299"/>
      <c r="E19" s="299"/>
      <c r="F19" s="311"/>
      <c r="G19" s="316"/>
      <c r="H19" s="327"/>
      <c r="I19" s="50" t="s">
        <v>171</v>
      </c>
      <c r="J19" s="45" t="s">
        <v>28</v>
      </c>
      <c r="K19" s="39" t="s">
        <v>172</v>
      </c>
      <c r="L19" s="331"/>
      <c r="M19" s="49">
        <v>177125000</v>
      </c>
      <c r="N19" s="41" t="s">
        <v>107</v>
      </c>
      <c r="O19" s="41" t="s">
        <v>102</v>
      </c>
      <c r="P19" s="179"/>
      <c r="Q19" s="196" t="s">
        <v>448</v>
      </c>
      <c r="R19" s="133"/>
      <c r="S19" s="133"/>
    </row>
    <row r="20" spans="1:19" ht="22.5" hidden="1" customHeight="1" x14ac:dyDescent="0.2">
      <c r="A20" s="251"/>
      <c r="B20" s="251"/>
      <c r="C20" s="280"/>
      <c r="D20" s="299"/>
      <c r="E20" s="299"/>
      <c r="F20" s="309" t="s">
        <v>143</v>
      </c>
      <c r="G20" s="315">
        <f>SUM(M20:M21)</f>
        <v>252500000</v>
      </c>
      <c r="H20" s="303" t="s">
        <v>39</v>
      </c>
      <c r="I20" s="50" t="s">
        <v>173</v>
      </c>
      <c r="J20" s="45" t="s">
        <v>28</v>
      </c>
      <c r="K20" s="39" t="s">
        <v>174</v>
      </c>
      <c r="L20" s="330">
        <v>2</v>
      </c>
      <c r="M20" s="49">
        <v>40000000</v>
      </c>
      <c r="N20" s="41" t="s">
        <v>116</v>
      </c>
      <c r="O20" s="41" t="s">
        <v>112</v>
      </c>
      <c r="P20" s="179"/>
      <c r="Q20" s="196" t="s">
        <v>448</v>
      </c>
      <c r="R20" s="133"/>
      <c r="S20" s="133"/>
    </row>
    <row r="21" spans="1:19" ht="42.75" hidden="1" customHeight="1" x14ac:dyDescent="0.2">
      <c r="A21" s="252"/>
      <c r="B21" s="252"/>
      <c r="C21" s="280"/>
      <c r="D21" s="300"/>
      <c r="E21" s="300"/>
      <c r="F21" s="311"/>
      <c r="G21" s="316"/>
      <c r="H21" s="327"/>
      <c r="I21" s="37" t="s">
        <v>173</v>
      </c>
      <c r="J21" s="45" t="s">
        <v>28</v>
      </c>
      <c r="K21" s="39" t="s">
        <v>174</v>
      </c>
      <c r="L21" s="331"/>
      <c r="M21" s="40">
        <v>212500000</v>
      </c>
      <c r="N21" s="41" t="s">
        <v>112</v>
      </c>
      <c r="O21" s="41" t="s">
        <v>113</v>
      </c>
      <c r="P21" s="179"/>
      <c r="Q21" s="196" t="s">
        <v>448</v>
      </c>
      <c r="R21" s="133"/>
      <c r="S21" s="184"/>
    </row>
    <row r="22" spans="1:19" s="2" customFormat="1" ht="21" customHeight="1" x14ac:dyDescent="0.2">
      <c r="A22" s="8"/>
      <c r="B22" s="12"/>
      <c r="C22" s="280"/>
      <c r="D22" s="8"/>
      <c r="E22" s="12"/>
      <c r="F22" s="89"/>
      <c r="G22" s="88">
        <f>SUM(G11:G21)</f>
        <v>7900799670</v>
      </c>
      <c r="H22" s="20"/>
      <c r="I22" s="15"/>
      <c r="J22" s="87"/>
      <c r="K22" s="6"/>
      <c r="L22" s="22"/>
      <c r="M22" s="4">
        <f>SUM(M11:M21)</f>
        <v>7900799670</v>
      </c>
      <c r="N22" s="23"/>
      <c r="O22" s="23"/>
      <c r="P22" s="179"/>
      <c r="Q22" s="123"/>
      <c r="R22" s="183"/>
      <c r="S22" s="183"/>
    </row>
    <row r="23" spans="1:19" s="2" customFormat="1" ht="21" customHeight="1" x14ac:dyDescent="0.2">
      <c r="A23" s="125"/>
      <c r="B23" s="126"/>
      <c r="C23" s="280"/>
      <c r="D23" s="125"/>
      <c r="E23" s="126"/>
      <c r="F23" s="89"/>
      <c r="G23" s="88">
        <f>SUM(G22,G10)</f>
        <v>18531000000</v>
      </c>
      <c r="H23" s="20"/>
      <c r="I23" s="127"/>
      <c r="J23" s="87"/>
      <c r="K23" s="6"/>
      <c r="L23" s="22"/>
      <c r="M23" s="4"/>
      <c r="N23" s="23"/>
      <c r="O23" s="23"/>
      <c r="P23" s="179"/>
      <c r="Q23" s="123"/>
      <c r="R23" s="183"/>
      <c r="S23" s="183"/>
    </row>
    <row r="24" spans="1:19" s="2" customFormat="1" ht="42.75" hidden="1" customHeight="1" x14ac:dyDescent="0.2">
      <c r="A24" s="250" t="s">
        <v>17</v>
      </c>
      <c r="B24" s="291" t="s">
        <v>20</v>
      </c>
      <c r="C24" s="280"/>
      <c r="D24" s="292" t="s">
        <v>18</v>
      </c>
      <c r="E24" s="287" t="s">
        <v>22</v>
      </c>
      <c r="F24" s="328" t="s">
        <v>70</v>
      </c>
      <c r="G24" s="91">
        <f>+M24</f>
        <v>588875000</v>
      </c>
      <c r="H24" s="92" t="s">
        <v>46</v>
      </c>
      <c r="I24" s="93" t="s">
        <v>94</v>
      </c>
      <c r="J24" s="94" t="s">
        <v>92</v>
      </c>
      <c r="K24" s="95" t="s">
        <v>47</v>
      </c>
      <c r="L24" s="96" t="s">
        <v>46</v>
      </c>
      <c r="M24" s="97">
        <v>588875000</v>
      </c>
      <c r="N24" s="90"/>
      <c r="O24" s="90"/>
      <c r="P24" s="179"/>
      <c r="Q24" s="196" t="s">
        <v>448</v>
      </c>
      <c r="R24" s="183"/>
      <c r="S24" s="183"/>
    </row>
    <row r="25" spans="1:19" s="2" customFormat="1" ht="42.75" hidden="1" customHeight="1" x14ac:dyDescent="0.2">
      <c r="A25" s="251"/>
      <c r="B25" s="291"/>
      <c r="C25" s="280"/>
      <c r="D25" s="293"/>
      <c r="E25" s="287"/>
      <c r="F25" s="329"/>
      <c r="G25" s="91"/>
      <c r="H25" s="98" t="s">
        <v>97</v>
      </c>
      <c r="I25" s="93" t="s">
        <v>98</v>
      </c>
      <c r="J25" s="99" t="s">
        <v>62</v>
      </c>
      <c r="K25" s="95" t="s">
        <v>63</v>
      </c>
      <c r="L25" s="96">
        <v>1</v>
      </c>
      <c r="M25" s="97">
        <v>500000000</v>
      </c>
      <c r="N25" s="90"/>
      <c r="O25" s="90"/>
      <c r="P25" s="179"/>
      <c r="Q25" s="196" t="s">
        <v>152</v>
      </c>
      <c r="R25" s="183"/>
      <c r="S25" s="183"/>
    </row>
    <row r="26" spans="1:19" s="2" customFormat="1" ht="12.75" hidden="1" customHeight="1" x14ac:dyDescent="0.2">
      <c r="A26" s="251"/>
      <c r="B26" s="291"/>
      <c r="C26" s="280"/>
      <c r="D26" s="293"/>
      <c r="E26" s="287"/>
      <c r="F26" s="317" t="s">
        <v>71</v>
      </c>
      <c r="G26" s="326">
        <f>SUM(M26:M32)</f>
        <v>18224545585</v>
      </c>
      <c r="H26" s="99" t="s">
        <v>53</v>
      </c>
      <c r="I26" s="93" t="s">
        <v>54</v>
      </c>
      <c r="J26" s="99" t="s">
        <v>27</v>
      </c>
      <c r="K26" s="95" t="s">
        <v>64</v>
      </c>
      <c r="L26" s="96">
        <v>200</v>
      </c>
      <c r="M26" s="97">
        <v>100000000</v>
      </c>
      <c r="N26" s="90"/>
      <c r="O26" s="90"/>
      <c r="P26" s="179"/>
      <c r="Q26" s="196"/>
      <c r="R26" s="183"/>
      <c r="S26" s="183"/>
    </row>
    <row r="27" spans="1:19" s="2" customFormat="1" ht="38.25" hidden="1" customHeight="1" x14ac:dyDescent="0.2">
      <c r="A27" s="251"/>
      <c r="B27" s="291"/>
      <c r="C27" s="280"/>
      <c r="D27" s="293"/>
      <c r="E27" s="287"/>
      <c r="F27" s="318"/>
      <c r="G27" s="326"/>
      <c r="H27" s="94" t="s">
        <v>56</v>
      </c>
      <c r="I27" s="93" t="s">
        <v>59</v>
      </c>
      <c r="J27" s="99" t="s">
        <v>91</v>
      </c>
      <c r="K27" s="95" t="s">
        <v>49</v>
      </c>
      <c r="L27" s="96">
        <v>219</v>
      </c>
      <c r="M27" s="97">
        <v>2000000000</v>
      </c>
      <c r="N27" s="90"/>
      <c r="O27" s="90"/>
      <c r="P27" s="179"/>
      <c r="Q27" s="196" t="s">
        <v>158</v>
      </c>
      <c r="R27" s="183"/>
      <c r="S27" s="183"/>
    </row>
    <row r="28" spans="1:19" s="2" customFormat="1" ht="12.75" hidden="1" customHeight="1" x14ac:dyDescent="0.2">
      <c r="A28" s="251"/>
      <c r="B28" s="291"/>
      <c r="C28" s="280"/>
      <c r="D28" s="293"/>
      <c r="E28" s="287"/>
      <c r="F28" s="318"/>
      <c r="G28" s="326"/>
      <c r="H28" s="94" t="s">
        <v>68</v>
      </c>
      <c r="I28" s="100" t="s">
        <v>69</v>
      </c>
      <c r="J28" s="99" t="s">
        <v>62</v>
      </c>
      <c r="K28" s="95" t="s">
        <v>65</v>
      </c>
      <c r="L28" s="96">
        <v>400</v>
      </c>
      <c r="M28" s="97">
        <v>3500000000</v>
      </c>
      <c r="N28" s="90"/>
      <c r="O28" s="90"/>
      <c r="P28" s="179"/>
      <c r="Q28" s="196"/>
      <c r="R28" s="183"/>
      <c r="S28" s="183"/>
    </row>
    <row r="29" spans="1:19" s="2" customFormat="1" ht="12.75" hidden="1" customHeight="1" x14ac:dyDescent="0.2">
      <c r="A29" s="251"/>
      <c r="B29" s="291"/>
      <c r="C29" s="280"/>
      <c r="D29" s="293"/>
      <c r="E29" s="287"/>
      <c r="F29" s="318"/>
      <c r="G29" s="326"/>
      <c r="H29" s="94" t="s">
        <v>57</v>
      </c>
      <c r="I29" s="100" t="s">
        <v>60</v>
      </c>
      <c r="J29" s="94" t="s">
        <v>93</v>
      </c>
      <c r="K29" s="95" t="s">
        <v>49</v>
      </c>
      <c r="L29" s="96">
        <v>50</v>
      </c>
      <c r="M29" s="97">
        <v>1624545585</v>
      </c>
      <c r="N29" s="90"/>
      <c r="O29" s="90"/>
      <c r="P29" s="179"/>
      <c r="Q29" s="196" t="s">
        <v>159</v>
      </c>
      <c r="R29" s="183"/>
      <c r="S29" s="183"/>
    </row>
    <row r="30" spans="1:19" s="2" customFormat="1" ht="12.75" hidden="1" customHeight="1" x14ac:dyDescent="0.2">
      <c r="A30" s="251"/>
      <c r="B30" s="291"/>
      <c r="C30" s="280"/>
      <c r="D30" s="293"/>
      <c r="E30" s="287"/>
      <c r="F30" s="318"/>
      <c r="G30" s="326"/>
      <c r="H30" s="94" t="s">
        <v>50</v>
      </c>
      <c r="I30" s="100" t="s">
        <v>61</v>
      </c>
      <c r="J30" s="99" t="s">
        <v>62</v>
      </c>
      <c r="K30" s="95" t="s">
        <v>65</v>
      </c>
      <c r="L30" s="96">
        <v>200</v>
      </c>
      <c r="M30" s="97">
        <v>5000000000</v>
      </c>
      <c r="N30" s="90"/>
      <c r="O30" s="90"/>
      <c r="P30" s="179"/>
      <c r="Q30" s="196" t="s">
        <v>161</v>
      </c>
      <c r="R30" s="183"/>
      <c r="S30" s="183"/>
    </row>
    <row r="31" spans="1:19" s="2" customFormat="1" ht="12.75" hidden="1" customHeight="1" x14ac:dyDescent="0.2">
      <c r="A31" s="251"/>
      <c r="B31" s="291"/>
      <c r="C31" s="280"/>
      <c r="D31" s="293"/>
      <c r="E31" s="287"/>
      <c r="F31" s="318"/>
      <c r="G31" s="326"/>
      <c r="H31" s="99" t="s">
        <v>66</v>
      </c>
      <c r="I31" s="93" t="s">
        <v>67</v>
      </c>
      <c r="J31" s="99" t="s">
        <v>91</v>
      </c>
      <c r="K31" s="95" t="s">
        <v>49</v>
      </c>
      <c r="L31" s="96">
        <v>100</v>
      </c>
      <c r="M31" s="97">
        <v>2000000000</v>
      </c>
      <c r="N31" s="90"/>
      <c r="O31" s="90"/>
      <c r="P31" s="179"/>
      <c r="Q31" s="196"/>
      <c r="R31" s="183"/>
      <c r="S31" s="183"/>
    </row>
    <row r="32" spans="1:19" s="2" customFormat="1" ht="72" hidden="1" customHeight="1" x14ac:dyDescent="0.2">
      <c r="A32" s="251"/>
      <c r="B32" s="291"/>
      <c r="C32" s="280"/>
      <c r="D32" s="293"/>
      <c r="E32" s="287"/>
      <c r="F32" s="319"/>
      <c r="G32" s="326"/>
      <c r="H32" s="94" t="s">
        <v>55</v>
      </c>
      <c r="I32" s="100" t="s">
        <v>58</v>
      </c>
      <c r="J32" s="99" t="s">
        <v>62</v>
      </c>
      <c r="K32" s="95" t="s">
        <v>63</v>
      </c>
      <c r="L32" s="96">
        <v>77</v>
      </c>
      <c r="M32" s="97">
        <v>4000000000</v>
      </c>
      <c r="N32" s="90"/>
      <c r="O32" s="90"/>
      <c r="P32" s="179"/>
      <c r="Q32" s="196" t="s">
        <v>160</v>
      </c>
      <c r="R32" s="183"/>
      <c r="S32" s="183"/>
    </row>
    <row r="33" spans="1:19" s="2" customFormat="1" ht="36.75" hidden="1" customHeight="1" x14ac:dyDescent="0.2">
      <c r="A33" s="251"/>
      <c r="B33" s="291"/>
      <c r="C33" s="280"/>
      <c r="D33" s="294"/>
      <c r="E33" s="287"/>
      <c r="F33" s="93" t="s">
        <v>72</v>
      </c>
      <c r="G33" s="91">
        <f>+M33</f>
        <v>500000000</v>
      </c>
      <c r="H33" s="101" t="s">
        <v>97</v>
      </c>
      <c r="I33" s="93" t="s">
        <v>99</v>
      </c>
      <c r="J33" s="99" t="s">
        <v>91</v>
      </c>
      <c r="K33" s="95" t="s">
        <v>49</v>
      </c>
      <c r="L33" s="96">
        <v>1</v>
      </c>
      <c r="M33" s="97">
        <v>500000000</v>
      </c>
      <c r="N33" s="90"/>
      <c r="O33" s="90"/>
      <c r="P33" s="179"/>
      <c r="Q33" s="196" t="s">
        <v>156</v>
      </c>
      <c r="R33" s="183"/>
      <c r="S33" s="183"/>
    </row>
    <row r="34" spans="1:19" s="2" customFormat="1" ht="30" hidden="1" customHeight="1" x14ac:dyDescent="0.2">
      <c r="A34" s="251"/>
      <c r="B34" s="9"/>
      <c r="C34" s="280"/>
      <c r="D34" s="102"/>
      <c r="E34" s="102"/>
      <c r="F34" s="103"/>
      <c r="G34" s="88">
        <f>SUM(G24:G33)</f>
        <v>19313420585</v>
      </c>
      <c r="H34" s="104"/>
      <c r="I34" s="105"/>
      <c r="J34" s="106"/>
      <c r="K34" s="107"/>
      <c r="L34" s="108"/>
      <c r="M34" s="88">
        <f>SUM(M24:M33)</f>
        <v>19813420585</v>
      </c>
      <c r="N34" s="23"/>
      <c r="O34" s="23"/>
      <c r="P34" s="179"/>
      <c r="Q34" s="123"/>
      <c r="R34" s="183"/>
      <c r="S34" s="183"/>
    </row>
    <row r="35" spans="1:19" ht="50.25" customHeight="1" x14ac:dyDescent="0.2">
      <c r="A35" s="251"/>
      <c r="B35" s="251" t="s">
        <v>21</v>
      </c>
      <c r="C35" s="280"/>
      <c r="D35" s="286" t="s">
        <v>19</v>
      </c>
      <c r="E35" s="277" t="s">
        <v>24</v>
      </c>
      <c r="F35" s="284" t="s">
        <v>144</v>
      </c>
      <c r="G35" s="51">
        <v>344564562</v>
      </c>
      <c r="H35" s="282" t="s">
        <v>42</v>
      </c>
      <c r="I35" s="283"/>
      <c r="J35" s="52" t="s">
        <v>27</v>
      </c>
      <c r="K35" s="53" t="s">
        <v>64</v>
      </c>
      <c r="L35" s="54">
        <v>1</v>
      </c>
      <c r="M35" s="55">
        <v>344560000</v>
      </c>
      <c r="N35" s="56" t="s">
        <v>111</v>
      </c>
      <c r="O35" s="56" t="s">
        <v>111</v>
      </c>
      <c r="P35" s="179" t="s">
        <v>447</v>
      </c>
      <c r="Q35" s="123" t="s">
        <v>176</v>
      </c>
      <c r="R35" s="133"/>
      <c r="S35" s="133" t="s">
        <v>446</v>
      </c>
    </row>
    <row r="36" spans="1:19" ht="60" customHeight="1" x14ac:dyDescent="0.2">
      <c r="A36" s="251"/>
      <c r="B36" s="251"/>
      <c r="C36" s="280"/>
      <c r="D36" s="286"/>
      <c r="E36" s="278"/>
      <c r="F36" s="285"/>
      <c r="G36" s="57">
        <v>80000000</v>
      </c>
      <c r="H36" s="52" t="s">
        <v>29</v>
      </c>
      <c r="I36" s="58" t="s">
        <v>33</v>
      </c>
      <c r="J36" s="52" t="s">
        <v>26</v>
      </c>
      <c r="K36" s="53" t="s">
        <v>30</v>
      </c>
      <c r="L36" s="59">
        <v>1</v>
      </c>
      <c r="M36" s="55">
        <v>80004562</v>
      </c>
      <c r="N36" s="56" t="s">
        <v>112</v>
      </c>
      <c r="O36" s="56" t="s">
        <v>113</v>
      </c>
      <c r="P36" s="180"/>
      <c r="Q36" s="123" t="s">
        <v>175</v>
      </c>
      <c r="R36" s="133"/>
      <c r="S36" s="133" t="s">
        <v>446</v>
      </c>
    </row>
    <row r="37" spans="1:19" ht="25.5" x14ac:dyDescent="0.2">
      <c r="A37" s="251"/>
      <c r="B37" s="251"/>
      <c r="C37" s="280"/>
      <c r="D37" s="286"/>
      <c r="E37" s="276" t="s">
        <v>23</v>
      </c>
      <c r="F37" s="320" t="s">
        <v>145</v>
      </c>
      <c r="G37" s="323">
        <f>SUM(M37:M43)</f>
        <v>6907579853</v>
      </c>
      <c r="H37" s="60" t="s">
        <v>46</v>
      </c>
      <c r="I37" s="58" t="s">
        <v>94</v>
      </c>
      <c r="J37" s="61" t="s">
        <v>92</v>
      </c>
      <c r="K37" s="53" t="s">
        <v>47</v>
      </c>
      <c r="L37" s="312">
        <v>6</v>
      </c>
      <c r="M37" s="55">
        <f>579600000+7979853</f>
        <v>587579853</v>
      </c>
      <c r="N37" s="56" t="s">
        <v>132</v>
      </c>
      <c r="O37" s="56" t="s">
        <v>111</v>
      </c>
      <c r="P37" s="179"/>
      <c r="Q37" s="123" t="s">
        <v>177</v>
      </c>
      <c r="R37" s="133" t="s">
        <v>446</v>
      </c>
      <c r="S37" s="133"/>
    </row>
    <row r="38" spans="1:19" ht="48" hidden="1" x14ac:dyDescent="0.2">
      <c r="A38" s="251"/>
      <c r="B38" s="251"/>
      <c r="C38" s="280"/>
      <c r="D38" s="286"/>
      <c r="E38" s="277"/>
      <c r="F38" s="321"/>
      <c r="G38" s="324"/>
      <c r="H38" s="58" t="s">
        <v>123</v>
      </c>
      <c r="I38" s="58" t="s">
        <v>124</v>
      </c>
      <c r="J38" s="62" t="s">
        <v>125</v>
      </c>
      <c r="K38" s="63" t="s">
        <v>49</v>
      </c>
      <c r="L38" s="313"/>
      <c r="M38" s="55">
        <v>1320000000</v>
      </c>
      <c r="N38" s="56" t="s">
        <v>107</v>
      </c>
      <c r="O38" s="56" t="s">
        <v>101</v>
      </c>
      <c r="P38" s="179" t="s">
        <v>164</v>
      </c>
      <c r="Q38" s="196" t="s">
        <v>448</v>
      </c>
      <c r="R38" s="133"/>
      <c r="S38" s="133"/>
    </row>
    <row r="39" spans="1:19" ht="38.25" x14ac:dyDescent="0.2">
      <c r="A39" s="251"/>
      <c r="B39" s="251"/>
      <c r="C39" s="280"/>
      <c r="D39" s="286"/>
      <c r="E39" s="277"/>
      <c r="F39" s="321"/>
      <c r="G39" s="324"/>
      <c r="H39" s="52" t="s">
        <v>31</v>
      </c>
      <c r="I39" s="58" t="s">
        <v>33</v>
      </c>
      <c r="J39" s="52" t="s">
        <v>445</v>
      </c>
      <c r="K39" s="63" t="s">
        <v>49</v>
      </c>
      <c r="L39" s="313"/>
      <c r="M39" s="55">
        <v>2000000000</v>
      </c>
      <c r="N39" s="56" t="s">
        <v>101</v>
      </c>
      <c r="O39" s="56" t="s">
        <v>101</v>
      </c>
      <c r="P39" s="179" t="s">
        <v>151</v>
      </c>
      <c r="Q39" s="123" t="s">
        <v>162</v>
      </c>
      <c r="R39" s="133"/>
      <c r="S39" s="133" t="s">
        <v>446</v>
      </c>
    </row>
    <row r="40" spans="1:19" ht="25.5" x14ac:dyDescent="0.2">
      <c r="A40" s="251"/>
      <c r="B40" s="251"/>
      <c r="C40" s="280"/>
      <c r="D40" s="286"/>
      <c r="E40" s="277"/>
      <c r="F40" s="321"/>
      <c r="G40" s="324"/>
      <c r="H40" s="64" t="s">
        <v>120</v>
      </c>
      <c r="I40" s="58" t="s">
        <v>119</v>
      </c>
      <c r="J40" s="52" t="s">
        <v>105</v>
      </c>
      <c r="K40" s="63" t="s">
        <v>108</v>
      </c>
      <c r="L40" s="313"/>
      <c r="M40" s="55">
        <v>150000000</v>
      </c>
      <c r="N40" s="56" t="s">
        <v>107</v>
      </c>
      <c r="O40" s="56" t="s">
        <v>101</v>
      </c>
      <c r="P40" s="179" t="s">
        <v>151</v>
      </c>
      <c r="Q40" s="123" t="s">
        <v>449</v>
      </c>
      <c r="R40" s="133"/>
      <c r="S40" s="133" t="s">
        <v>446</v>
      </c>
    </row>
    <row r="41" spans="1:19" ht="38.25" x14ac:dyDescent="0.2">
      <c r="A41" s="251"/>
      <c r="B41" s="251"/>
      <c r="C41" s="280"/>
      <c r="D41" s="286"/>
      <c r="E41" s="277"/>
      <c r="F41" s="321"/>
      <c r="G41" s="324"/>
      <c r="H41" s="65" t="s">
        <v>121</v>
      </c>
      <c r="I41" s="58" t="s">
        <v>122</v>
      </c>
      <c r="J41" s="52" t="s">
        <v>27</v>
      </c>
      <c r="K41" s="63" t="s">
        <v>117</v>
      </c>
      <c r="L41" s="313"/>
      <c r="M41" s="55">
        <v>250000000</v>
      </c>
      <c r="N41" s="56" t="s">
        <v>101</v>
      </c>
      <c r="O41" s="56" t="s">
        <v>116</v>
      </c>
      <c r="P41" s="179" t="s">
        <v>151</v>
      </c>
      <c r="Q41" s="123" t="s">
        <v>451</v>
      </c>
      <c r="R41" s="133"/>
      <c r="S41" s="133" t="s">
        <v>446</v>
      </c>
    </row>
    <row r="42" spans="1:19" ht="25.5" x14ac:dyDescent="0.2">
      <c r="A42" s="251"/>
      <c r="B42" s="251"/>
      <c r="C42" s="280"/>
      <c r="D42" s="286"/>
      <c r="E42" s="277"/>
      <c r="F42" s="321"/>
      <c r="G42" s="324"/>
      <c r="H42" s="52" t="s">
        <v>114</v>
      </c>
      <c r="I42" s="58" t="s">
        <v>115</v>
      </c>
      <c r="J42" s="52" t="s">
        <v>27</v>
      </c>
      <c r="K42" s="63" t="s">
        <v>117</v>
      </c>
      <c r="L42" s="313"/>
      <c r="M42" s="55">
        <v>1600000000</v>
      </c>
      <c r="N42" s="56" t="s">
        <v>101</v>
      </c>
      <c r="O42" s="56" t="s">
        <v>116</v>
      </c>
      <c r="P42" s="179" t="s">
        <v>151</v>
      </c>
      <c r="Q42" s="123" t="s">
        <v>153</v>
      </c>
      <c r="R42" s="133"/>
      <c r="S42" s="133" t="s">
        <v>446</v>
      </c>
    </row>
    <row r="43" spans="1:19" ht="38.25" x14ac:dyDescent="0.2">
      <c r="A43" s="252"/>
      <c r="B43" s="252"/>
      <c r="C43" s="281"/>
      <c r="D43" s="286"/>
      <c r="E43" s="278"/>
      <c r="F43" s="322"/>
      <c r="G43" s="325"/>
      <c r="H43" s="52" t="s">
        <v>32</v>
      </c>
      <c r="I43" s="58" t="s">
        <v>118</v>
      </c>
      <c r="J43" s="52" t="s">
        <v>28</v>
      </c>
      <c r="K43" s="63" t="s">
        <v>49</v>
      </c>
      <c r="L43" s="314"/>
      <c r="M43" s="55">
        <v>1000000000</v>
      </c>
      <c r="N43" s="56" t="s">
        <v>101</v>
      </c>
      <c r="O43" s="56" t="s">
        <v>101</v>
      </c>
      <c r="P43" s="179" t="s">
        <v>151</v>
      </c>
      <c r="Q43" s="123" t="s">
        <v>450</v>
      </c>
      <c r="R43" s="133"/>
      <c r="S43" s="133" t="s">
        <v>446</v>
      </c>
    </row>
    <row r="44" spans="1:19" s="2" customFormat="1" ht="18" customHeight="1" x14ac:dyDescent="0.2">
      <c r="A44" s="8"/>
      <c r="B44" s="12"/>
      <c r="C44" s="18"/>
      <c r="D44" s="17"/>
      <c r="E44" s="19"/>
      <c r="F44" s="89"/>
      <c r="G44" s="88">
        <f>SUM(G35:G43)</f>
        <v>7332144415</v>
      </c>
      <c r="H44" s="3"/>
      <c r="I44" s="15"/>
      <c r="J44" s="3"/>
      <c r="K44" s="5"/>
      <c r="L44" s="10"/>
      <c r="M44" s="88">
        <f>SUM(M35:M43)</f>
        <v>7332144415</v>
      </c>
      <c r="N44" s="23"/>
      <c r="O44" s="23"/>
      <c r="P44" s="179"/>
      <c r="Q44" s="123"/>
      <c r="R44" s="183"/>
      <c r="S44" s="185"/>
    </row>
    <row r="45" spans="1:19" s="2" customFormat="1" ht="18" customHeight="1" x14ac:dyDescent="0.2">
      <c r="A45" s="125"/>
      <c r="B45" s="126"/>
      <c r="C45" s="18"/>
      <c r="D45" s="17"/>
      <c r="E45" s="19"/>
      <c r="F45" s="89"/>
      <c r="G45" s="88"/>
      <c r="H45" s="3"/>
      <c r="I45" s="127"/>
      <c r="J45" s="3"/>
      <c r="K45" s="5"/>
      <c r="L45" s="10"/>
      <c r="M45" s="88">
        <f>SUM(M34,M44)</f>
        <v>27145565000</v>
      </c>
      <c r="N45" s="23"/>
      <c r="O45" s="23"/>
      <c r="P45" s="179"/>
      <c r="Q45" s="123"/>
      <c r="R45" s="183"/>
      <c r="S45" s="185"/>
    </row>
    <row r="46" spans="1:19" ht="72.75" customHeight="1" x14ac:dyDescent="0.2">
      <c r="A46" s="250" t="s">
        <v>73</v>
      </c>
      <c r="B46" s="265" t="s">
        <v>74</v>
      </c>
      <c r="C46" s="270" t="s">
        <v>75</v>
      </c>
      <c r="D46" s="275" t="s">
        <v>76</v>
      </c>
      <c r="E46" s="260" t="s">
        <v>77</v>
      </c>
      <c r="F46" s="261" t="s">
        <v>146</v>
      </c>
      <c r="G46" s="264">
        <f>SUM(M46:M48)</f>
        <v>460000000</v>
      </c>
      <c r="H46" s="66" t="s">
        <v>78</v>
      </c>
      <c r="I46" s="67" t="s">
        <v>79</v>
      </c>
      <c r="J46" s="66" t="s">
        <v>96</v>
      </c>
      <c r="K46" s="68" t="s">
        <v>49</v>
      </c>
      <c r="L46" s="255">
        <v>30</v>
      </c>
      <c r="M46" s="69">
        <v>232500000</v>
      </c>
      <c r="N46" s="70" t="s">
        <v>101</v>
      </c>
      <c r="O46" s="70" t="s">
        <v>101</v>
      </c>
      <c r="P46" s="179" t="s">
        <v>151</v>
      </c>
      <c r="Q46" s="123" t="s">
        <v>154</v>
      </c>
      <c r="R46" s="133"/>
      <c r="S46" s="133" t="s">
        <v>446</v>
      </c>
    </row>
    <row r="47" spans="1:19" ht="28.5" hidden="1" customHeight="1" x14ac:dyDescent="0.2">
      <c r="A47" s="251"/>
      <c r="B47" s="265"/>
      <c r="C47" s="271"/>
      <c r="D47" s="275"/>
      <c r="E47" s="260"/>
      <c r="F47" s="262"/>
      <c r="G47" s="264"/>
      <c r="H47" s="66" t="s">
        <v>78</v>
      </c>
      <c r="I47" s="67" t="s">
        <v>100</v>
      </c>
      <c r="J47" s="66" t="s">
        <v>27</v>
      </c>
      <c r="K47" s="68" t="s">
        <v>103</v>
      </c>
      <c r="L47" s="256"/>
      <c r="M47" s="69">
        <v>167000000</v>
      </c>
      <c r="N47" s="70" t="s">
        <v>102</v>
      </c>
      <c r="O47" s="70" t="s">
        <v>102</v>
      </c>
      <c r="P47" s="179" t="s">
        <v>165</v>
      </c>
      <c r="Q47" s="196" t="s">
        <v>448</v>
      </c>
      <c r="R47" s="133"/>
      <c r="S47" s="133"/>
    </row>
    <row r="48" spans="1:19" ht="25.5" x14ac:dyDescent="0.2">
      <c r="A48" s="251"/>
      <c r="B48" s="265"/>
      <c r="C48" s="271"/>
      <c r="D48" s="275"/>
      <c r="E48" s="260"/>
      <c r="F48" s="263"/>
      <c r="G48" s="264"/>
      <c r="H48" s="71" t="s">
        <v>46</v>
      </c>
      <c r="I48" s="67" t="s">
        <v>94</v>
      </c>
      <c r="J48" s="72" t="s">
        <v>92</v>
      </c>
      <c r="K48" s="68" t="s">
        <v>47</v>
      </c>
      <c r="L48" s="257"/>
      <c r="M48" s="69">
        <v>60500000</v>
      </c>
      <c r="N48" s="70" t="s">
        <v>132</v>
      </c>
      <c r="O48" s="70" t="s">
        <v>111</v>
      </c>
      <c r="P48" s="179"/>
      <c r="Q48" s="123" t="s">
        <v>169</v>
      </c>
      <c r="R48" s="133" t="s">
        <v>446</v>
      </c>
      <c r="S48" s="133"/>
    </row>
    <row r="49" spans="1:19" ht="36" x14ac:dyDescent="0.2">
      <c r="A49" s="251"/>
      <c r="B49" s="265"/>
      <c r="C49" s="271"/>
      <c r="D49" s="275"/>
      <c r="E49" s="260"/>
      <c r="F49" s="84" t="s">
        <v>80</v>
      </c>
      <c r="G49" s="73">
        <v>0</v>
      </c>
      <c r="H49" s="74" t="s">
        <v>147</v>
      </c>
      <c r="I49" s="67" t="s">
        <v>147</v>
      </c>
      <c r="J49" s="67" t="s">
        <v>81</v>
      </c>
      <c r="K49" s="66" t="s">
        <v>81</v>
      </c>
      <c r="L49" s="75" t="s">
        <v>81</v>
      </c>
      <c r="M49" s="69">
        <v>0</v>
      </c>
      <c r="N49" s="70"/>
      <c r="O49" s="70"/>
      <c r="P49" s="179"/>
      <c r="Q49" s="123"/>
      <c r="R49" s="133"/>
      <c r="S49" s="133"/>
    </row>
    <row r="50" spans="1:19" ht="25.5" hidden="1" customHeight="1" x14ac:dyDescent="0.2">
      <c r="A50" s="251"/>
      <c r="B50" s="273" t="s">
        <v>82</v>
      </c>
      <c r="C50" s="271"/>
      <c r="D50" s="275"/>
      <c r="E50" s="260" t="s">
        <v>83</v>
      </c>
      <c r="F50" s="274" t="s">
        <v>148</v>
      </c>
      <c r="G50" s="264">
        <f>SUM(M50:M52)</f>
        <v>392500000</v>
      </c>
      <c r="H50" s="66" t="s">
        <v>84</v>
      </c>
      <c r="I50" s="67" t="s">
        <v>85</v>
      </c>
      <c r="J50" s="66" t="s">
        <v>28</v>
      </c>
      <c r="K50" s="68" t="s">
        <v>49</v>
      </c>
      <c r="L50" s="255">
        <v>2</v>
      </c>
      <c r="M50" s="69">
        <v>23200744</v>
      </c>
      <c r="N50" s="70" t="s">
        <v>101</v>
      </c>
      <c r="O50" s="70" t="s">
        <v>101</v>
      </c>
      <c r="P50" s="179" t="s">
        <v>165</v>
      </c>
      <c r="Q50" s="196" t="s">
        <v>448</v>
      </c>
      <c r="R50" s="133"/>
      <c r="S50" s="133"/>
    </row>
    <row r="51" spans="1:19" ht="25.5" customHeight="1" x14ac:dyDescent="0.2">
      <c r="A51" s="251"/>
      <c r="B51" s="273"/>
      <c r="C51" s="271"/>
      <c r="D51" s="275"/>
      <c r="E51" s="260"/>
      <c r="F51" s="274"/>
      <c r="G51" s="264"/>
      <c r="H51" s="66" t="s">
        <v>106</v>
      </c>
      <c r="I51" s="67" t="s">
        <v>104</v>
      </c>
      <c r="J51" s="66" t="s">
        <v>105</v>
      </c>
      <c r="K51" s="68" t="s">
        <v>108</v>
      </c>
      <c r="L51" s="256"/>
      <c r="M51" s="69">
        <v>129299256</v>
      </c>
      <c r="N51" s="76" t="s">
        <v>107</v>
      </c>
      <c r="O51" s="70" t="s">
        <v>101</v>
      </c>
      <c r="P51" s="179" t="s">
        <v>151</v>
      </c>
      <c r="Q51" s="123" t="s">
        <v>449</v>
      </c>
      <c r="R51" s="133"/>
      <c r="S51" s="133" t="s">
        <v>446</v>
      </c>
    </row>
    <row r="52" spans="1:19" ht="25.5" x14ac:dyDescent="0.2">
      <c r="A52" s="251"/>
      <c r="B52" s="273"/>
      <c r="C52" s="271"/>
      <c r="D52" s="275"/>
      <c r="E52" s="260"/>
      <c r="F52" s="274"/>
      <c r="G52" s="264"/>
      <c r="H52" s="71" t="s">
        <v>46</v>
      </c>
      <c r="I52" s="67" t="s">
        <v>94</v>
      </c>
      <c r="J52" s="72" t="s">
        <v>92</v>
      </c>
      <c r="K52" s="68" t="s">
        <v>47</v>
      </c>
      <c r="L52" s="257"/>
      <c r="M52" s="69">
        <v>240000000</v>
      </c>
      <c r="N52" s="70" t="s">
        <v>132</v>
      </c>
      <c r="O52" s="70" t="s">
        <v>111</v>
      </c>
      <c r="P52" s="179"/>
      <c r="Q52" s="123" t="s">
        <v>169</v>
      </c>
      <c r="R52" s="133" t="s">
        <v>446</v>
      </c>
      <c r="S52" s="133"/>
    </row>
    <row r="53" spans="1:19" s="2" customFormat="1" x14ac:dyDescent="0.2">
      <c r="A53" s="251"/>
      <c r="B53" s="13"/>
      <c r="C53" s="271"/>
      <c r="D53" s="16"/>
      <c r="E53" s="11"/>
      <c r="F53" s="14"/>
      <c r="G53" s="88">
        <f>SUM(G46:G52)</f>
        <v>852500000</v>
      </c>
      <c r="H53" s="109"/>
      <c r="I53" s="15"/>
      <c r="J53" s="87"/>
      <c r="K53" s="7"/>
      <c r="L53" s="10"/>
      <c r="M53" s="88">
        <f>SUM(M46:M52)</f>
        <v>852500000</v>
      </c>
      <c r="N53" s="23"/>
      <c r="O53" s="23"/>
      <c r="P53" s="179"/>
      <c r="Q53" s="123"/>
      <c r="R53" s="183"/>
      <c r="S53" s="183"/>
    </row>
    <row r="54" spans="1:19" ht="25.5" x14ac:dyDescent="0.2">
      <c r="A54" s="251"/>
      <c r="B54" s="265" t="s">
        <v>86</v>
      </c>
      <c r="C54" s="271"/>
      <c r="D54" s="266" t="s">
        <v>87</v>
      </c>
      <c r="E54" s="267" t="s">
        <v>88</v>
      </c>
      <c r="F54" s="268" t="s">
        <v>149</v>
      </c>
      <c r="G54" s="269">
        <f>SUM(M54:M55)</f>
        <v>1356500000</v>
      </c>
      <c r="H54" s="77" t="s">
        <v>46</v>
      </c>
      <c r="I54" s="78" t="s">
        <v>94</v>
      </c>
      <c r="J54" s="79" t="s">
        <v>92</v>
      </c>
      <c r="K54" s="80" t="s">
        <v>47</v>
      </c>
      <c r="L54" s="258">
        <v>0.35</v>
      </c>
      <c r="M54" s="81">
        <v>369850000</v>
      </c>
      <c r="N54" s="82" t="s">
        <v>132</v>
      </c>
      <c r="O54" s="82" t="s">
        <v>111</v>
      </c>
      <c r="P54" s="179" t="s">
        <v>151</v>
      </c>
      <c r="Q54" s="123" t="s">
        <v>179</v>
      </c>
      <c r="R54" s="133" t="s">
        <v>446</v>
      </c>
      <c r="S54" s="133"/>
    </row>
    <row r="55" spans="1:19" ht="27" hidden="1" customHeight="1" x14ac:dyDescent="0.2">
      <c r="A55" s="252"/>
      <c r="B55" s="265"/>
      <c r="C55" s="272"/>
      <c r="D55" s="266"/>
      <c r="E55" s="267"/>
      <c r="F55" s="268"/>
      <c r="G55" s="269"/>
      <c r="H55" s="83" t="s">
        <v>89</v>
      </c>
      <c r="I55" s="78" t="s">
        <v>90</v>
      </c>
      <c r="J55" s="83" t="s">
        <v>109</v>
      </c>
      <c r="K55" s="80" t="s">
        <v>64</v>
      </c>
      <c r="L55" s="259"/>
      <c r="M55" s="81">
        <v>986650000</v>
      </c>
      <c r="N55" s="82" t="s">
        <v>110</v>
      </c>
      <c r="O55" s="82" t="s">
        <v>110</v>
      </c>
      <c r="P55" s="179" t="s">
        <v>166</v>
      </c>
      <c r="Q55" s="196" t="s">
        <v>448</v>
      </c>
      <c r="R55" s="133"/>
      <c r="S55" s="184" t="s">
        <v>446</v>
      </c>
    </row>
    <row r="56" spans="1:19" s="2" customFormat="1" ht="27" customHeight="1" x14ac:dyDescent="0.2">
      <c r="A56" s="110"/>
      <c r="B56" s="111"/>
      <c r="C56" s="112"/>
      <c r="D56" s="110"/>
      <c r="E56" s="113"/>
      <c r="F56" s="114"/>
      <c r="G56" s="119">
        <f>SUM(G54)</f>
        <v>1356500000</v>
      </c>
      <c r="H56" s="115"/>
      <c r="I56" s="111"/>
      <c r="J56" s="115"/>
      <c r="K56" s="116"/>
      <c r="L56" s="117"/>
      <c r="M56" s="88">
        <f>SUM(M54:M55)</f>
        <v>1356500000</v>
      </c>
      <c r="N56" s="118"/>
      <c r="O56" s="118"/>
      <c r="P56" s="181"/>
      <c r="Q56" s="121"/>
      <c r="R56" s="176"/>
      <c r="S56" s="176"/>
    </row>
    <row r="57" spans="1:19" ht="18" x14ac:dyDescent="0.25">
      <c r="G57" s="150">
        <f>SUM(G53,G56)</f>
        <v>2209000000</v>
      </c>
      <c r="M57" s="120">
        <f>SUM(M56,M53,M44,M34,M22,M10)</f>
        <v>47885565000</v>
      </c>
    </row>
  </sheetData>
  <mergeCells count="81">
    <mergeCell ref="R1:R2"/>
    <mergeCell ref="S1:S2"/>
    <mergeCell ref="N1:N2"/>
    <mergeCell ref="O1:O2"/>
    <mergeCell ref="G11:G15"/>
    <mergeCell ref="K1:K2"/>
    <mergeCell ref="M1:M2"/>
    <mergeCell ref="L1:L2"/>
    <mergeCell ref="I1:I2"/>
    <mergeCell ref="J1:J2"/>
    <mergeCell ref="L11:L15"/>
    <mergeCell ref="L16:L17"/>
    <mergeCell ref="H20:H21"/>
    <mergeCell ref="H16:H17"/>
    <mergeCell ref="K13:K14"/>
    <mergeCell ref="L37:L43"/>
    <mergeCell ref="G18:G19"/>
    <mergeCell ref="F16:F17"/>
    <mergeCell ref="G16:G17"/>
    <mergeCell ref="F20:F21"/>
    <mergeCell ref="F26:F32"/>
    <mergeCell ref="F37:F43"/>
    <mergeCell ref="G37:G43"/>
    <mergeCell ref="G26:G32"/>
    <mergeCell ref="G20:G21"/>
    <mergeCell ref="H18:H19"/>
    <mergeCell ref="F24:F25"/>
    <mergeCell ref="L18:L19"/>
    <mergeCell ref="L20:L21"/>
    <mergeCell ref="F1:F2"/>
    <mergeCell ref="G1:G2"/>
    <mergeCell ref="H1:H2"/>
    <mergeCell ref="E1:E2"/>
    <mergeCell ref="H11:H14"/>
    <mergeCell ref="F3:F7"/>
    <mergeCell ref="G3:G7"/>
    <mergeCell ref="E3:E9"/>
    <mergeCell ref="E11:E21"/>
    <mergeCell ref="F11:F15"/>
    <mergeCell ref="F18:F19"/>
    <mergeCell ref="D1:D2"/>
    <mergeCell ref="B3:B9"/>
    <mergeCell ref="B11:B21"/>
    <mergeCell ref="B35:B43"/>
    <mergeCell ref="B24:B33"/>
    <mergeCell ref="D24:D33"/>
    <mergeCell ref="D3:D9"/>
    <mergeCell ref="D11:D21"/>
    <mergeCell ref="A3:A21"/>
    <mergeCell ref="A24:A43"/>
    <mergeCell ref="A1:A2"/>
    <mergeCell ref="B1:B2"/>
    <mergeCell ref="C1:C2"/>
    <mergeCell ref="E37:E43"/>
    <mergeCell ref="E35:E36"/>
    <mergeCell ref="C3:C43"/>
    <mergeCell ref="H35:I35"/>
    <mergeCell ref="F35:F36"/>
    <mergeCell ref="D35:D43"/>
    <mergeCell ref="E24:E33"/>
    <mergeCell ref="E50:E52"/>
    <mergeCell ref="F50:F52"/>
    <mergeCell ref="G50:G52"/>
    <mergeCell ref="B46:B49"/>
    <mergeCell ref="D46:D52"/>
    <mergeCell ref="A46:A55"/>
    <mergeCell ref="P1:P2"/>
    <mergeCell ref="Q1:Q2"/>
    <mergeCell ref="L46:L48"/>
    <mergeCell ref="L50:L52"/>
    <mergeCell ref="L54:L55"/>
    <mergeCell ref="E46:E49"/>
    <mergeCell ref="F46:F48"/>
    <mergeCell ref="G46:G48"/>
    <mergeCell ref="B54:B55"/>
    <mergeCell ref="D54:D55"/>
    <mergeCell ref="E54:E55"/>
    <mergeCell ref="F54:F55"/>
    <mergeCell ref="G54:G55"/>
    <mergeCell ref="C46:C55"/>
    <mergeCell ref="B50:B52"/>
  </mergeCells>
  <pageMargins left="0.70866141732283472" right="0.70866141732283472" top="0.74803149606299213" bottom="0.74803149606299213" header="0.31496062992125984" footer="0.31496062992125984"/>
  <pageSetup scale="75" orientation="landscape" r:id="rId1"/>
  <ignoredErrors>
    <ignoredError sqref="G26 G11"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19444-FB66-4FFA-A90E-115D19C4509A}">
  <dimension ref="A2:O26"/>
  <sheetViews>
    <sheetView workbookViewId="0">
      <selection activeCell="D4" sqref="D4:D25"/>
    </sheetView>
  </sheetViews>
  <sheetFormatPr baseColWidth="10" defaultRowHeight="15" x14ac:dyDescent="0.25"/>
  <cols>
    <col min="1" max="1" width="16.140625" customWidth="1"/>
    <col min="2" max="2" width="26.140625" customWidth="1"/>
    <col min="3" max="3" width="15.7109375" customWidth="1"/>
    <col min="4" max="4" width="15.42578125" customWidth="1"/>
    <col min="5" max="5" width="22.85546875" customWidth="1"/>
    <col min="6" max="6" width="16.42578125" customWidth="1"/>
    <col min="7" max="7" width="20.28515625" customWidth="1"/>
    <col min="8" max="8" width="20.5703125" customWidth="1"/>
    <col min="9" max="9" width="18.42578125" customWidth="1"/>
    <col min="10" max="10" width="18" customWidth="1"/>
    <col min="11" max="11" width="19.28515625" customWidth="1"/>
    <col min="12" max="12" width="25.140625" customWidth="1"/>
    <col min="15" max="15" width="20.5703125" customWidth="1"/>
  </cols>
  <sheetData>
    <row r="2" spans="1:15" x14ac:dyDescent="0.25">
      <c r="A2" s="342" t="s">
        <v>0</v>
      </c>
      <c r="B2" s="342" t="s">
        <v>454</v>
      </c>
      <c r="C2" s="342" t="s">
        <v>6</v>
      </c>
      <c r="D2" s="358" t="s">
        <v>230</v>
      </c>
      <c r="E2" s="342" t="s">
        <v>455</v>
      </c>
      <c r="F2" s="342" t="s">
        <v>456</v>
      </c>
      <c r="G2" s="355" t="s">
        <v>8</v>
      </c>
      <c r="H2" s="342" t="s">
        <v>183</v>
      </c>
      <c r="I2" s="357" t="s">
        <v>184</v>
      </c>
      <c r="J2" s="357" t="s">
        <v>185</v>
      </c>
      <c r="K2" s="342" t="s">
        <v>457</v>
      </c>
      <c r="L2" s="342" t="s">
        <v>186</v>
      </c>
      <c r="M2" s="342" t="s">
        <v>233</v>
      </c>
      <c r="N2" s="342" t="s">
        <v>234</v>
      </c>
      <c r="O2" s="343" t="s">
        <v>4</v>
      </c>
    </row>
    <row r="3" spans="1:15" x14ac:dyDescent="0.25">
      <c r="A3" s="342"/>
      <c r="B3" s="342"/>
      <c r="C3" s="342"/>
      <c r="D3" s="358"/>
      <c r="E3" s="342"/>
      <c r="F3" s="342"/>
      <c r="G3" s="356"/>
      <c r="H3" s="342"/>
      <c r="I3" s="357"/>
      <c r="J3" s="357"/>
      <c r="K3" s="342"/>
      <c r="L3" s="342"/>
      <c r="M3" s="342"/>
      <c r="N3" s="342"/>
      <c r="O3" s="343"/>
    </row>
    <row r="4" spans="1:15" ht="180" x14ac:dyDescent="0.25">
      <c r="A4" s="337" t="s">
        <v>419</v>
      </c>
      <c r="B4" s="344" t="s">
        <v>458</v>
      </c>
      <c r="C4" s="347" t="s">
        <v>459</v>
      </c>
      <c r="D4" s="350">
        <f>SUM(O4:O25)</f>
        <v>3528000000</v>
      </c>
      <c r="E4" s="337" t="s">
        <v>460</v>
      </c>
      <c r="F4" s="338">
        <v>3528000000</v>
      </c>
      <c r="G4" s="347" t="s">
        <v>461</v>
      </c>
      <c r="H4" s="197" t="s">
        <v>462</v>
      </c>
      <c r="I4" s="198" t="s">
        <v>463</v>
      </c>
      <c r="J4" s="198" t="s">
        <v>464</v>
      </c>
      <c r="K4" s="199">
        <f>+O4</f>
        <v>72050000</v>
      </c>
      <c r="L4" s="197" t="s">
        <v>465</v>
      </c>
      <c r="M4" s="200" t="s">
        <v>466</v>
      </c>
      <c r="N4" s="201" t="s">
        <v>47</v>
      </c>
      <c r="O4" s="202">
        <v>72050000</v>
      </c>
    </row>
    <row r="5" spans="1:15" ht="180" x14ac:dyDescent="0.25">
      <c r="A5" s="337"/>
      <c r="B5" s="345"/>
      <c r="C5" s="348"/>
      <c r="D5" s="351"/>
      <c r="E5" s="337"/>
      <c r="F5" s="353"/>
      <c r="G5" s="348"/>
      <c r="H5" s="197" t="s">
        <v>462</v>
      </c>
      <c r="I5" s="198" t="s">
        <v>463</v>
      </c>
      <c r="J5" s="198" t="s">
        <v>464</v>
      </c>
      <c r="K5" s="199">
        <f>+O5</f>
        <v>72050000</v>
      </c>
      <c r="L5" s="197" t="s">
        <v>467</v>
      </c>
      <c r="M5" s="200" t="s">
        <v>466</v>
      </c>
      <c r="N5" s="201" t="s">
        <v>47</v>
      </c>
      <c r="O5" s="202">
        <v>72050000</v>
      </c>
    </row>
    <row r="6" spans="1:15" ht="210" x14ac:dyDescent="0.25">
      <c r="A6" s="337"/>
      <c r="B6" s="345"/>
      <c r="C6" s="348"/>
      <c r="D6" s="351"/>
      <c r="E6" s="337"/>
      <c r="F6" s="353"/>
      <c r="G6" s="348"/>
      <c r="H6" s="197" t="s">
        <v>462</v>
      </c>
      <c r="I6" s="198" t="s">
        <v>463</v>
      </c>
      <c r="J6" s="198" t="s">
        <v>464</v>
      </c>
      <c r="K6" s="199">
        <f>+O6</f>
        <v>53900000</v>
      </c>
      <c r="L6" s="197" t="s">
        <v>468</v>
      </c>
      <c r="M6" s="200" t="s">
        <v>466</v>
      </c>
      <c r="N6" s="201" t="s">
        <v>47</v>
      </c>
      <c r="O6" s="202">
        <v>53900000</v>
      </c>
    </row>
    <row r="7" spans="1:15" ht="180" x14ac:dyDescent="0.25">
      <c r="A7" s="337"/>
      <c r="B7" s="345"/>
      <c r="C7" s="348"/>
      <c r="D7" s="351"/>
      <c r="E7" s="337"/>
      <c r="F7" s="353"/>
      <c r="G7" s="348"/>
      <c r="H7" s="197" t="s">
        <v>462</v>
      </c>
      <c r="I7" s="198" t="s">
        <v>463</v>
      </c>
      <c r="J7" s="198" t="s">
        <v>464</v>
      </c>
      <c r="K7" s="199">
        <f>+O7</f>
        <v>72050000</v>
      </c>
      <c r="L7" s="197" t="s">
        <v>469</v>
      </c>
      <c r="M7" s="200" t="s">
        <v>466</v>
      </c>
      <c r="N7" s="201" t="s">
        <v>47</v>
      </c>
      <c r="O7" s="202">
        <v>72050000</v>
      </c>
    </row>
    <row r="8" spans="1:15" ht="180" x14ac:dyDescent="0.25">
      <c r="A8" s="337"/>
      <c r="B8" s="345"/>
      <c r="C8" s="348"/>
      <c r="D8" s="351"/>
      <c r="E8" s="337"/>
      <c r="F8" s="353"/>
      <c r="G8" s="348"/>
      <c r="H8" s="197" t="s">
        <v>462</v>
      </c>
      <c r="I8" s="198" t="s">
        <v>463</v>
      </c>
      <c r="J8" s="198" t="s">
        <v>464</v>
      </c>
      <c r="K8" s="199">
        <v>36025000</v>
      </c>
      <c r="L8" s="336" t="s">
        <v>470</v>
      </c>
      <c r="M8" s="337" t="s">
        <v>466</v>
      </c>
      <c r="N8" s="201" t="s">
        <v>47</v>
      </c>
      <c r="O8" s="338">
        <v>72050000</v>
      </c>
    </row>
    <row r="9" spans="1:15" ht="180" x14ac:dyDescent="0.25">
      <c r="A9" s="337"/>
      <c r="B9" s="345"/>
      <c r="C9" s="348"/>
      <c r="D9" s="351"/>
      <c r="E9" s="337"/>
      <c r="F9" s="353"/>
      <c r="G9" s="348"/>
      <c r="H9" s="197" t="s">
        <v>471</v>
      </c>
      <c r="I9" s="203" t="s">
        <v>472</v>
      </c>
      <c r="J9" s="197" t="s">
        <v>473</v>
      </c>
      <c r="K9" s="199">
        <v>36025000</v>
      </c>
      <c r="L9" s="336"/>
      <c r="M9" s="337"/>
      <c r="N9" s="201" t="s">
        <v>47</v>
      </c>
      <c r="O9" s="339"/>
    </row>
    <row r="10" spans="1:15" ht="180" x14ac:dyDescent="0.25">
      <c r="A10" s="337"/>
      <c r="B10" s="345"/>
      <c r="C10" s="348"/>
      <c r="D10" s="351"/>
      <c r="E10" s="337"/>
      <c r="F10" s="353"/>
      <c r="G10" s="348"/>
      <c r="H10" s="197" t="s">
        <v>462</v>
      </c>
      <c r="I10" s="198" t="s">
        <v>463</v>
      </c>
      <c r="J10" s="198" t="s">
        <v>474</v>
      </c>
      <c r="K10" s="199">
        <f>O10</f>
        <v>700000000</v>
      </c>
      <c r="L10" s="198" t="s">
        <v>475</v>
      </c>
      <c r="M10" s="200" t="s">
        <v>476</v>
      </c>
      <c r="N10" s="201" t="s">
        <v>117</v>
      </c>
      <c r="O10" s="199">
        <f>700000000</f>
        <v>700000000</v>
      </c>
    </row>
    <row r="11" spans="1:15" ht="165" x14ac:dyDescent="0.25">
      <c r="A11" s="337"/>
      <c r="B11" s="345"/>
      <c r="C11" s="348"/>
      <c r="D11" s="351"/>
      <c r="E11" s="337"/>
      <c r="F11" s="353"/>
      <c r="G11" s="348"/>
      <c r="H11" s="197" t="s">
        <v>471</v>
      </c>
      <c r="I11" s="197" t="s">
        <v>477</v>
      </c>
      <c r="J11" s="340" t="s">
        <v>478</v>
      </c>
      <c r="K11" s="199">
        <f>+O11</f>
        <v>173040000</v>
      </c>
      <c r="L11" s="197" t="s">
        <v>479</v>
      </c>
      <c r="M11" s="200" t="s">
        <v>466</v>
      </c>
      <c r="N11" s="201" t="s">
        <v>480</v>
      </c>
      <c r="O11" s="202">
        <v>173040000</v>
      </c>
    </row>
    <row r="12" spans="1:15" ht="135" x14ac:dyDescent="0.25">
      <c r="A12" s="337"/>
      <c r="B12" s="345"/>
      <c r="C12" s="348"/>
      <c r="D12" s="351"/>
      <c r="E12" s="337"/>
      <c r="F12" s="353"/>
      <c r="G12" s="348"/>
      <c r="H12" s="197" t="s">
        <v>471</v>
      </c>
      <c r="I12" s="197" t="s">
        <v>477</v>
      </c>
      <c r="J12" s="340"/>
      <c r="K12" s="199">
        <f>+O12</f>
        <v>45320000</v>
      </c>
      <c r="L12" s="197" t="s">
        <v>481</v>
      </c>
      <c r="M12" s="200" t="s">
        <v>466</v>
      </c>
      <c r="N12" s="201" t="s">
        <v>47</v>
      </c>
      <c r="O12" s="202">
        <v>45320000</v>
      </c>
    </row>
    <row r="13" spans="1:15" ht="180" x14ac:dyDescent="0.25">
      <c r="A13" s="337"/>
      <c r="B13" s="345"/>
      <c r="C13" s="348"/>
      <c r="D13" s="351"/>
      <c r="E13" s="337"/>
      <c r="F13" s="353"/>
      <c r="G13" s="348"/>
      <c r="H13" s="197" t="s">
        <v>471</v>
      </c>
      <c r="I13" s="203" t="s">
        <v>472</v>
      </c>
      <c r="J13" s="340" t="s">
        <v>482</v>
      </c>
      <c r="K13" s="199">
        <f>+O13</f>
        <v>72050000</v>
      </c>
      <c r="L13" s="203" t="s">
        <v>483</v>
      </c>
      <c r="M13" s="200" t="s">
        <v>466</v>
      </c>
      <c r="N13" s="201" t="s">
        <v>47</v>
      </c>
      <c r="O13" s="202">
        <v>72050000</v>
      </c>
    </row>
    <row r="14" spans="1:15" ht="195" x14ac:dyDescent="0.25">
      <c r="A14" s="337"/>
      <c r="B14" s="345"/>
      <c r="C14" s="348"/>
      <c r="D14" s="351"/>
      <c r="E14" s="337"/>
      <c r="F14" s="353"/>
      <c r="G14" s="348"/>
      <c r="H14" s="197" t="s">
        <v>471</v>
      </c>
      <c r="I14" s="203" t="s">
        <v>472</v>
      </c>
      <c r="J14" s="340"/>
      <c r="K14" s="199">
        <f>+O14</f>
        <v>72050000</v>
      </c>
      <c r="L14" s="203" t="s">
        <v>484</v>
      </c>
      <c r="M14" s="200" t="s">
        <v>466</v>
      </c>
      <c r="N14" s="201" t="s">
        <v>47</v>
      </c>
      <c r="O14" s="202">
        <v>72050000</v>
      </c>
    </row>
    <row r="15" spans="1:15" ht="180" x14ac:dyDescent="0.25">
      <c r="A15" s="337"/>
      <c r="B15" s="345"/>
      <c r="C15" s="348"/>
      <c r="D15" s="351"/>
      <c r="E15" s="337"/>
      <c r="F15" s="353"/>
      <c r="G15" s="348"/>
      <c r="H15" s="197" t="s">
        <v>471</v>
      </c>
      <c r="I15" s="203" t="s">
        <v>472</v>
      </c>
      <c r="J15" s="340"/>
      <c r="K15" s="199">
        <f>+O15</f>
        <v>42000000</v>
      </c>
      <c r="L15" s="203" t="s">
        <v>485</v>
      </c>
      <c r="M15" s="200" t="s">
        <v>466</v>
      </c>
      <c r="N15" s="201" t="s">
        <v>117</v>
      </c>
      <c r="O15" s="202">
        <v>42000000</v>
      </c>
    </row>
    <row r="16" spans="1:15" ht="180" x14ac:dyDescent="0.25">
      <c r="A16" s="337"/>
      <c r="B16" s="345"/>
      <c r="C16" s="348"/>
      <c r="D16" s="351"/>
      <c r="E16" s="337"/>
      <c r="F16" s="353"/>
      <c r="G16" s="348"/>
      <c r="H16" s="197" t="s">
        <v>471</v>
      </c>
      <c r="I16" s="198" t="s">
        <v>463</v>
      </c>
      <c r="J16" s="198" t="s">
        <v>464</v>
      </c>
      <c r="K16" s="199">
        <v>36025000</v>
      </c>
      <c r="L16" s="336" t="s">
        <v>486</v>
      </c>
      <c r="M16" s="337" t="s">
        <v>466</v>
      </c>
      <c r="N16" s="341" t="s">
        <v>47</v>
      </c>
      <c r="O16" s="338">
        <v>72050000</v>
      </c>
    </row>
    <row r="17" spans="1:15" ht="180" x14ac:dyDescent="0.25">
      <c r="A17" s="337"/>
      <c r="B17" s="345"/>
      <c r="C17" s="348"/>
      <c r="D17" s="351"/>
      <c r="E17" s="337"/>
      <c r="F17" s="353"/>
      <c r="G17" s="348"/>
      <c r="H17" s="197" t="s">
        <v>471</v>
      </c>
      <c r="I17" s="203" t="s">
        <v>472</v>
      </c>
      <c r="J17" s="197" t="s">
        <v>473</v>
      </c>
      <c r="K17" s="199">
        <v>36025000</v>
      </c>
      <c r="L17" s="336"/>
      <c r="M17" s="337"/>
      <c r="N17" s="341"/>
      <c r="O17" s="339"/>
    </row>
    <row r="18" spans="1:15" ht="150" x14ac:dyDescent="0.25">
      <c r="A18" s="337"/>
      <c r="B18" s="345"/>
      <c r="C18" s="348"/>
      <c r="D18" s="351"/>
      <c r="E18" s="337"/>
      <c r="F18" s="353"/>
      <c r="G18" s="348"/>
      <c r="H18" s="197" t="s">
        <v>471</v>
      </c>
      <c r="I18" s="203" t="s">
        <v>487</v>
      </c>
      <c r="J18" s="203" t="s">
        <v>488</v>
      </c>
      <c r="K18" s="204">
        <f t="shared" ref="K18:K25" si="0">+O18</f>
        <v>551703040</v>
      </c>
      <c r="L18" s="203" t="s">
        <v>489</v>
      </c>
      <c r="M18" s="200" t="s">
        <v>360</v>
      </c>
      <c r="N18" s="201" t="s">
        <v>490</v>
      </c>
      <c r="O18" s="204">
        <v>551703040</v>
      </c>
    </row>
    <row r="19" spans="1:15" ht="150" x14ac:dyDescent="0.25">
      <c r="A19" s="337"/>
      <c r="B19" s="345"/>
      <c r="C19" s="348"/>
      <c r="D19" s="351"/>
      <c r="E19" s="337"/>
      <c r="F19" s="353"/>
      <c r="G19" s="348"/>
      <c r="H19" s="197" t="s">
        <v>471</v>
      </c>
      <c r="I19" s="203" t="s">
        <v>487</v>
      </c>
      <c r="J19" s="203" t="s">
        <v>488</v>
      </c>
      <c r="K19" s="204">
        <f t="shared" si="0"/>
        <v>15000000</v>
      </c>
      <c r="L19" s="203" t="s">
        <v>491</v>
      </c>
      <c r="M19" s="197" t="s">
        <v>492</v>
      </c>
      <c r="N19" s="205" t="s">
        <v>47</v>
      </c>
      <c r="O19" s="202">
        <v>15000000</v>
      </c>
    </row>
    <row r="20" spans="1:15" ht="150" x14ac:dyDescent="0.25">
      <c r="A20" s="337"/>
      <c r="B20" s="345"/>
      <c r="C20" s="348"/>
      <c r="D20" s="351"/>
      <c r="E20" s="337"/>
      <c r="F20" s="353"/>
      <c r="G20" s="348"/>
      <c r="H20" s="197" t="s">
        <v>471</v>
      </c>
      <c r="I20" s="203" t="s">
        <v>487</v>
      </c>
      <c r="J20" s="203" t="s">
        <v>488</v>
      </c>
      <c r="K20" s="204">
        <f t="shared" si="0"/>
        <v>34181960</v>
      </c>
      <c r="L20" s="203" t="s">
        <v>493</v>
      </c>
      <c r="M20" s="197" t="s">
        <v>494</v>
      </c>
      <c r="N20" s="201" t="s">
        <v>47</v>
      </c>
      <c r="O20" s="204">
        <v>34181960</v>
      </c>
    </row>
    <row r="21" spans="1:15" ht="330" x14ac:dyDescent="0.25">
      <c r="A21" s="337"/>
      <c r="B21" s="345"/>
      <c r="C21" s="348"/>
      <c r="D21" s="351"/>
      <c r="E21" s="337"/>
      <c r="F21" s="353"/>
      <c r="G21" s="348"/>
      <c r="H21" s="206" t="s">
        <v>495</v>
      </c>
      <c r="I21" s="197" t="s">
        <v>496</v>
      </c>
      <c r="J21" s="197" t="s">
        <v>497</v>
      </c>
      <c r="K21" s="199">
        <f t="shared" si="0"/>
        <v>105131369</v>
      </c>
      <c r="L21" s="203" t="s">
        <v>498</v>
      </c>
      <c r="M21" s="197" t="s">
        <v>499</v>
      </c>
      <c r="N21" s="201">
        <v>0</v>
      </c>
      <c r="O21" s="199">
        <v>105131369</v>
      </c>
    </row>
    <row r="22" spans="1:15" ht="300" x14ac:dyDescent="0.25">
      <c r="A22" s="337"/>
      <c r="B22" s="345"/>
      <c r="C22" s="348"/>
      <c r="D22" s="351"/>
      <c r="E22" s="337"/>
      <c r="F22" s="353"/>
      <c r="G22" s="348"/>
      <c r="H22" s="206" t="s">
        <v>495</v>
      </c>
      <c r="I22" s="197" t="s">
        <v>496</v>
      </c>
      <c r="J22" s="197" t="s">
        <v>497</v>
      </c>
      <c r="K22" s="199">
        <f t="shared" si="0"/>
        <v>1094868631</v>
      </c>
      <c r="L22" s="197" t="s">
        <v>500</v>
      </c>
      <c r="M22" s="197" t="s">
        <v>501</v>
      </c>
      <c r="N22" s="201" t="s">
        <v>63</v>
      </c>
      <c r="O22" s="202">
        <v>1094868631</v>
      </c>
    </row>
    <row r="23" spans="1:15" ht="195" x14ac:dyDescent="0.25">
      <c r="A23" s="337"/>
      <c r="B23" s="345"/>
      <c r="C23" s="348"/>
      <c r="D23" s="351"/>
      <c r="E23" s="337"/>
      <c r="F23" s="353"/>
      <c r="G23" s="348"/>
      <c r="H23" s="197" t="s">
        <v>495</v>
      </c>
      <c r="I23" s="197" t="s">
        <v>496</v>
      </c>
      <c r="J23" s="197" t="s">
        <v>502</v>
      </c>
      <c r="K23" s="199">
        <f t="shared" si="0"/>
        <v>84975000</v>
      </c>
      <c r="L23" s="197" t="s">
        <v>503</v>
      </c>
      <c r="M23" s="200" t="s">
        <v>466</v>
      </c>
      <c r="N23" s="201" t="s">
        <v>47</v>
      </c>
      <c r="O23" s="202">
        <v>84975000</v>
      </c>
    </row>
    <row r="24" spans="1:15" ht="180" x14ac:dyDescent="0.25">
      <c r="A24" s="337"/>
      <c r="B24" s="345"/>
      <c r="C24" s="348"/>
      <c r="D24" s="351"/>
      <c r="E24" s="337"/>
      <c r="F24" s="353"/>
      <c r="G24" s="348"/>
      <c r="H24" s="206" t="s">
        <v>495</v>
      </c>
      <c r="I24" s="197" t="s">
        <v>496</v>
      </c>
      <c r="J24" s="206" t="s">
        <v>502</v>
      </c>
      <c r="K24" s="199">
        <f t="shared" si="0"/>
        <v>72050000</v>
      </c>
      <c r="L24" s="197" t="s">
        <v>504</v>
      </c>
      <c r="M24" s="200" t="s">
        <v>466</v>
      </c>
      <c r="N24" s="201" t="s">
        <v>47</v>
      </c>
      <c r="O24" s="202">
        <v>72050000</v>
      </c>
    </row>
    <row r="25" spans="1:15" ht="180" x14ac:dyDescent="0.25">
      <c r="A25" s="337"/>
      <c r="B25" s="346"/>
      <c r="C25" s="349"/>
      <c r="D25" s="352"/>
      <c r="E25" s="337"/>
      <c r="F25" s="354"/>
      <c r="G25" s="349"/>
      <c r="H25" s="197" t="s">
        <v>495</v>
      </c>
      <c r="I25" s="197" t="s">
        <v>496</v>
      </c>
      <c r="J25" s="197" t="s">
        <v>502</v>
      </c>
      <c r="K25" s="199">
        <f t="shared" si="0"/>
        <v>51480000</v>
      </c>
      <c r="L25" s="197" t="s">
        <v>505</v>
      </c>
      <c r="M25" s="200" t="s">
        <v>466</v>
      </c>
      <c r="N25" s="201" t="s">
        <v>47</v>
      </c>
      <c r="O25" s="202">
        <v>51480000</v>
      </c>
    </row>
    <row r="26" spans="1:15" ht="24.75" customHeight="1" x14ac:dyDescent="0.25">
      <c r="O26" s="207">
        <f>SUM(O4:O25)</f>
        <v>3528000000</v>
      </c>
    </row>
  </sheetData>
  <mergeCells count="31">
    <mergeCell ref="J2:J3"/>
    <mergeCell ref="K2:K3"/>
    <mergeCell ref="L2:L3"/>
    <mergeCell ref="A2:A3"/>
    <mergeCell ref="B2:B3"/>
    <mergeCell ref="C2:C3"/>
    <mergeCell ref="D2:D3"/>
    <mergeCell ref="E2:E3"/>
    <mergeCell ref="F2:F3"/>
    <mergeCell ref="F4:F25"/>
    <mergeCell ref="G4:G25"/>
    <mergeCell ref="G2:G3"/>
    <mergeCell ref="H2:H3"/>
    <mergeCell ref="I2:I3"/>
    <mergeCell ref="A4:A25"/>
    <mergeCell ref="B4:B25"/>
    <mergeCell ref="C4:C25"/>
    <mergeCell ref="D4:D25"/>
    <mergeCell ref="E4:E25"/>
    <mergeCell ref="L16:L17"/>
    <mergeCell ref="M16:M17"/>
    <mergeCell ref="N16:N17"/>
    <mergeCell ref="O16:O17"/>
    <mergeCell ref="M2:M3"/>
    <mergeCell ref="N2:N3"/>
    <mergeCell ref="O2:O3"/>
    <mergeCell ref="L8:L9"/>
    <mergeCell ref="M8:M9"/>
    <mergeCell ref="O8:O9"/>
    <mergeCell ref="J11:J12"/>
    <mergeCell ref="J13:J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1986C-F77E-42DB-9508-5F96E3D39209}">
  <dimension ref="A2:O95"/>
  <sheetViews>
    <sheetView topLeftCell="F1" zoomScale="60" zoomScaleNormal="60" workbookViewId="0">
      <selection sqref="A1:XFD1048576"/>
    </sheetView>
  </sheetViews>
  <sheetFormatPr baseColWidth="10" defaultColWidth="30.7109375" defaultRowHeight="15.75" x14ac:dyDescent="0.25"/>
  <cols>
    <col min="1" max="12" width="30.7109375" style="208"/>
    <col min="13" max="15" width="30.7109375" style="240"/>
    <col min="16" max="16384" width="30.7109375" style="208"/>
  </cols>
  <sheetData>
    <row r="2" spans="1:15" ht="12" x14ac:dyDescent="0.2">
      <c r="A2" s="342" t="s">
        <v>0</v>
      </c>
      <c r="B2" s="342" t="s">
        <v>454</v>
      </c>
      <c r="C2" s="342" t="s">
        <v>6</v>
      </c>
      <c r="D2" s="358" t="s">
        <v>230</v>
      </c>
      <c r="E2" s="342" t="s">
        <v>455</v>
      </c>
      <c r="F2" s="342" t="s">
        <v>456</v>
      </c>
      <c r="G2" s="355" t="s">
        <v>8</v>
      </c>
      <c r="H2" s="342" t="s">
        <v>183</v>
      </c>
      <c r="I2" s="357" t="s">
        <v>184</v>
      </c>
      <c r="J2" s="357" t="s">
        <v>185</v>
      </c>
      <c r="K2" s="342" t="s">
        <v>457</v>
      </c>
      <c r="L2" s="342" t="s">
        <v>186</v>
      </c>
      <c r="M2" s="378" t="s">
        <v>233</v>
      </c>
      <c r="N2" s="378" t="s">
        <v>234</v>
      </c>
      <c r="O2" s="379" t="s">
        <v>4</v>
      </c>
    </row>
    <row r="3" spans="1:15" ht="12" x14ac:dyDescent="0.2">
      <c r="A3" s="342"/>
      <c r="B3" s="342"/>
      <c r="C3" s="342"/>
      <c r="D3" s="358"/>
      <c r="E3" s="342"/>
      <c r="F3" s="342"/>
      <c r="G3" s="356"/>
      <c r="H3" s="342"/>
      <c r="I3" s="357"/>
      <c r="J3" s="357"/>
      <c r="K3" s="342"/>
      <c r="L3" s="342"/>
      <c r="M3" s="378"/>
      <c r="N3" s="378"/>
      <c r="O3" s="379"/>
    </row>
    <row r="4" spans="1:15" ht="24" x14ac:dyDescent="0.2">
      <c r="A4" s="374" t="s">
        <v>421</v>
      </c>
      <c r="B4" s="363" t="s">
        <v>506</v>
      </c>
      <c r="C4" s="363" t="s">
        <v>507</v>
      </c>
      <c r="D4" s="376">
        <f>SUM(O4:O94)</f>
        <v>10647530000</v>
      </c>
      <c r="E4" s="380" t="s">
        <v>508</v>
      </c>
      <c r="F4" s="383">
        <v>10647530000</v>
      </c>
      <c r="G4" s="380" t="s">
        <v>509</v>
      </c>
      <c r="H4" s="363" t="s">
        <v>510</v>
      </c>
      <c r="I4" s="363" t="s">
        <v>511</v>
      </c>
      <c r="J4" s="209" t="s">
        <v>512</v>
      </c>
      <c r="K4" s="371">
        <f>SUM(O4:O56)</f>
        <v>5713280000</v>
      </c>
      <c r="L4" s="210" t="s">
        <v>513</v>
      </c>
      <c r="M4" s="211" t="s">
        <v>514</v>
      </c>
      <c r="N4" s="212" t="s">
        <v>117</v>
      </c>
      <c r="O4" s="213">
        <v>200000000</v>
      </c>
    </row>
    <row r="5" spans="1:15" ht="75" customHeight="1" x14ac:dyDescent="0.2">
      <c r="A5" s="374"/>
      <c r="B5" s="364"/>
      <c r="C5" s="364"/>
      <c r="D5" s="376"/>
      <c r="E5" s="381"/>
      <c r="F5" s="381"/>
      <c r="G5" s="381"/>
      <c r="H5" s="364"/>
      <c r="I5" s="364"/>
      <c r="J5" s="214" t="s">
        <v>515</v>
      </c>
      <c r="K5" s="372"/>
      <c r="L5" s="215" t="s">
        <v>516</v>
      </c>
      <c r="M5" s="211" t="s">
        <v>517</v>
      </c>
      <c r="N5" s="216" t="s">
        <v>172</v>
      </c>
      <c r="O5" s="217">
        <v>30000000</v>
      </c>
    </row>
    <row r="6" spans="1:15" ht="84" x14ac:dyDescent="0.2">
      <c r="A6" s="374"/>
      <c r="B6" s="364"/>
      <c r="C6" s="364"/>
      <c r="D6" s="376"/>
      <c r="E6" s="381"/>
      <c r="F6" s="381"/>
      <c r="G6" s="381"/>
      <c r="H6" s="364"/>
      <c r="I6" s="364"/>
      <c r="J6" s="363" t="s">
        <v>518</v>
      </c>
      <c r="K6" s="372"/>
      <c r="L6" s="218" t="s">
        <v>519</v>
      </c>
      <c r="M6" s="211" t="s">
        <v>520</v>
      </c>
      <c r="N6" s="219" t="s">
        <v>47</v>
      </c>
      <c r="O6" s="217">
        <v>156000000</v>
      </c>
    </row>
    <row r="7" spans="1:15" ht="96" x14ac:dyDescent="0.2">
      <c r="A7" s="374"/>
      <c r="B7" s="364"/>
      <c r="C7" s="364"/>
      <c r="D7" s="376"/>
      <c r="E7" s="381"/>
      <c r="F7" s="381"/>
      <c r="G7" s="381"/>
      <c r="H7" s="364"/>
      <c r="I7" s="364"/>
      <c r="J7" s="364"/>
      <c r="K7" s="372"/>
      <c r="L7" s="218" t="s">
        <v>521</v>
      </c>
      <c r="M7" s="211" t="s">
        <v>520</v>
      </c>
      <c r="N7" s="219" t="s">
        <v>47</v>
      </c>
      <c r="O7" s="217">
        <v>98400000</v>
      </c>
    </row>
    <row r="8" spans="1:15" ht="84" x14ac:dyDescent="0.2">
      <c r="A8" s="374"/>
      <c r="B8" s="364"/>
      <c r="C8" s="364"/>
      <c r="D8" s="376"/>
      <c r="E8" s="381"/>
      <c r="F8" s="381"/>
      <c r="G8" s="381"/>
      <c r="H8" s="364"/>
      <c r="I8" s="364"/>
      <c r="J8" s="364"/>
      <c r="K8" s="372"/>
      <c r="L8" s="215" t="s">
        <v>522</v>
      </c>
      <c r="M8" s="211" t="s">
        <v>520</v>
      </c>
      <c r="N8" s="219" t="s">
        <v>47</v>
      </c>
      <c r="O8" s="217">
        <v>98400000</v>
      </c>
    </row>
    <row r="9" spans="1:15" ht="60" x14ac:dyDescent="0.2">
      <c r="A9" s="374"/>
      <c r="B9" s="364"/>
      <c r="C9" s="364"/>
      <c r="D9" s="376"/>
      <c r="E9" s="381"/>
      <c r="F9" s="381"/>
      <c r="G9" s="381"/>
      <c r="H9" s="364"/>
      <c r="I9" s="364"/>
      <c r="J9" s="364"/>
      <c r="K9" s="372"/>
      <c r="L9" s="215" t="s">
        <v>523</v>
      </c>
      <c r="M9" s="211" t="s">
        <v>520</v>
      </c>
      <c r="N9" s="219" t="s">
        <v>47</v>
      </c>
      <c r="O9" s="217">
        <v>78000000</v>
      </c>
    </row>
    <row r="10" spans="1:15" ht="120" x14ac:dyDescent="0.2">
      <c r="A10" s="374"/>
      <c r="B10" s="364"/>
      <c r="C10" s="364"/>
      <c r="D10" s="376"/>
      <c r="E10" s="381"/>
      <c r="F10" s="381"/>
      <c r="G10" s="381"/>
      <c r="H10" s="364"/>
      <c r="I10" s="364"/>
      <c r="J10" s="364"/>
      <c r="K10" s="372"/>
      <c r="L10" s="220" t="s">
        <v>524</v>
      </c>
      <c r="M10" s="211" t="s">
        <v>520</v>
      </c>
      <c r="N10" s="219" t="s">
        <v>47</v>
      </c>
      <c r="O10" s="221">
        <v>98400000</v>
      </c>
    </row>
    <row r="11" spans="1:15" ht="144" x14ac:dyDescent="0.2">
      <c r="A11" s="374"/>
      <c r="B11" s="364"/>
      <c r="C11" s="364"/>
      <c r="D11" s="376"/>
      <c r="E11" s="381"/>
      <c r="F11" s="381"/>
      <c r="G11" s="381"/>
      <c r="H11" s="364"/>
      <c r="I11" s="364"/>
      <c r="J11" s="364"/>
      <c r="K11" s="372"/>
      <c r="L11" s="220" t="s">
        <v>525</v>
      </c>
      <c r="M11" s="211" t="s">
        <v>520</v>
      </c>
      <c r="N11" s="219" t="s">
        <v>47</v>
      </c>
      <c r="O11" s="221">
        <v>98400000</v>
      </c>
    </row>
    <row r="12" spans="1:15" ht="120" x14ac:dyDescent="0.2">
      <c r="A12" s="374"/>
      <c r="B12" s="364"/>
      <c r="C12" s="364"/>
      <c r="D12" s="376"/>
      <c r="E12" s="381"/>
      <c r="F12" s="381"/>
      <c r="G12" s="381"/>
      <c r="H12" s="364"/>
      <c r="I12" s="364"/>
      <c r="J12" s="364"/>
      <c r="K12" s="372"/>
      <c r="L12" s="220" t="s">
        <v>526</v>
      </c>
      <c r="M12" s="211" t="s">
        <v>520</v>
      </c>
      <c r="N12" s="219" t="s">
        <v>47</v>
      </c>
      <c r="O12" s="221">
        <v>78000000</v>
      </c>
    </row>
    <row r="13" spans="1:15" ht="144" x14ac:dyDescent="0.2">
      <c r="A13" s="374"/>
      <c r="B13" s="364"/>
      <c r="C13" s="364"/>
      <c r="D13" s="376"/>
      <c r="E13" s="381"/>
      <c r="F13" s="381"/>
      <c r="G13" s="381"/>
      <c r="H13" s="364"/>
      <c r="I13" s="364"/>
      <c r="J13" s="364"/>
      <c r="K13" s="372"/>
      <c r="L13" s="222" t="s">
        <v>527</v>
      </c>
      <c r="M13" s="211" t="s">
        <v>520</v>
      </c>
      <c r="N13" s="219" t="s">
        <v>47</v>
      </c>
      <c r="O13" s="221">
        <f>4500000*12</f>
        <v>54000000</v>
      </c>
    </row>
    <row r="14" spans="1:15" ht="144" x14ac:dyDescent="0.2">
      <c r="A14" s="374"/>
      <c r="B14" s="364"/>
      <c r="C14" s="364"/>
      <c r="D14" s="376"/>
      <c r="E14" s="381"/>
      <c r="F14" s="381"/>
      <c r="G14" s="381"/>
      <c r="H14" s="364"/>
      <c r="I14" s="364"/>
      <c r="J14" s="364"/>
      <c r="K14" s="372"/>
      <c r="L14" s="222" t="s">
        <v>528</v>
      </c>
      <c r="M14" s="211" t="s">
        <v>520</v>
      </c>
      <c r="N14" s="219" t="s">
        <v>47</v>
      </c>
      <c r="O14" s="221">
        <f>4500000*12*12</f>
        <v>648000000</v>
      </c>
    </row>
    <row r="15" spans="1:15" ht="48" x14ac:dyDescent="0.2">
      <c r="A15" s="374"/>
      <c r="B15" s="364"/>
      <c r="C15" s="364"/>
      <c r="D15" s="376"/>
      <c r="E15" s="381"/>
      <c r="F15" s="381"/>
      <c r="G15" s="381"/>
      <c r="H15" s="364"/>
      <c r="I15" s="364"/>
      <c r="J15" s="364"/>
      <c r="K15" s="372"/>
      <c r="L15" s="215" t="s">
        <v>529</v>
      </c>
      <c r="M15" s="211" t="s">
        <v>520</v>
      </c>
      <c r="N15" s="219" t="s">
        <v>47</v>
      </c>
      <c r="O15" s="217">
        <v>51750000</v>
      </c>
    </row>
    <row r="16" spans="1:15" ht="72" x14ac:dyDescent="0.2">
      <c r="A16" s="374"/>
      <c r="B16" s="364"/>
      <c r="C16" s="364"/>
      <c r="D16" s="376"/>
      <c r="E16" s="381"/>
      <c r="F16" s="381"/>
      <c r="G16" s="381"/>
      <c r="H16" s="364"/>
      <c r="I16" s="364"/>
      <c r="J16" s="364"/>
      <c r="K16" s="372"/>
      <c r="L16" s="215" t="s">
        <v>530</v>
      </c>
      <c r="M16" s="223" t="s">
        <v>520</v>
      </c>
      <c r="N16" s="219" t="s">
        <v>47</v>
      </c>
      <c r="O16" s="224">
        <v>90000000</v>
      </c>
    </row>
    <row r="17" spans="1:15" ht="48" x14ac:dyDescent="0.2">
      <c r="A17" s="374"/>
      <c r="B17" s="364"/>
      <c r="C17" s="364"/>
      <c r="D17" s="376"/>
      <c r="E17" s="381"/>
      <c r="F17" s="381"/>
      <c r="G17" s="381"/>
      <c r="H17" s="364"/>
      <c r="I17" s="364"/>
      <c r="J17" s="364"/>
      <c r="K17" s="372"/>
      <c r="L17" s="218" t="s">
        <v>531</v>
      </c>
      <c r="M17" s="223" t="s">
        <v>520</v>
      </c>
      <c r="N17" s="219" t="s">
        <v>47</v>
      </c>
      <c r="O17" s="224">
        <v>78000000</v>
      </c>
    </row>
    <row r="18" spans="1:15" ht="96" x14ac:dyDescent="0.2">
      <c r="A18" s="374"/>
      <c r="B18" s="364"/>
      <c r="C18" s="364"/>
      <c r="D18" s="376"/>
      <c r="E18" s="381"/>
      <c r="F18" s="381"/>
      <c r="G18" s="381"/>
      <c r="H18" s="364"/>
      <c r="I18" s="364"/>
      <c r="J18" s="364"/>
      <c r="K18" s="372"/>
      <c r="L18" s="218" t="s">
        <v>532</v>
      </c>
      <c r="M18" s="223" t="s">
        <v>520</v>
      </c>
      <c r="N18" s="219" t="s">
        <v>47</v>
      </c>
      <c r="O18" s="224">
        <v>90000000</v>
      </c>
    </row>
    <row r="19" spans="1:15" ht="84" x14ac:dyDescent="0.2">
      <c r="A19" s="374"/>
      <c r="B19" s="364"/>
      <c r="C19" s="364"/>
      <c r="D19" s="376"/>
      <c r="E19" s="381"/>
      <c r="F19" s="381"/>
      <c r="G19" s="381"/>
      <c r="H19" s="364"/>
      <c r="I19" s="364"/>
      <c r="J19" s="364"/>
      <c r="K19" s="372"/>
      <c r="L19" s="218" t="s">
        <v>533</v>
      </c>
      <c r="M19" s="223" t="s">
        <v>520</v>
      </c>
      <c r="N19" s="219" t="s">
        <v>47</v>
      </c>
      <c r="O19" s="224">
        <v>90000000</v>
      </c>
    </row>
    <row r="20" spans="1:15" ht="48" x14ac:dyDescent="0.2">
      <c r="A20" s="374"/>
      <c r="B20" s="364"/>
      <c r="C20" s="364"/>
      <c r="D20" s="376"/>
      <c r="E20" s="381"/>
      <c r="F20" s="381"/>
      <c r="G20" s="381"/>
      <c r="H20" s="364"/>
      <c r="I20" s="364"/>
      <c r="J20" s="364"/>
      <c r="K20" s="372"/>
      <c r="L20" s="218" t="s">
        <v>534</v>
      </c>
      <c r="M20" s="223" t="s">
        <v>520</v>
      </c>
      <c r="N20" s="219" t="s">
        <v>47</v>
      </c>
      <c r="O20" s="224">
        <v>168000000</v>
      </c>
    </row>
    <row r="21" spans="1:15" ht="72" x14ac:dyDescent="0.2">
      <c r="A21" s="374"/>
      <c r="B21" s="364"/>
      <c r="C21" s="364"/>
      <c r="D21" s="376"/>
      <c r="E21" s="381"/>
      <c r="F21" s="381"/>
      <c r="G21" s="381"/>
      <c r="H21" s="364"/>
      <c r="I21" s="364"/>
      <c r="J21" s="364"/>
      <c r="K21" s="372"/>
      <c r="L21" s="218" t="s">
        <v>535</v>
      </c>
      <c r="M21" s="223" t="s">
        <v>520</v>
      </c>
      <c r="N21" s="219" t="s">
        <v>47</v>
      </c>
      <c r="O21" s="224">
        <v>60000000</v>
      </c>
    </row>
    <row r="22" spans="1:15" ht="84" x14ac:dyDescent="0.2">
      <c r="A22" s="374"/>
      <c r="B22" s="364"/>
      <c r="C22" s="364"/>
      <c r="D22" s="376"/>
      <c r="E22" s="381"/>
      <c r="F22" s="381"/>
      <c r="G22" s="381"/>
      <c r="H22" s="364"/>
      <c r="I22" s="364"/>
      <c r="J22" s="364"/>
      <c r="K22" s="372"/>
      <c r="L22" s="218" t="s">
        <v>536</v>
      </c>
      <c r="M22" s="223" t="s">
        <v>520</v>
      </c>
      <c r="N22" s="219" t="s">
        <v>47</v>
      </c>
      <c r="O22" s="224">
        <v>60000000</v>
      </c>
    </row>
    <row r="23" spans="1:15" ht="108" x14ac:dyDescent="0.2">
      <c r="A23" s="374"/>
      <c r="B23" s="364"/>
      <c r="C23" s="364"/>
      <c r="D23" s="376"/>
      <c r="E23" s="381"/>
      <c r="F23" s="381"/>
      <c r="G23" s="381"/>
      <c r="H23" s="364"/>
      <c r="I23" s="364"/>
      <c r="J23" s="364"/>
      <c r="K23" s="372"/>
      <c r="L23" s="218" t="s">
        <v>537</v>
      </c>
      <c r="M23" s="223" t="s">
        <v>520</v>
      </c>
      <c r="N23" s="219" t="s">
        <v>47</v>
      </c>
      <c r="O23" s="224">
        <v>72000000</v>
      </c>
    </row>
    <row r="24" spans="1:15" ht="96" x14ac:dyDescent="0.2">
      <c r="A24" s="374"/>
      <c r="B24" s="364"/>
      <c r="C24" s="364"/>
      <c r="D24" s="376"/>
      <c r="E24" s="381"/>
      <c r="F24" s="381"/>
      <c r="G24" s="381"/>
      <c r="H24" s="364"/>
      <c r="I24" s="364"/>
      <c r="J24" s="364"/>
      <c r="K24" s="372"/>
      <c r="L24" s="218" t="s">
        <v>538</v>
      </c>
      <c r="M24" s="223" t="s">
        <v>520</v>
      </c>
      <c r="N24" s="219" t="s">
        <v>47</v>
      </c>
      <c r="O24" s="224">
        <v>68990000</v>
      </c>
    </row>
    <row r="25" spans="1:15" ht="96" x14ac:dyDescent="0.2">
      <c r="A25" s="374"/>
      <c r="B25" s="364"/>
      <c r="C25" s="364"/>
      <c r="D25" s="376"/>
      <c r="E25" s="381"/>
      <c r="F25" s="381"/>
      <c r="G25" s="381"/>
      <c r="H25" s="364"/>
      <c r="I25" s="364"/>
      <c r="J25" s="365"/>
      <c r="K25" s="372"/>
      <c r="L25" s="218" t="s">
        <v>538</v>
      </c>
      <c r="M25" s="223" t="s">
        <v>520</v>
      </c>
      <c r="N25" s="219" t="s">
        <v>47</v>
      </c>
      <c r="O25" s="224">
        <v>120000000</v>
      </c>
    </row>
    <row r="26" spans="1:15" ht="60" x14ac:dyDescent="0.2">
      <c r="A26" s="374"/>
      <c r="B26" s="364"/>
      <c r="C26" s="364"/>
      <c r="D26" s="376"/>
      <c r="E26" s="381"/>
      <c r="F26" s="381"/>
      <c r="G26" s="381"/>
      <c r="H26" s="364"/>
      <c r="I26" s="364"/>
      <c r="J26" s="214" t="s">
        <v>539</v>
      </c>
      <c r="K26" s="372"/>
      <c r="L26" s="218" t="s">
        <v>540</v>
      </c>
      <c r="M26" s="225" t="s">
        <v>517</v>
      </c>
      <c r="N26" s="219" t="s">
        <v>47</v>
      </c>
      <c r="O26" s="226">
        <v>200000000</v>
      </c>
    </row>
    <row r="27" spans="1:15" ht="60" x14ac:dyDescent="0.2">
      <c r="A27" s="374"/>
      <c r="B27" s="364"/>
      <c r="C27" s="364"/>
      <c r="D27" s="376"/>
      <c r="E27" s="381"/>
      <c r="F27" s="381"/>
      <c r="G27" s="381"/>
      <c r="H27" s="364"/>
      <c r="I27" s="364"/>
      <c r="J27" s="363" t="s">
        <v>518</v>
      </c>
      <c r="K27" s="372"/>
      <c r="L27" s="218" t="s">
        <v>541</v>
      </c>
      <c r="M27" s="223" t="s">
        <v>520</v>
      </c>
      <c r="N27" s="219" t="s">
        <v>47</v>
      </c>
      <c r="O27" s="226">
        <f>108000000-5529868</f>
        <v>102470132</v>
      </c>
    </row>
    <row r="28" spans="1:15" ht="60" x14ac:dyDescent="0.2">
      <c r="A28" s="374"/>
      <c r="B28" s="364"/>
      <c r="C28" s="364"/>
      <c r="D28" s="376"/>
      <c r="E28" s="381"/>
      <c r="F28" s="381"/>
      <c r="G28" s="381"/>
      <c r="H28" s="364"/>
      <c r="I28" s="364"/>
      <c r="J28" s="364"/>
      <c r="K28" s="372"/>
      <c r="L28" s="218" t="s">
        <v>542</v>
      </c>
      <c r="M28" s="223" t="s">
        <v>520</v>
      </c>
      <c r="N28" s="219" t="s">
        <v>47</v>
      </c>
      <c r="O28" s="226">
        <v>96000000</v>
      </c>
    </row>
    <row r="29" spans="1:15" ht="84" x14ac:dyDescent="0.2">
      <c r="A29" s="374"/>
      <c r="B29" s="364"/>
      <c r="C29" s="364"/>
      <c r="D29" s="376"/>
      <c r="E29" s="381"/>
      <c r="F29" s="381"/>
      <c r="G29" s="381"/>
      <c r="H29" s="364"/>
      <c r="I29" s="364"/>
      <c r="J29" s="364"/>
      <c r="K29" s="372"/>
      <c r="L29" s="218" t="s">
        <v>543</v>
      </c>
      <c r="M29" s="223" t="s">
        <v>520</v>
      </c>
      <c r="N29" s="219" t="s">
        <v>47</v>
      </c>
      <c r="O29" s="226">
        <v>108000000</v>
      </c>
    </row>
    <row r="30" spans="1:15" ht="48" x14ac:dyDescent="0.2">
      <c r="A30" s="374"/>
      <c r="B30" s="364"/>
      <c r="C30" s="364"/>
      <c r="D30" s="376"/>
      <c r="E30" s="381"/>
      <c r="F30" s="381"/>
      <c r="G30" s="381"/>
      <c r="H30" s="364"/>
      <c r="I30" s="364"/>
      <c r="J30" s="364"/>
      <c r="K30" s="372"/>
      <c r="L30" s="218" t="s">
        <v>544</v>
      </c>
      <c r="M30" s="223" t="s">
        <v>520</v>
      </c>
      <c r="N30" s="219" t="s">
        <v>47</v>
      </c>
      <c r="O30" s="226">
        <f>7000000*12</f>
        <v>84000000</v>
      </c>
    </row>
    <row r="31" spans="1:15" ht="60" x14ac:dyDescent="0.2">
      <c r="A31" s="374"/>
      <c r="B31" s="364"/>
      <c r="C31" s="364"/>
      <c r="D31" s="376"/>
      <c r="E31" s="381"/>
      <c r="F31" s="381"/>
      <c r="G31" s="381"/>
      <c r="H31" s="364"/>
      <c r="I31" s="364"/>
      <c r="J31" s="364"/>
      <c r="K31" s="372"/>
      <c r="L31" s="227" t="s">
        <v>545</v>
      </c>
      <c r="M31" s="228" t="s">
        <v>520</v>
      </c>
      <c r="N31" s="219" t="s">
        <v>47</v>
      </c>
      <c r="O31" s="229">
        <v>72000000</v>
      </c>
    </row>
    <row r="32" spans="1:15" ht="84" x14ac:dyDescent="0.2">
      <c r="A32" s="374"/>
      <c r="B32" s="364"/>
      <c r="C32" s="364"/>
      <c r="D32" s="376"/>
      <c r="E32" s="381"/>
      <c r="F32" s="381"/>
      <c r="G32" s="381"/>
      <c r="H32" s="364"/>
      <c r="I32" s="364"/>
      <c r="J32" s="364"/>
      <c r="K32" s="372"/>
      <c r="L32" s="227" t="s">
        <v>546</v>
      </c>
      <c r="M32" s="228" t="s">
        <v>520</v>
      </c>
      <c r="N32" s="219" t="s">
        <v>47</v>
      </c>
      <c r="O32" s="229">
        <v>84000000</v>
      </c>
    </row>
    <row r="33" spans="1:15" ht="36" x14ac:dyDescent="0.2">
      <c r="A33" s="374"/>
      <c r="B33" s="364"/>
      <c r="C33" s="364"/>
      <c r="D33" s="376"/>
      <c r="E33" s="381"/>
      <c r="F33" s="381"/>
      <c r="G33" s="381"/>
      <c r="H33" s="364"/>
      <c r="I33" s="364"/>
      <c r="J33" s="364"/>
      <c r="K33" s="372"/>
      <c r="L33" s="227" t="s">
        <v>547</v>
      </c>
      <c r="M33" s="225" t="s">
        <v>517</v>
      </c>
      <c r="N33" s="219" t="s">
        <v>47</v>
      </c>
      <c r="O33" s="229">
        <v>118529868</v>
      </c>
    </row>
    <row r="34" spans="1:15" ht="36" x14ac:dyDescent="0.2">
      <c r="A34" s="374"/>
      <c r="B34" s="364"/>
      <c r="C34" s="364"/>
      <c r="D34" s="376"/>
      <c r="E34" s="381"/>
      <c r="F34" s="381"/>
      <c r="G34" s="381"/>
      <c r="H34" s="364"/>
      <c r="I34" s="364"/>
      <c r="J34" s="364"/>
      <c r="K34" s="372"/>
      <c r="L34" s="227" t="s">
        <v>548</v>
      </c>
      <c r="M34" s="228" t="s">
        <v>520</v>
      </c>
      <c r="N34" s="219" t="s">
        <v>47</v>
      </c>
      <c r="O34" s="229">
        <f>144000000-15600000-4200000</f>
        <v>124200000</v>
      </c>
    </row>
    <row r="35" spans="1:15" ht="108" x14ac:dyDescent="0.2">
      <c r="A35" s="374"/>
      <c r="B35" s="364"/>
      <c r="C35" s="364"/>
      <c r="D35" s="376"/>
      <c r="E35" s="381"/>
      <c r="F35" s="381"/>
      <c r="G35" s="381"/>
      <c r="H35" s="364"/>
      <c r="I35" s="364"/>
      <c r="J35" s="364"/>
      <c r="K35" s="372"/>
      <c r="L35" s="230" t="s">
        <v>549</v>
      </c>
      <c r="M35" s="228" t="s">
        <v>520</v>
      </c>
      <c r="N35" s="219" t="s">
        <v>47</v>
      </c>
      <c r="O35" s="229">
        <v>234000000</v>
      </c>
    </row>
    <row r="36" spans="1:15" ht="72" x14ac:dyDescent="0.2">
      <c r="A36" s="374"/>
      <c r="B36" s="364"/>
      <c r="C36" s="364"/>
      <c r="D36" s="376"/>
      <c r="E36" s="381"/>
      <c r="F36" s="381"/>
      <c r="G36" s="381"/>
      <c r="H36" s="364"/>
      <c r="I36" s="364"/>
      <c r="J36" s="364"/>
      <c r="K36" s="372"/>
      <c r="L36" s="215" t="s">
        <v>550</v>
      </c>
      <c r="M36" s="228" t="s">
        <v>520</v>
      </c>
      <c r="N36" s="219" t="s">
        <v>47</v>
      </c>
      <c r="O36" s="226">
        <v>88200000</v>
      </c>
    </row>
    <row r="37" spans="1:15" ht="48" x14ac:dyDescent="0.2">
      <c r="A37" s="374"/>
      <c r="B37" s="364"/>
      <c r="C37" s="364"/>
      <c r="D37" s="376"/>
      <c r="E37" s="381"/>
      <c r="F37" s="381"/>
      <c r="G37" s="381"/>
      <c r="H37" s="364"/>
      <c r="I37" s="364"/>
      <c r="J37" s="364"/>
      <c r="K37" s="372"/>
      <c r="L37" s="215" t="s">
        <v>551</v>
      </c>
      <c r="M37" s="228" t="s">
        <v>520</v>
      </c>
      <c r="N37" s="219" t="s">
        <v>47</v>
      </c>
      <c r="O37" s="226">
        <v>37800000</v>
      </c>
    </row>
    <row r="38" spans="1:15" ht="72" x14ac:dyDescent="0.2">
      <c r="A38" s="374"/>
      <c r="B38" s="364"/>
      <c r="C38" s="364"/>
      <c r="D38" s="376"/>
      <c r="E38" s="381"/>
      <c r="F38" s="381"/>
      <c r="G38" s="381"/>
      <c r="H38" s="364"/>
      <c r="I38" s="364"/>
      <c r="J38" s="364"/>
      <c r="K38" s="372"/>
      <c r="L38" s="215" t="s">
        <v>552</v>
      </c>
      <c r="M38" s="228" t="s">
        <v>520</v>
      </c>
      <c r="N38" s="219" t="s">
        <v>47</v>
      </c>
      <c r="O38" s="226">
        <v>106848000</v>
      </c>
    </row>
    <row r="39" spans="1:15" ht="72" x14ac:dyDescent="0.2">
      <c r="A39" s="374"/>
      <c r="B39" s="364"/>
      <c r="C39" s="364"/>
      <c r="D39" s="376"/>
      <c r="E39" s="381"/>
      <c r="F39" s="381"/>
      <c r="G39" s="381"/>
      <c r="H39" s="364"/>
      <c r="I39" s="364"/>
      <c r="J39" s="364"/>
      <c r="K39" s="372"/>
      <c r="L39" s="215" t="s">
        <v>553</v>
      </c>
      <c r="M39" s="228" t="s">
        <v>520</v>
      </c>
      <c r="N39" s="219" t="s">
        <v>47</v>
      </c>
      <c r="O39" s="226">
        <v>41580000</v>
      </c>
    </row>
    <row r="40" spans="1:15" ht="48" x14ac:dyDescent="0.2">
      <c r="A40" s="374"/>
      <c r="B40" s="364"/>
      <c r="C40" s="364"/>
      <c r="D40" s="376"/>
      <c r="E40" s="381"/>
      <c r="F40" s="381"/>
      <c r="G40" s="381"/>
      <c r="H40" s="364"/>
      <c r="I40" s="364"/>
      <c r="J40" s="364"/>
      <c r="K40" s="372"/>
      <c r="L40" s="215" t="s">
        <v>554</v>
      </c>
      <c r="M40" s="228" t="s">
        <v>520</v>
      </c>
      <c r="N40" s="219" t="s">
        <v>47</v>
      </c>
      <c r="O40" s="226">
        <v>26712000</v>
      </c>
    </row>
    <row r="41" spans="1:15" ht="96" x14ac:dyDescent="0.2">
      <c r="A41" s="374"/>
      <c r="B41" s="364"/>
      <c r="C41" s="364"/>
      <c r="D41" s="376"/>
      <c r="E41" s="381"/>
      <c r="F41" s="381"/>
      <c r="G41" s="381"/>
      <c r="H41" s="364"/>
      <c r="I41" s="364"/>
      <c r="J41" s="364"/>
      <c r="K41" s="372"/>
      <c r="L41" s="215" t="s">
        <v>555</v>
      </c>
      <c r="M41" s="228" t="s">
        <v>520</v>
      </c>
      <c r="N41" s="219" t="s">
        <v>47</v>
      </c>
      <c r="O41" s="226">
        <v>54000000</v>
      </c>
    </row>
    <row r="42" spans="1:15" ht="96" x14ac:dyDescent="0.2">
      <c r="A42" s="374"/>
      <c r="B42" s="364"/>
      <c r="C42" s="364"/>
      <c r="D42" s="376"/>
      <c r="E42" s="381"/>
      <c r="F42" s="381"/>
      <c r="G42" s="381"/>
      <c r="H42" s="364"/>
      <c r="I42" s="364"/>
      <c r="J42" s="364"/>
      <c r="K42" s="372"/>
      <c r="L42" s="215" t="s">
        <v>556</v>
      </c>
      <c r="M42" s="228" t="s">
        <v>520</v>
      </c>
      <c r="N42" s="219" t="s">
        <v>47</v>
      </c>
      <c r="O42" s="226">
        <v>88200000</v>
      </c>
    </row>
    <row r="43" spans="1:15" ht="60" x14ac:dyDescent="0.2">
      <c r="A43" s="374"/>
      <c r="B43" s="364"/>
      <c r="C43" s="364"/>
      <c r="D43" s="376"/>
      <c r="E43" s="381"/>
      <c r="F43" s="381"/>
      <c r="G43" s="381"/>
      <c r="H43" s="364"/>
      <c r="I43" s="364"/>
      <c r="J43" s="364"/>
      <c r="K43" s="372"/>
      <c r="L43" s="215" t="s">
        <v>557</v>
      </c>
      <c r="M43" s="228" t="s">
        <v>520</v>
      </c>
      <c r="N43" s="219" t="s">
        <v>47</v>
      </c>
      <c r="O43" s="226">
        <v>88200000</v>
      </c>
    </row>
    <row r="44" spans="1:15" ht="72" x14ac:dyDescent="0.2">
      <c r="A44" s="374"/>
      <c r="B44" s="364"/>
      <c r="C44" s="364"/>
      <c r="D44" s="376"/>
      <c r="E44" s="381"/>
      <c r="F44" s="381"/>
      <c r="G44" s="381"/>
      <c r="H44" s="364"/>
      <c r="I44" s="364"/>
      <c r="J44" s="364"/>
      <c r="K44" s="372"/>
      <c r="L44" s="215" t="s">
        <v>558</v>
      </c>
      <c r="M44" s="228" t="s">
        <v>520</v>
      </c>
      <c r="N44" s="219" t="s">
        <v>47</v>
      </c>
      <c r="O44" s="226">
        <v>44400000</v>
      </c>
    </row>
    <row r="45" spans="1:15" ht="60" x14ac:dyDescent="0.2">
      <c r="A45" s="374"/>
      <c r="B45" s="364"/>
      <c r="C45" s="364"/>
      <c r="D45" s="376"/>
      <c r="E45" s="381"/>
      <c r="F45" s="381"/>
      <c r="G45" s="381"/>
      <c r="H45" s="364"/>
      <c r="I45" s="364"/>
      <c r="J45" s="364"/>
      <c r="K45" s="372"/>
      <c r="L45" s="215" t="s">
        <v>559</v>
      </c>
      <c r="M45" s="228" t="s">
        <v>520</v>
      </c>
      <c r="N45" s="219" t="s">
        <v>47</v>
      </c>
      <c r="O45" s="226">
        <v>42000000</v>
      </c>
    </row>
    <row r="46" spans="1:15" ht="84" x14ac:dyDescent="0.2">
      <c r="A46" s="374"/>
      <c r="B46" s="364"/>
      <c r="C46" s="364"/>
      <c r="D46" s="376"/>
      <c r="E46" s="381"/>
      <c r="F46" s="381"/>
      <c r="G46" s="381"/>
      <c r="H46" s="364"/>
      <c r="I46" s="364"/>
      <c r="J46" s="364"/>
      <c r="K46" s="372"/>
      <c r="L46" s="215" t="s">
        <v>560</v>
      </c>
      <c r="M46" s="228" t="s">
        <v>520</v>
      </c>
      <c r="N46" s="219" t="s">
        <v>47</v>
      </c>
      <c r="O46" s="226">
        <v>72000000</v>
      </c>
    </row>
    <row r="47" spans="1:15" ht="36" x14ac:dyDescent="0.2">
      <c r="A47" s="374"/>
      <c r="B47" s="364"/>
      <c r="C47" s="364"/>
      <c r="D47" s="376"/>
      <c r="E47" s="381"/>
      <c r="F47" s="381"/>
      <c r="G47" s="381"/>
      <c r="H47" s="364"/>
      <c r="I47" s="364"/>
      <c r="J47" s="364"/>
      <c r="K47" s="372"/>
      <c r="L47" s="215" t="s">
        <v>561</v>
      </c>
      <c r="M47" s="228" t="s">
        <v>520</v>
      </c>
      <c r="N47" s="219" t="s">
        <v>47</v>
      </c>
      <c r="O47" s="226">
        <f>2800000*12</f>
        <v>33600000</v>
      </c>
    </row>
    <row r="48" spans="1:15" ht="120" x14ac:dyDescent="0.2">
      <c r="A48" s="374"/>
      <c r="B48" s="364"/>
      <c r="C48" s="364"/>
      <c r="D48" s="376"/>
      <c r="E48" s="381"/>
      <c r="F48" s="381"/>
      <c r="G48" s="381"/>
      <c r="H48" s="364"/>
      <c r="I48" s="364"/>
      <c r="J48" s="364"/>
      <c r="K48" s="372"/>
      <c r="L48" s="215" t="s">
        <v>562</v>
      </c>
      <c r="M48" s="228" t="s">
        <v>520</v>
      </c>
      <c r="N48" s="219" t="s">
        <v>47</v>
      </c>
      <c r="O48" s="226">
        <v>88200000</v>
      </c>
    </row>
    <row r="49" spans="1:15" ht="36" x14ac:dyDescent="0.2">
      <c r="A49" s="374"/>
      <c r="B49" s="364"/>
      <c r="C49" s="364"/>
      <c r="D49" s="376"/>
      <c r="E49" s="381"/>
      <c r="F49" s="381"/>
      <c r="G49" s="381"/>
      <c r="H49" s="364"/>
      <c r="I49" s="364"/>
      <c r="J49" s="364"/>
      <c r="K49" s="372"/>
      <c r="L49" s="218" t="s">
        <v>563</v>
      </c>
      <c r="M49" s="223" t="s">
        <v>520</v>
      </c>
      <c r="N49" s="219" t="s">
        <v>47</v>
      </c>
      <c r="O49" s="226">
        <v>180000000</v>
      </c>
    </row>
    <row r="50" spans="1:15" ht="36" x14ac:dyDescent="0.2">
      <c r="A50" s="374"/>
      <c r="B50" s="364"/>
      <c r="C50" s="364"/>
      <c r="D50" s="376"/>
      <c r="E50" s="381"/>
      <c r="F50" s="381"/>
      <c r="G50" s="381"/>
      <c r="H50" s="364"/>
      <c r="I50" s="364"/>
      <c r="J50" s="364"/>
      <c r="K50" s="372"/>
      <c r="L50" s="218" t="s">
        <v>563</v>
      </c>
      <c r="M50" s="223" t="s">
        <v>520</v>
      </c>
      <c r="N50" s="219" t="s">
        <v>47</v>
      </c>
      <c r="O50" s="226">
        <v>180000000</v>
      </c>
    </row>
    <row r="51" spans="1:15" ht="36" x14ac:dyDescent="0.2">
      <c r="A51" s="374"/>
      <c r="B51" s="364"/>
      <c r="C51" s="364"/>
      <c r="D51" s="376"/>
      <c r="E51" s="381"/>
      <c r="F51" s="381"/>
      <c r="G51" s="381"/>
      <c r="H51" s="364"/>
      <c r="I51" s="364"/>
      <c r="J51" s="364"/>
      <c r="K51" s="372"/>
      <c r="L51" s="218" t="s">
        <v>563</v>
      </c>
      <c r="M51" s="223" t="s">
        <v>520</v>
      </c>
      <c r="N51" s="219" t="s">
        <v>47</v>
      </c>
      <c r="O51" s="226">
        <v>180000000</v>
      </c>
    </row>
    <row r="52" spans="1:15" ht="36" x14ac:dyDescent="0.2">
      <c r="A52" s="374"/>
      <c r="B52" s="364"/>
      <c r="C52" s="364"/>
      <c r="D52" s="376"/>
      <c r="E52" s="381"/>
      <c r="F52" s="381"/>
      <c r="G52" s="381"/>
      <c r="H52" s="364"/>
      <c r="I52" s="364"/>
      <c r="J52" s="364"/>
      <c r="K52" s="372"/>
      <c r="L52" s="218" t="s">
        <v>563</v>
      </c>
      <c r="M52" s="223" t="s">
        <v>520</v>
      </c>
      <c r="N52" s="219" t="s">
        <v>47</v>
      </c>
      <c r="O52" s="226">
        <v>180000000</v>
      </c>
    </row>
    <row r="53" spans="1:15" ht="36" x14ac:dyDescent="0.2">
      <c r="A53" s="374"/>
      <c r="B53" s="364"/>
      <c r="C53" s="364"/>
      <c r="D53" s="376"/>
      <c r="E53" s="381"/>
      <c r="F53" s="381"/>
      <c r="G53" s="381"/>
      <c r="H53" s="364"/>
      <c r="I53" s="364"/>
      <c r="J53" s="364"/>
      <c r="K53" s="372"/>
      <c r="L53" s="218" t="s">
        <v>563</v>
      </c>
      <c r="M53" s="223" t="s">
        <v>520</v>
      </c>
      <c r="N53" s="219" t="s">
        <v>47</v>
      </c>
      <c r="O53" s="226">
        <f>180000000-60000000</f>
        <v>120000000</v>
      </c>
    </row>
    <row r="54" spans="1:15" ht="60" x14ac:dyDescent="0.2">
      <c r="A54" s="374"/>
      <c r="B54" s="364"/>
      <c r="C54" s="364"/>
      <c r="D54" s="376"/>
      <c r="E54" s="381"/>
      <c r="F54" s="381"/>
      <c r="G54" s="381"/>
      <c r="H54" s="364"/>
      <c r="I54" s="364"/>
      <c r="J54" s="364"/>
      <c r="K54" s="372"/>
      <c r="L54" s="231" t="s">
        <v>564</v>
      </c>
      <c r="M54" s="223" t="s">
        <v>520</v>
      </c>
      <c r="N54" s="219" t="s">
        <v>47</v>
      </c>
      <c r="O54" s="226">
        <v>84000000</v>
      </c>
    </row>
    <row r="55" spans="1:15" ht="72" x14ac:dyDescent="0.2">
      <c r="A55" s="374"/>
      <c r="B55" s="364"/>
      <c r="C55" s="364"/>
      <c r="D55" s="376"/>
      <c r="E55" s="381"/>
      <c r="F55" s="381"/>
      <c r="G55" s="381"/>
      <c r="H55" s="364"/>
      <c r="I55" s="364"/>
      <c r="J55" s="364"/>
      <c r="K55" s="372"/>
      <c r="L55" s="231" t="s">
        <v>565</v>
      </c>
      <c r="M55" s="223" t="s">
        <v>520</v>
      </c>
      <c r="N55" s="219" t="s">
        <v>47</v>
      </c>
      <c r="O55" s="226">
        <v>84000000</v>
      </c>
    </row>
    <row r="56" spans="1:15" ht="96" x14ac:dyDescent="0.2">
      <c r="A56" s="374"/>
      <c r="B56" s="364"/>
      <c r="C56" s="364"/>
      <c r="D56" s="376"/>
      <c r="E56" s="381"/>
      <c r="F56" s="381"/>
      <c r="G56" s="381"/>
      <c r="H56" s="365"/>
      <c r="I56" s="364"/>
      <c r="J56" s="364"/>
      <c r="K56" s="373"/>
      <c r="L56" s="231" t="s">
        <v>566</v>
      </c>
      <c r="M56" s="223" t="s">
        <v>520</v>
      </c>
      <c r="N56" s="219" t="s">
        <v>47</v>
      </c>
      <c r="O56" s="226">
        <v>84000000</v>
      </c>
    </row>
    <row r="57" spans="1:15" ht="72" x14ac:dyDescent="0.2">
      <c r="A57" s="374"/>
      <c r="B57" s="364"/>
      <c r="C57" s="364"/>
      <c r="D57" s="376"/>
      <c r="E57" s="381"/>
      <c r="F57" s="381"/>
      <c r="G57" s="381"/>
      <c r="H57" s="374" t="s">
        <v>567</v>
      </c>
      <c r="I57" s="364"/>
      <c r="J57" s="364"/>
      <c r="K57" s="375">
        <f>SUM(O57:O66)</f>
        <v>980000000</v>
      </c>
      <c r="L57" s="232" t="s">
        <v>568</v>
      </c>
      <c r="M57" s="223" t="s">
        <v>520</v>
      </c>
      <c r="N57" s="219" t="s">
        <v>47</v>
      </c>
      <c r="O57" s="226">
        <v>58000000</v>
      </c>
    </row>
    <row r="58" spans="1:15" ht="60" x14ac:dyDescent="0.2">
      <c r="A58" s="374"/>
      <c r="B58" s="364"/>
      <c r="C58" s="364"/>
      <c r="D58" s="376"/>
      <c r="E58" s="381"/>
      <c r="F58" s="381"/>
      <c r="G58" s="381"/>
      <c r="H58" s="374"/>
      <c r="I58" s="364"/>
      <c r="J58" s="364"/>
      <c r="K58" s="375"/>
      <c r="L58" s="232" t="s">
        <v>569</v>
      </c>
      <c r="M58" s="223" t="s">
        <v>520</v>
      </c>
      <c r="N58" s="219" t="s">
        <v>47</v>
      </c>
      <c r="O58" s="226">
        <v>67000000</v>
      </c>
    </row>
    <row r="59" spans="1:15" ht="120" x14ac:dyDescent="0.2">
      <c r="A59" s="374"/>
      <c r="B59" s="364"/>
      <c r="C59" s="364"/>
      <c r="D59" s="376"/>
      <c r="E59" s="381"/>
      <c r="F59" s="381"/>
      <c r="G59" s="381"/>
      <c r="H59" s="374"/>
      <c r="I59" s="364"/>
      <c r="J59" s="364"/>
      <c r="K59" s="375"/>
      <c r="L59" s="232" t="s">
        <v>570</v>
      </c>
      <c r="M59" s="223" t="s">
        <v>520</v>
      </c>
      <c r="N59" s="219" t="s">
        <v>47</v>
      </c>
      <c r="O59" s="226">
        <v>124000000</v>
      </c>
    </row>
    <row r="60" spans="1:15" ht="60" x14ac:dyDescent="0.2">
      <c r="A60" s="374"/>
      <c r="B60" s="364"/>
      <c r="C60" s="364"/>
      <c r="D60" s="376"/>
      <c r="E60" s="381"/>
      <c r="F60" s="381"/>
      <c r="G60" s="381"/>
      <c r="H60" s="374"/>
      <c r="I60" s="364"/>
      <c r="J60" s="364"/>
      <c r="K60" s="375"/>
      <c r="L60" s="233" t="s">
        <v>571</v>
      </c>
      <c r="M60" s="223" t="s">
        <v>520</v>
      </c>
      <c r="N60" s="219" t="s">
        <v>47</v>
      </c>
      <c r="O60" s="226">
        <v>45000000</v>
      </c>
    </row>
    <row r="61" spans="1:15" ht="60" x14ac:dyDescent="0.2">
      <c r="A61" s="374"/>
      <c r="B61" s="364"/>
      <c r="C61" s="364"/>
      <c r="D61" s="376"/>
      <c r="E61" s="381"/>
      <c r="F61" s="381"/>
      <c r="G61" s="381"/>
      <c r="H61" s="374"/>
      <c r="I61" s="364"/>
      <c r="J61" s="364"/>
      <c r="K61" s="375"/>
      <c r="L61" s="232" t="s">
        <v>572</v>
      </c>
      <c r="M61" s="223" t="s">
        <v>520</v>
      </c>
      <c r="N61" s="219" t="s">
        <v>47</v>
      </c>
      <c r="O61" s="226">
        <v>45000000</v>
      </c>
    </row>
    <row r="62" spans="1:15" ht="60" x14ac:dyDescent="0.2">
      <c r="A62" s="374"/>
      <c r="B62" s="364"/>
      <c r="C62" s="364"/>
      <c r="D62" s="376"/>
      <c r="E62" s="381"/>
      <c r="F62" s="381"/>
      <c r="G62" s="381"/>
      <c r="H62" s="374"/>
      <c r="I62" s="364"/>
      <c r="J62" s="364"/>
      <c r="K62" s="375"/>
      <c r="L62" s="232" t="s">
        <v>572</v>
      </c>
      <c r="M62" s="223" t="s">
        <v>520</v>
      </c>
      <c r="N62" s="219" t="s">
        <v>47</v>
      </c>
      <c r="O62" s="226">
        <v>45000000</v>
      </c>
    </row>
    <row r="63" spans="1:15" ht="72" x14ac:dyDescent="0.2">
      <c r="A63" s="374"/>
      <c r="B63" s="364"/>
      <c r="C63" s="364"/>
      <c r="D63" s="376"/>
      <c r="E63" s="381"/>
      <c r="F63" s="381"/>
      <c r="G63" s="381"/>
      <c r="H63" s="374"/>
      <c r="I63" s="364"/>
      <c r="J63" s="364"/>
      <c r="K63" s="375"/>
      <c r="L63" s="234" t="s">
        <v>573</v>
      </c>
      <c r="M63" s="228" t="s">
        <v>520</v>
      </c>
      <c r="N63" s="219" t="s">
        <v>47</v>
      </c>
      <c r="O63" s="229">
        <v>96000000</v>
      </c>
    </row>
    <row r="64" spans="1:15" ht="120" x14ac:dyDescent="0.2">
      <c r="A64" s="374"/>
      <c r="B64" s="364"/>
      <c r="C64" s="364"/>
      <c r="D64" s="376"/>
      <c r="E64" s="381"/>
      <c r="F64" s="381"/>
      <c r="G64" s="381"/>
      <c r="H64" s="374"/>
      <c r="I64" s="364"/>
      <c r="J64" s="364"/>
      <c r="K64" s="375"/>
      <c r="L64" s="232" t="s">
        <v>574</v>
      </c>
      <c r="M64" s="223" t="s">
        <v>520</v>
      </c>
      <c r="N64" s="219" t="s">
        <v>47</v>
      </c>
      <c r="O64" s="226">
        <v>300000000</v>
      </c>
    </row>
    <row r="65" spans="1:15" ht="108" x14ac:dyDescent="0.2">
      <c r="A65" s="374"/>
      <c r="B65" s="364"/>
      <c r="C65" s="364"/>
      <c r="D65" s="376"/>
      <c r="E65" s="381"/>
      <c r="F65" s="381"/>
      <c r="G65" s="381"/>
      <c r="H65" s="374"/>
      <c r="I65" s="364"/>
      <c r="J65" s="364"/>
      <c r="K65" s="375"/>
      <c r="L65" s="232" t="s">
        <v>575</v>
      </c>
      <c r="M65" s="223" t="s">
        <v>520</v>
      </c>
      <c r="N65" s="219" t="s">
        <v>47</v>
      </c>
      <c r="O65" s="226">
        <v>100000000</v>
      </c>
    </row>
    <row r="66" spans="1:15" ht="108.75" thickBot="1" x14ac:dyDescent="0.25">
      <c r="A66" s="374"/>
      <c r="B66" s="364"/>
      <c r="C66" s="364"/>
      <c r="D66" s="376"/>
      <c r="E66" s="381"/>
      <c r="F66" s="381"/>
      <c r="G66" s="381"/>
      <c r="H66" s="374"/>
      <c r="I66" s="364"/>
      <c r="J66" s="364"/>
      <c r="K66" s="375"/>
      <c r="L66" s="235" t="s">
        <v>576</v>
      </c>
      <c r="M66" s="223" t="s">
        <v>520</v>
      </c>
      <c r="N66" s="219" t="s">
        <v>47</v>
      </c>
      <c r="O66" s="226">
        <v>100000000</v>
      </c>
    </row>
    <row r="67" spans="1:15" ht="24" x14ac:dyDescent="0.2">
      <c r="A67" s="374"/>
      <c r="B67" s="364"/>
      <c r="C67" s="364"/>
      <c r="D67" s="376"/>
      <c r="E67" s="381"/>
      <c r="F67" s="381"/>
      <c r="G67" s="381"/>
      <c r="H67" s="374" t="s">
        <v>577</v>
      </c>
      <c r="I67" s="364"/>
      <c r="J67" s="364"/>
      <c r="K67" s="376">
        <f>SUM(O67:O69)</f>
        <v>143000000</v>
      </c>
      <c r="L67" s="218" t="s">
        <v>578</v>
      </c>
      <c r="M67" s="223" t="s">
        <v>466</v>
      </c>
      <c r="N67" s="219" t="s">
        <v>47</v>
      </c>
      <c r="O67" s="226">
        <v>8000000</v>
      </c>
    </row>
    <row r="68" spans="1:15" ht="24" x14ac:dyDescent="0.2">
      <c r="A68" s="374"/>
      <c r="B68" s="364"/>
      <c r="C68" s="364"/>
      <c r="D68" s="376"/>
      <c r="E68" s="381"/>
      <c r="F68" s="381"/>
      <c r="G68" s="381"/>
      <c r="H68" s="374"/>
      <c r="I68" s="364"/>
      <c r="J68" s="364"/>
      <c r="K68" s="377"/>
      <c r="L68" s="218" t="s">
        <v>579</v>
      </c>
      <c r="M68" s="225" t="s">
        <v>580</v>
      </c>
      <c r="N68" s="219" t="s">
        <v>47</v>
      </c>
      <c r="O68" s="226">
        <v>50000000</v>
      </c>
    </row>
    <row r="69" spans="1:15" ht="24" x14ac:dyDescent="0.2">
      <c r="A69" s="374"/>
      <c r="B69" s="364"/>
      <c r="C69" s="364"/>
      <c r="D69" s="376"/>
      <c r="E69" s="381"/>
      <c r="F69" s="381"/>
      <c r="G69" s="381"/>
      <c r="H69" s="374"/>
      <c r="I69" s="364"/>
      <c r="J69" s="364"/>
      <c r="K69" s="377"/>
      <c r="L69" s="218" t="s">
        <v>581</v>
      </c>
      <c r="M69" s="225" t="s">
        <v>580</v>
      </c>
      <c r="N69" s="219" t="s">
        <v>47</v>
      </c>
      <c r="O69" s="226">
        <v>85000000</v>
      </c>
    </row>
    <row r="70" spans="1:15" ht="72" x14ac:dyDescent="0.2">
      <c r="A70" s="374"/>
      <c r="B70" s="364"/>
      <c r="C70" s="364"/>
      <c r="D70" s="376"/>
      <c r="E70" s="381"/>
      <c r="F70" s="381"/>
      <c r="G70" s="381"/>
      <c r="H70" s="363" t="s">
        <v>582</v>
      </c>
      <c r="I70" s="364"/>
      <c r="J70" s="363" t="s">
        <v>583</v>
      </c>
      <c r="K70" s="366">
        <f>SUM(O70:O82)</f>
        <v>2524000000</v>
      </c>
      <c r="L70" s="218" t="s">
        <v>584</v>
      </c>
      <c r="M70" s="223" t="s">
        <v>520</v>
      </c>
      <c r="N70" s="219" t="s">
        <v>47</v>
      </c>
      <c r="O70" s="236">
        <v>72000000</v>
      </c>
    </row>
    <row r="71" spans="1:15" ht="108" x14ac:dyDescent="0.2">
      <c r="A71" s="374"/>
      <c r="B71" s="364"/>
      <c r="C71" s="364"/>
      <c r="D71" s="376"/>
      <c r="E71" s="381"/>
      <c r="F71" s="381"/>
      <c r="G71" s="381"/>
      <c r="H71" s="364"/>
      <c r="I71" s="364"/>
      <c r="J71" s="364"/>
      <c r="K71" s="367"/>
      <c r="L71" s="218" t="s">
        <v>585</v>
      </c>
      <c r="M71" s="223" t="s">
        <v>520</v>
      </c>
      <c r="N71" s="219" t="s">
        <v>47</v>
      </c>
      <c r="O71" s="236">
        <v>72000000</v>
      </c>
    </row>
    <row r="72" spans="1:15" ht="96" x14ac:dyDescent="0.2">
      <c r="A72" s="374"/>
      <c r="B72" s="364"/>
      <c r="C72" s="364"/>
      <c r="D72" s="376"/>
      <c r="E72" s="381"/>
      <c r="F72" s="381"/>
      <c r="G72" s="381"/>
      <c r="H72" s="364"/>
      <c r="I72" s="364"/>
      <c r="J72" s="364"/>
      <c r="K72" s="367"/>
      <c r="L72" s="218" t="s">
        <v>586</v>
      </c>
      <c r="M72" s="223" t="s">
        <v>520</v>
      </c>
      <c r="N72" s="219" t="s">
        <v>47</v>
      </c>
      <c r="O72" s="236">
        <v>84000000</v>
      </c>
    </row>
    <row r="73" spans="1:15" ht="96" x14ac:dyDescent="0.2">
      <c r="A73" s="374"/>
      <c r="B73" s="364"/>
      <c r="C73" s="364"/>
      <c r="D73" s="376"/>
      <c r="E73" s="381"/>
      <c r="F73" s="381"/>
      <c r="G73" s="381"/>
      <c r="H73" s="364"/>
      <c r="I73" s="364"/>
      <c r="J73" s="364"/>
      <c r="K73" s="367"/>
      <c r="L73" s="218" t="s">
        <v>587</v>
      </c>
      <c r="M73" s="223" t="s">
        <v>520</v>
      </c>
      <c r="N73" s="219" t="s">
        <v>47</v>
      </c>
      <c r="O73" s="236">
        <v>60000000</v>
      </c>
    </row>
    <row r="74" spans="1:15" ht="60" x14ac:dyDescent="0.2">
      <c r="A74" s="374"/>
      <c r="B74" s="364"/>
      <c r="C74" s="364"/>
      <c r="D74" s="376"/>
      <c r="E74" s="381"/>
      <c r="F74" s="381"/>
      <c r="G74" s="381"/>
      <c r="H74" s="364"/>
      <c r="I74" s="364"/>
      <c r="J74" s="364"/>
      <c r="K74" s="367"/>
      <c r="L74" s="218" t="s">
        <v>588</v>
      </c>
      <c r="M74" s="223" t="s">
        <v>520</v>
      </c>
      <c r="N74" s="219" t="s">
        <v>47</v>
      </c>
      <c r="O74" s="236">
        <v>72000000</v>
      </c>
    </row>
    <row r="75" spans="1:15" ht="96" x14ac:dyDescent="0.2">
      <c r="A75" s="374"/>
      <c r="B75" s="364"/>
      <c r="C75" s="364"/>
      <c r="D75" s="376"/>
      <c r="E75" s="381"/>
      <c r="F75" s="381"/>
      <c r="G75" s="381"/>
      <c r="H75" s="364"/>
      <c r="I75" s="364"/>
      <c r="J75" s="365"/>
      <c r="K75" s="367"/>
      <c r="L75" s="218" t="s">
        <v>589</v>
      </c>
      <c r="M75" s="223" t="s">
        <v>520</v>
      </c>
      <c r="N75" s="219" t="s">
        <v>47</v>
      </c>
      <c r="O75" s="236">
        <v>84000000</v>
      </c>
    </row>
    <row r="76" spans="1:15" ht="144" x14ac:dyDescent="0.2">
      <c r="A76" s="374"/>
      <c r="B76" s="364"/>
      <c r="C76" s="364"/>
      <c r="D76" s="376"/>
      <c r="E76" s="381"/>
      <c r="F76" s="381"/>
      <c r="G76" s="381"/>
      <c r="H76" s="364"/>
      <c r="I76" s="364"/>
      <c r="J76" s="363" t="s">
        <v>590</v>
      </c>
      <c r="K76" s="367"/>
      <c r="L76" s="218" t="s">
        <v>591</v>
      </c>
      <c r="M76" s="225" t="s">
        <v>592</v>
      </c>
      <c r="N76" s="219" t="s">
        <v>47</v>
      </c>
      <c r="O76" s="226">
        <v>500000000</v>
      </c>
    </row>
    <row r="77" spans="1:15" ht="108" x14ac:dyDescent="0.2">
      <c r="A77" s="374"/>
      <c r="B77" s="364"/>
      <c r="C77" s="364"/>
      <c r="D77" s="376"/>
      <c r="E77" s="381"/>
      <c r="F77" s="381"/>
      <c r="G77" s="381"/>
      <c r="H77" s="364"/>
      <c r="I77" s="364"/>
      <c r="J77" s="364"/>
      <c r="K77" s="367"/>
      <c r="L77" s="218" t="s">
        <v>593</v>
      </c>
      <c r="M77" s="225" t="s">
        <v>594</v>
      </c>
      <c r="N77" s="219" t="s">
        <v>47</v>
      </c>
      <c r="O77" s="226">
        <v>200000000</v>
      </c>
    </row>
    <row r="78" spans="1:15" ht="60" x14ac:dyDescent="0.2">
      <c r="A78" s="374"/>
      <c r="B78" s="364"/>
      <c r="C78" s="364"/>
      <c r="D78" s="376"/>
      <c r="E78" s="381"/>
      <c r="F78" s="381"/>
      <c r="G78" s="381"/>
      <c r="H78" s="364"/>
      <c r="I78" s="364"/>
      <c r="J78" s="364"/>
      <c r="K78" s="367"/>
      <c r="L78" s="218" t="s">
        <v>595</v>
      </c>
      <c r="M78" s="223" t="s">
        <v>596</v>
      </c>
      <c r="N78" s="219" t="s">
        <v>47</v>
      </c>
      <c r="O78" s="226">
        <v>200000000</v>
      </c>
    </row>
    <row r="79" spans="1:15" ht="60" x14ac:dyDescent="0.2">
      <c r="A79" s="374"/>
      <c r="B79" s="364"/>
      <c r="C79" s="364"/>
      <c r="D79" s="376"/>
      <c r="E79" s="381"/>
      <c r="F79" s="381"/>
      <c r="G79" s="381"/>
      <c r="H79" s="364"/>
      <c r="I79" s="364"/>
      <c r="J79" s="364"/>
      <c r="K79" s="367"/>
      <c r="L79" s="218" t="s">
        <v>597</v>
      </c>
      <c r="M79" s="225" t="s">
        <v>598</v>
      </c>
      <c r="N79" s="219" t="s">
        <v>47</v>
      </c>
      <c r="O79" s="226">
        <v>800000000</v>
      </c>
    </row>
    <row r="80" spans="1:15" ht="36" x14ac:dyDescent="0.2">
      <c r="A80" s="374"/>
      <c r="B80" s="364"/>
      <c r="C80" s="364"/>
      <c r="D80" s="376"/>
      <c r="E80" s="381"/>
      <c r="F80" s="381"/>
      <c r="G80" s="381"/>
      <c r="H80" s="364"/>
      <c r="I80" s="364"/>
      <c r="J80" s="364"/>
      <c r="K80" s="367"/>
      <c r="L80" s="214" t="s">
        <v>599</v>
      </c>
      <c r="M80" s="223" t="s">
        <v>600</v>
      </c>
      <c r="N80" s="219" t="s">
        <v>47</v>
      </c>
      <c r="O80" s="226">
        <v>250000000</v>
      </c>
    </row>
    <row r="81" spans="1:15" ht="24" x14ac:dyDescent="0.2">
      <c r="A81" s="374"/>
      <c r="B81" s="364"/>
      <c r="C81" s="364"/>
      <c r="D81" s="376"/>
      <c r="E81" s="381"/>
      <c r="F81" s="381"/>
      <c r="G81" s="381"/>
      <c r="H81" s="364"/>
      <c r="I81" s="364"/>
      <c r="J81" s="364"/>
      <c r="K81" s="367"/>
      <c r="L81" s="214" t="s">
        <v>601</v>
      </c>
      <c r="M81" s="223" t="s">
        <v>596</v>
      </c>
      <c r="N81" s="219" t="s">
        <v>47</v>
      </c>
      <c r="O81" s="226">
        <v>30000000</v>
      </c>
    </row>
    <row r="82" spans="1:15" x14ac:dyDescent="0.2">
      <c r="A82" s="374"/>
      <c r="B82" s="364"/>
      <c r="C82" s="364"/>
      <c r="D82" s="376"/>
      <c r="E82" s="381"/>
      <c r="F82" s="381"/>
      <c r="G82" s="381"/>
      <c r="H82" s="364"/>
      <c r="I82" s="364"/>
      <c r="J82" s="364"/>
      <c r="K82" s="367"/>
      <c r="L82" s="214" t="s">
        <v>602</v>
      </c>
      <c r="M82" s="223" t="s">
        <v>514</v>
      </c>
      <c r="N82" s="219" t="s">
        <v>47</v>
      </c>
      <c r="O82" s="226">
        <v>100000000</v>
      </c>
    </row>
    <row r="83" spans="1:15" ht="36" x14ac:dyDescent="0.2">
      <c r="A83" s="374"/>
      <c r="B83" s="364"/>
      <c r="C83" s="364"/>
      <c r="D83" s="376"/>
      <c r="E83" s="381"/>
      <c r="F83" s="381"/>
      <c r="G83" s="381"/>
      <c r="H83" s="214" t="s">
        <v>603</v>
      </c>
      <c r="I83" s="364"/>
      <c r="J83" s="364"/>
      <c r="K83" s="237">
        <f>SUM(O83)</f>
        <v>381470132</v>
      </c>
      <c r="L83" s="218" t="s">
        <v>604</v>
      </c>
      <c r="M83" s="223" t="s">
        <v>514</v>
      </c>
      <c r="N83" s="219" t="s">
        <v>47</v>
      </c>
      <c r="O83" s="226">
        <f>400000000-18529868</f>
        <v>381470132</v>
      </c>
    </row>
    <row r="84" spans="1:15" ht="24" x14ac:dyDescent="0.2">
      <c r="A84" s="374"/>
      <c r="B84" s="364"/>
      <c r="C84" s="364"/>
      <c r="D84" s="376"/>
      <c r="E84" s="381"/>
      <c r="F84" s="381"/>
      <c r="G84" s="381"/>
      <c r="H84" s="238" t="s">
        <v>605</v>
      </c>
      <c r="I84" s="364"/>
      <c r="J84" s="364"/>
      <c r="K84" s="239">
        <f>+O84</f>
        <v>118529868</v>
      </c>
      <c r="L84" s="218" t="s">
        <v>606</v>
      </c>
      <c r="M84" s="228" t="s">
        <v>596</v>
      </c>
      <c r="N84" s="219" t="s">
        <v>47</v>
      </c>
      <c r="O84" s="229">
        <v>118529868</v>
      </c>
    </row>
    <row r="85" spans="1:15" x14ac:dyDescent="0.2">
      <c r="A85" s="374"/>
      <c r="B85" s="364"/>
      <c r="C85" s="364"/>
      <c r="D85" s="376"/>
      <c r="E85" s="381"/>
      <c r="F85" s="381"/>
      <c r="G85" s="381"/>
      <c r="H85" s="363" t="s">
        <v>607</v>
      </c>
      <c r="I85" s="364"/>
      <c r="J85" s="364"/>
      <c r="K85" s="366">
        <f>SUM(O85)</f>
        <v>500000000</v>
      </c>
      <c r="L85" s="363" t="s">
        <v>608</v>
      </c>
      <c r="M85" s="359" t="s">
        <v>596</v>
      </c>
      <c r="N85" s="219" t="s">
        <v>47</v>
      </c>
      <c r="O85" s="361">
        <v>500000000</v>
      </c>
    </row>
    <row r="86" spans="1:15" x14ac:dyDescent="0.2">
      <c r="A86" s="374"/>
      <c r="B86" s="364"/>
      <c r="C86" s="364"/>
      <c r="D86" s="376"/>
      <c r="E86" s="381"/>
      <c r="F86" s="381"/>
      <c r="G86" s="381"/>
      <c r="H86" s="365"/>
      <c r="I86" s="364"/>
      <c r="J86" s="365"/>
      <c r="K86" s="368"/>
      <c r="L86" s="365"/>
      <c r="M86" s="360"/>
      <c r="N86" s="219" t="s">
        <v>47</v>
      </c>
      <c r="O86" s="362"/>
    </row>
    <row r="87" spans="1:15" ht="84" x14ac:dyDescent="0.2">
      <c r="A87" s="374"/>
      <c r="B87" s="364"/>
      <c r="C87" s="364"/>
      <c r="D87" s="376"/>
      <c r="E87" s="381"/>
      <c r="F87" s="381"/>
      <c r="G87" s="381"/>
      <c r="H87" s="363" t="s">
        <v>609</v>
      </c>
      <c r="I87" s="364"/>
      <c r="J87" s="363" t="s">
        <v>518</v>
      </c>
      <c r="K87" s="366">
        <f>SUM(O87:O89)</f>
        <v>79200000</v>
      </c>
      <c r="L87" s="232" t="s">
        <v>610</v>
      </c>
      <c r="M87" s="223" t="s">
        <v>520</v>
      </c>
      <c r="N87" s="219" t="s">
        <v>47</v>
      </c>
      <c r="O87" s="226">
        <f>2200000*12</f>
        <v>26400000</v>
      </c>
    </row>
    <row r="88" spans="1:15" ht="84" x14ac:dyDescent="0.2">
      <c r="A88" s="374"/>
      <c r="B88" s="364"/>
      <c r="C88" s="364"/>
      <c r="D88" s="376"/>
      <c r="E88" s="381"/>
      <c r="F88" s="381"/>
      <c r="G88" s="381"/>
      <c r="H88" s="364"/>
      <c r="I88" s="364"/>
      <c r="J88" s="364"/>
      <c r="K88" s="367"/>
      <c r="L88" s="232" t="s">
        <v>610</v>
      </c>
      <c r="M88" s="223" t="s">
        <v>520</v>
      </c>
      <c r="N88" s="219" t="s">
        <v>47</v>
      </c>
      <c r="O88" s="226">
        <f t="shared" ref="O88:O89" si="0">2200000*12</f>
        <v>26400000</v>
      </c>
    </row>
    <row r="89" spans="1:15" ht="84" x14ac:dyDescent="0.2">
      <c r="A89" s="374"/>
      <c r="B89" s="364"/>
      <c r="C89" s="364"/>
      <c r="D89" s="376"/>
      <c r="E89" s="381"/>
      <c r="F89" s="381"/>
      <c r="G89" s="381"/>
      <c r="H89" s="365"/>
      <c r="I89" s="364"/>
      <c r="J89" s="364"/>
      <c r="K89" s="368"/>
      <c r="L89" s="232" t="s">
        <v>610</v>
      </c>
      <c r="M89" s="223" t="s">
        <v>520</v>
      </c>
      <c r="N89" s="219" t="s">
        <v>47</v>
      </c>
      <c r="O89" s="226">
        <f t="shared" si="0"/>
        <v>26400000</v>
      </c>
    </row>
    <row r="90" spans="1:15" ht="120" x14ac:dyDescent="0.2">
      <c r="A90" s="374"/>
      <c r="B90" s="364"/>
      <c r="C90" s="364"/>
      <c r="D90" s="376"/>
      <c r="E90" s="381"/>
      <c r="F90" s="381"/>
      <c r="G90" s="381"/>
      <c r="H90" s="363" t="s">
        <v>603</v>
      </c>
      <c r="I90" s="364"/>
      <c r="J90" s="364"/>
      <c r="K90" s="366">
        <f>SUM(O90:O94)</f>
        <v>208050000</v>
      </c>
      <c r="L90" s="215" t="s">
        <v>611</v>
      </c>
      <c r="M90" s="223" t="s">
        <v>520</v>
      </c>
      <c r="N90" s="219" t="s">
        <v>47</v>
      </c>
      <c r="O90" s="226">
        <v>27090000</v>
      </c>
    </row>
    <row r="91" spans="1:15" ht="96" x14ac:dyDescent="0.2">
      <c r="A91" s="374"/>
      <c r="B91" s="364"/>
      <c r="C91" s="364"/>
      <c r="D91" s="376"/>
      <c r="E91" s="381"/>
      <c r="F91" s="381"/>
      <c r="G91" s="381"/>
      <c r="H91" s="364"/>
      <c r="I91" s="364"/>
      <c r="J91" s="364"/>
      <c r="K91" s="367"/>
      <c r="L91" s="215" t="s">
        <v>612</v>
      </c>
      <c r="M91" s="223" t="s">
        <v>520</v>
      </c>
      <c r="N91" s="219" t="s">
        <v>47</v>
      </c>
      <c r="O91" s="226">
        <v>60000000</v>
      </c>
    </row>
    <row r="92" spans="1:15" ht="84" x14ac:dyDescent="0.2">
      <c r="A92" s="374"/>
      <c r="B92" s="364"/>
      <c r="C92" s="364"/>
      <c r="D92" s="376"/>
      <c r="E92" s="381"/>
      <c r="F92" s="381"/>
      <c r="G92" s="381"/>
      <c r="H92" s="364"/>
      <c r="I92" s="364"/>
      <c r="J92" s="364"/>
      <c r="K92" s="369"/>
      <c r="L92" s="218" t="s">
        <v>613</v>
      </c>
      <c r="M92" s="223" t="s">
        <v>520</v>
      </c>
      <c r="N92" s="219" t="s">
        <v>47</v>
      </c>
      <c r="O92" s="226">
        <v>31500000</v>
      </c>
    </row>
    <row r="93" spans="1:15" ht="96" x14ac:dyDescent="0.2">
      <c r="A93" s="374"/>
      <c r="B93" s="364"/>
      <c r="C93" s="364"/>
      <c r="D93" s="376"/>
      <c r="E93" s="381"/>
      <c r="F93" s="381"/>
      <c r="G93" s="381"/>
      <c r="H93" s="364"/>
      <c r="I93" s="364"/>
      <c r="J93" s="364"/>
      <c r="K93" s="369"/>
      <c r="L93" s="218" t="s">
        <v>614</v>
      </c>
      <c r="M93" s="223" t="s">
        <v>520</v>
      </c>
      <c r="N93" s="219" t="s">
        <v>47</v>
      </c>
      <c r="O93" s="226">
        <v>53424000</v>
      </c>
    </row>
    <row r="94" spans="1:15" ht="72" x14ac:dyDescent="0.2">
      <c r="A94" s="374"/>
      <c r="B94" s="365"/>
      <c r="C94" s="365"/>
      <c r="D94" s="376"/>
      <c r="E94" s="382"/>
      <c r="F94" s="382"/>
      <c r="G94" s="382"/>
      <c r="H94" s="365"/>
      <c r="I94" s="365"/>
      <c r="J94" s="365"/>
      <c r="K94" s="370"/>
      <c r="L94" s="218" t="s">
        <v>615</v>
      </c>
      <c r="M94" s="223" t="s">
        <v>520</v>
      </c>
      <c r="N94" s="219" t="s">
        <v>47</v>
      </c>
      <c r="O94" s="226">
        <v>36036000</v>
      </c>
    </row>
    <row r="95" spans="1:15" ht="34.5" customHeight="1" x14ac:dyDescent="0.25">
      <c r="O95" s="241">
        <f>SUM(O4:O94)</f>
        <v>10647530000</v>
      </c>
    </row>
  </sheetData>
  <mergeCells count="45">
    <mergeCell ref="F2:F3"/>
    <mergeCell ref="A2:A3"/>
    <mergeCell ref="B2:B3"/>
    <mergeCell ref="C2:C3"/>
    <mergeCell ref="D2:D3"/>
    <mergeCell ref="E2:E3"/>
    <mergeCell ref="M2:M3"/>
    <mergeCell ref="N2:N3"/>
    <mergeCell ref="O2:O3"/>
    <mergeCell ref="A4:A94"/>
    <mergeCell ref="B4:B94"/>
    <mergeCell ref="C4:C94"/>
    <mergeCell ref="D4:D94"/>
    <mergeCell ref="E4:E94"/>
    <mergeCell ref="F4:F94"/>
    <mergeCell ref="G4:G94"/>
    <mergeCell ref="G2:G3"/>
    <mergeCell ref="H2:H3"/>
    <mergeCell ref="I2:I3"/>
    <mergeCell ref="J2:J3"/>
    <mergeCell ref="K2:K3"/>
    <mergeCell ref="L2:L3"/>
    <mergeCell ref="H4:H56"/>
    <mergeCell ref="I4:I94"/>
    <mergeCell ref="K4:K56"/>
    <mergeCell ref="J6:J25"/>
    <mergeCell ref="J27:J69"/>
    <mergeCell ref="H57:H66"/>
    <mergeCell ref="K57:K66"/>
    <mergeCell ref="H67:H69"/>
    <mergeCell ref="K67:K69"/>
    <mergeCell ref="H70:H82"/>
    <mergeCell ref="J70:J75"/>
    <mergeCell ref="K70:K82"/>
    <mergeCell ref="J76:J86"/>
    <mergeCell ref="H85:H86"/>
    <mergeCell ref="K85:K86"/>
    <mergeCell ref="M85:M86"/>
    <mergeCell ref="O85:O86"/>
    <mergeCell ref="H87:H89"/>
    <mergeCell ref="J87:J94"/>
    <mergeCell ref="K87:K89"/>
    <mergeCell ref="H90:H94"/>
    <mergeCell ref="K90:K94"/>
    <mergeCell ref="L85:L8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45"/>
  <sheetViews>
    <sheetView topLeftCell="H1" zoomScale="59" zoomScaleNormal="59" workbookViewId="0">
      <pane ySplit="4" topLeftCell="A5" activePane="bottomLeft" state="frozen"/>
      <selection pane="bottomLeft" activeCell="P3" sqref="P3:Q4"/>
    </sheetView>
  </sheetViews>
  <sheetFormatPr baseColWidth="10" defaultColWidth="11.42578125" defaultRowHeight="12.75" x14ac:dyDescent="0.2"/>
  <cols>
    <col min="1" max="1" width="23.85546875" style="128" customWidth="1"/>
    <col min="2" max="2" width="23.85546875" style="128" hidden="1" customWidth="1"/>
    <col min="3" max="3" width="38.140625" style="128" hidden="1" customWidth="1"/>
    <col min="4" max="4" width="28.42578125" style="130" hidden="1" customWidth="1"/>
    <col min="5" max="5" width="37.85546875" style="128" customWidth="1"/>
    <col min="6" max="6" width="37.85546875" style="128" hidden="1" customWidth="1"/>
    <col min="7" max="7" width="54" style="128" hidden="1" customWidth="1"/>
    <col min="8" max="8" width="36.28515625" style="128" customWidth="1"/>
    <col min="9" max="9" width="23.28515625" style="128" customWidth="1"/>
    <col min="10" max="10" width="55.42578125" style="128" customWidth="1"/>
    <col min="11" max="11" width="36.140625" style="128" customWidth="1"/>
    <col min="12" max="12" width="56.140625" style="128" customWidth="1"/>
    <col min="13" max="13" width="21.28515625" style="128" customWidth="1"/>
    <col min="14" max="14" width="11.42578125" style="128"/>
    <col min="15" max="15" width="21.140625" style="128" customWidth="1"/>
    <col min="16" max="16" width="15.85546875" style="128" customWidth="1"/>
    <col min="17" max="17" width="11.140625" style="128" customWidth="1"/>
    <col min="18" max="21" width="11.42578125" style="128"/>
    <col min="22" max="22" width="17.140625" style="128" bestFit="1" customWidth="1"/>
    <col min="23" max="16384" width="11.42578125" style="128"/>
  </cols>
  <sheetData>
    <row r="1" spans="1:22" ht="21" x14ac:dyDescent="0.35">
      <c r="C1" s="384" t="s">
        <v>180</v>
      </c>
      <c r="D1" s="384"/>
      <c r="E1" s="384"/>
      <c r="F1" s="384"/>
      <c r="G1" s="384"/>
      <c r="H1" s="384"/>
    </row>
    <row r="2" spans="1:22" x14ac:dyDescent="0.2">
      <c r="C2" s="129"/>
    </row>
    <row r="3" spans="1:22" ht="19.5" customHeight="1" x14ac:dyDescent="0.2">
      <c r="A3" s="385" t="s">
        <v>0</v>
      </c>
      <c r="B3" s="385" t="s">
        <v>5</v>
      </c>
      <c r="C3" s="385" t="s">
        <v>6</v>
      </c>
      <c r="D3" s="385" t="s">
        <v>181</v>
      </c>
      <c r="E3" s="385" t="s">
        <v>7</v>
      </c>
      <c r="F3" s="386" t="s">
        <v>182</v>
      </c>
      <c r="G3" s="385" t="s">
        <v>8</v>
      </c>
      <c r="H3" s="385" t="s">
        <v>183</v>
      </c>
      <c r="I3" s="386" t="s">
        <v>3</v>
      </c>
      <c r="J3" s="385" t="s">
        <v>184</v>
      </c>
      <c r="K3" s="385" t="s">
        <v>185</v>
      </c>
      <c r="L3" s="385" t="s">
        <v>186</v>
      </c>
      <c r="M3" s="385" t="s">
        <v>187</v>
      </c>
      <c r="N3" s="385" t="s">
        <v>1</v>
      </c>
      <c r="O3" s="386" t="s">
        <v>4</v>
      </c>
      <c r="P3" s="334" t="s">
        <v>452</v>
      </c>
      <c r="Q3" s="334" t="s">
        <v>453</v>
      </c>
    </row>
    <row r="4" spans="1:22" ht="26.25" customHeight="1" x14ac:dyDescent="0.2">
      <c r="A4" s="385"/>
      <c r="B4" s="385"/>
      <c r="C4" s="385"/>
      <c r="D4" s="385"/>
      <c r="E4" s="385"/>
      <c r="F4" s="386"/>
      <c r="G4" s="385"/>
      <c r="H4" s="385"/>
      <c r="I4" s="386"/>
      <c r="J4" s="385"/>
      <c r="K4" s="385"/>
      <c r="L4" s="385"/>
      <c r="M4" s="385"/>
      <c r="N4" s="385"/>
      <c r="O4" s="386"/>
      <c r="P4" s="334"/>
      <c r="Q4" s="334"/>
    </row>
    <row r="5" spans="1:22" ht="105" x14ac:dyDescent="0.2">
      <c r="A5" s="387" t="s">
        <v>188</v>
      </c>
      <c r="B5" s="390" t="s">
        <v>189</v>
      </c>
      <c r="C5" s="390" t="s">
        <v>190</v>
      </c>
      <c r="D5" s="393">
        <v>14061061693.697796</v>
      </c>
      <c r="E5" s="396" t="s">
        <v>191</v>
      </c>
      <c r="F5" s="399">
        <v>4616979831.1713305</v>
      </c>
      <c r="G5" s="396" t="s">
        <v>192</v>
      </c>
      <c r="H5" s="402" t="s">
        <v>193</v>
      </c>
      <c r="I5" s="404">
        <v>3185805027</v>
      </c>
      <c r="J5" s="131" t="s">
        <v>194</v>
      </c>
      <c r="K5" s="131" t="s">
        <v>195</v>
      </c>
      <c r="L5" s="131" t="s">
        <v>196</v>
      </c>
      <c r="M5" s="132" t="s">
        <v>197</v>
      </c>
      <c r="N5" s="133" t="s">
        <v>198</v>
      </c>
      <c r="O5" s="186">
        <v>1800000000</v>
      </c>
      <c r="P5" s="133"/>
      <c r="Q5" s="193" t="s">
        <v>446</v>
      </c>
    </row>
    <row r="6" spans="1:22" ht="75" x14ac:dyDescent="0.2">
      <c r="A6" s="388"/>
      <c r="B6" s="391"/>
      <c r="C6" s="391"/>
      <c r="D6" s="394"/>
      <c r="E6" s="397"/>
      <c r="F6" s="400"/>
      <c r="G6" s="397"/>
      <c r="H6" s="403"/>
      <c r="I6" s="405"/>
      <c r="J6" s="131" t="s">
        <v>199</v>
      </c>
      <c r="K6" s="131" t="s">
        <v>200</v>
      </c>
      <c r="L6" s="131" t="s">
        <v>201</v>
      </c>
      <c r="M6" s="132" t="s">
        <v>202</v>
      </c>
      <c r="N6" s="133" t="s">
        <v>203</v>
      </c>
      <c r="O6" s="186">
        <v>1185805027</v>
      </c>
      <c r="P6" s="193" t="s">
        <v>446</v>
      </c>
      <c r="Q6" s="133"/>
      <c r="V6" s="135"/>
    </row>
    <row r="7" spans="1:22" ht="105" x14ac:dyDescent="0.2">
      <c r="A7" s="388"/>
      <c r="B7" s="391"/>
      <c r="C7" s="391"/>
      <c r="D7" s="394"/>
      <c r="E7" s="397"/>
      <c r="F7" s="400"/>
      <c r="G7" s="397"/>
      <c r="H7" s="403"/>
      <c r="I7" s="405"/>
      <c r="J7" s="131" t="s">
        <v>194</v>
      </c>
      <c r="K7" s="136" t="s">
        <v>204</v>
      </c>
      <c r="L7" s="156" t="s">
        <v>205</v>
      </c>
      <c r="M7" s="132" t="s">
        <v>206</v>
      </c>
      <c r="N7" s="133" t="s">
        <v>198</v>
      </c>
      <c r="O7" s="186">
        <v>200000000</v>
      </c>
      <c r="P7" s="193"/>
      <c r="Q7" s="133" t="s">
        <v>446</v>
      </c>
      <c r="V7" s="135"/>
    </row>
    <row r="8" spans="1:22" ht="45" x14ac:dyDescent="0.2">
      <c r="A8" s="388"/>
      <c r="B8" s="391"/>
      <c r="C8" s="391"/>
      <c r="D8" s="394"/>
      <c r="E8" s="397"/>
      <c r="F8" s="400"/>
      <c r="G8" s="397"/>
      <c r="H8" s="403"/>
      <c r="I8" s="405"/>
      <c r="J8" s="131" t="s">
        <v>207</v>
      </c>
      <c r="K8" s="131" t="s">
        <v>208</v>
      </c>
      <c r="L8" s="156" t="s">
        <v>209</v>
      </c>
      <c r="M8" s="132" t="s">
        <v>210</v>
      </c>
      <c r="N8" s="133" t="s">
        <v>198</v>
      </c>
      <c r="O8" s="186">
        <v>0</v>
      </c>
      <c r="P8" s="193"/>
      <c r="Q8" s="133"/>
      <c r="V8" s="135"/>
    </row>
    <row r="9" spans="1:22" ht="90" x14ac:dyDescent="0.2">
      <c r="A9" s="388"/>
      <c r="B9" s="391"/>
      <c r="C9" s="391"/>
      <c r="D9" s="394"/>
      <c r="E9" s="397"/>
      <c r="F9" s="400"/>
      <c r="G9" s="397"/>
      <c r="H9" s="402" t="s">
        <v>211</v>
      </c>
      <c r="I9" s="404">
        <v>1431194973</v>
      </c>
      <c r="J9" s="137" t="s">
        <v>212</v>
      </c>
      <c r="K9" s="131" t="s">
        <v>213</v>
      </c>
      <c r="L9" s="131" t="s">
        <v>214</v>
      </c>
      <c r="M9" s="132" t="s">
        <v>215</v>
      </c>
      <c r="N9" s="133" t="s">
        <v>198</v>
      </c>
      <c r="O9" s="187">
        <v>750000000</v>
      </c>
      <c r="P9" s="138"/>
      <c r="Q9" s="133" t="s">
        <v>446</v>
      </c>
    </row>
    <row r="10" spans="1:22" ht="75" x14ac:dyDescent="0.2">
      <c r="A10" s="388"/>
      <c r="B10" s="391"/>
      <c r="C10" s="391"/>
      <c r="D10" s="394"/>
      <c r="E10" s="397"/>
      <c r="F10" s="400"/>
      <c r="G10" s="397"/>
      <c r="H10" s="403"/>
      <c r="I10" s="405"/>
      <c r="J10" s="131" t="s">
        <v>216</v>
      </c>
      <c r="K10" s="131" t="s">
        <v>217</v>
      </c>
      <c r="L10" s="131" t="s">
        <v>217</v>
      </c>
      <c r="M10" s="132" t="s">
        <v>218</v>
      </c>
      <c r="N10" s="133" t="s">
        <v>219</v>
      </c>
      <c r="O10" s="186">
        <v>150000000</v>
      </c>
      <c r="P10" s="133"/>
      <c r="Q10" s="133" t="s">
        <v>446</v>
      </c>
    </row>
    <row r="11" spans="1:22" ht="75" x14ac:dyDescent="0.2">
      <c r="A11" s="388"/>
      <c r="B11" s="391"/>
      <c r="C11" s="391"/>
      <c r="D11" s="394"/>
      <c r="E11" s="397"/>
      <c r="F11" s="400"/>
      <c r="G11" s="397"/>
      <c r="H11" s="403"/>
      <c r="I11" s="405"/>
      <c r="J11" s="136" t="s">
        <v>220</v>
      </c>
      <c r="K11" s="139" t="s">
        <v>221</v>
      </c>
      <c r="L11" s="131" t="s">
        <v>222</v>
      </c>
      <c r="M11" s="132" t="s">
        <v>223</v>
      </c>
      <c r="N11" s="133" t="s">
        <v>198</v>
      </c>
      <c r="O11" s="186">
        <v>100000000</v>
      </c>
      <c r="P11" s="133"/>
      <c r="Q11" s="133" t="s">
        <v>446</v>
      </c>
    </row>
    <row r="12" spans="1:22" x14ac:dyDescent="0.2">
      <c r="A12" s="388"/>
      <c r="B12" s="391"/>
      <c r="C12" s="391"/>
      <c r="D12" s="394"/>
      <c r="E12" s="397"/>
      <c r="F12" s="400"/>
      <c r="G12" s="397"/>
      <c r="H12" s="403"/>
      <c r="I12" s="405"/>
      <c r="J12" s="419" t="s">
        <v>224</v>
      </c>
      <c r="K12" s="419" t="s">
        <v>225</v>
      </c>
      <c r="L12" s="419" t="s">
        <v>226</v>
      </c>
      <c r="M12" s="421" t="s">
        <v>202</v>
      </c>
      <c r="N12" s="413" t="s">
        <v>203</v>
      </c>
      <c r="O12" s="415">
        <v>431194973</v>
      </c>
      <c r="P12" s="133"/>
      <c r="Q12" s="133"/>
    </row>
    <row r="13" spans="1:22" x14ac:dyDescent="0.2">
      <c r="A13" s="389"/>
      <c r="B13" s="392"/>
      <c r="C13" s="392"/>
      <c r="D13" s="395"/>
      <c r="E13" s="398"/>
      <c r="F13" s="401"/>
      <c r="G13" s="398"/>
      <c r="H13" s="417"/>
      <c r="I13" s="418"/>
      <c r="J13" s="420"/>
      <c r="K13" s="420"/>
      <c r="L13" s="420"/>
      <c r="M13" s="422"/>
      <c r="N13" s="414"/>
      <c r="O13" s="416"/>
      <c r="P13" s="133"/>
      <c r="Q13" s="133"/>
    </row>
    <row r="14" spans="1:22" ht="13.5" thickBot="1" x14ac:dyDescent="0.25">
      <c r="D14" s="130">
        <f>SUM(D5:D13)</f>
        <v>14061061693.697796</v>
      </c>
      <c r="I14" s="135">
        <f>SUM(I5:I13)</f>
        <v>4617000000</v>
      </c>
      <c r="O14" s="130">
        <f>+O12+O11+O10+O9+O7+O6+O5</f>
        <v>4617000000</v>
      </c>
      <c r="P14" s="194"/>
      <c r="Q14" s="133"/>
    </row>
    <row r="15" spans="1:22" ht="13.5" hidden="1" thickBot="1" x14ac:dyDescent="0.25">
      <c r="D15" s="130">
        <f>D14/750</f>
        <v>18748082.25826373</v>
      </c>
      <c r="E15" s="135">
        <f>D15*40%</f>
        <v>7499232.9033054924</v>
      </c>
      <c r="F15" s="128" t="s">
        <v>227</v>
      </c>
      <c r="G15" s="134">
        <f>E15*250</f>
        <v>1874808225.8263731</v>
      </c>
      <c r="P15" s="133"/>
      <c r="Q15" s="133"/>
    </row>
    <row r="16" spans="1:22" ht="13.5" hidden="1" thickBot="1" x14ac:dyDescent="0.25">
      <c r="E16" s="135">
        <f>D15*40%</f>
        <v>7499232.9033054924</v>
      </c>
      <c r="F16" s="128" t="s">
        <v>228</v>
      </c>
      <c r="G16" s="134">
        <f>E16*250</f>
        <v>1874808225.8263731</v>
      </c>
      <c r="I16" s="134"/>
      <c r="O16" s="134"/>
      <c r="P16" s="133"/>
      <c r="Q16" s="133"/>
    </row>
    <row r="17" spans="1:17" ht="13.5" hidden="1" thickBot="1" x14ac:dyDescent="0.25">
      <c r="E17" s="135">
        <f>D15*20%</f>
        <v>3749616.4516527462</v>
      </c>
      <c r="F17" s="128" t="s">
        <v>229</v>
      </c>
      <c r="G17" s="135">
        <f>E17*250</f>
        <v>937404112.91318655</v>
      </c>
      <c r="I17" s="135">
        <v>4617000000</v>
      </c>
      <c r="P17" s="133"/>
      <c r="Q17" s="133"/>
    </row>
    <row r="18" spans="1:17" ht="13.5" hidden="1" thickBot="1" x14ac:dyDescent="0.25">
      <c r="P18" s="133"/>
      <c r="Q18" s="133"/>
    </row>
    <row r="19" spans="1:17" ht="13.5" hidden="1" thickBot="1" x14ac:dyDescent="0.25">
      <c r="P19" s="133"/>
      <c r="Q19" s="133"/>
    </row>
    <row r="20" spans="1:17" ht="24" customHeight="1" x14ac:dyDescent="0.2">
      <c r="A20" s="437" t="s">
        <v>0</v>
      </c>
      <c r="B20" s="439" t="s">
        <v>5</v>
      </c>
      <c r="C20" s="439" t="s">
        <v>6</v>
      </c>
      <c r="D20" s="406" t="s">
        <v>230</v>
      </c>
      <c r="E20" s="408" t="s">
        <v>231</v>
      </c>
      <c r="F20" s="408" t="s">
        <v>183</v>
      </c>
      <c r="G20" s="408" t="s">
        <v>184</v>
      </c>
      <c r="H20" s="408" t="s">
        <v>185</v>
      </c>
      <c r="I20" s="433" t="s">
        <v>3</v>
      </c>
      <c r="J20" s="435" t="s">
        <v>184</v>
      </c>
      <c r="K20" s="408" t="s">
        <v>185</v>
      </c>
      <c r="L20" s="408" t="s">
        <v>186</v>
      </c>
      <c r="M20" s="408" t="s">
        <v>233</v>
      </c>
      <c r="N20" s="461" t="s">
        <v>234</v>
      </c>
      <c r="O20" s="423" t="s">
        <v>232</v>
      </c>
      <c r="P20" s="133"/>
      <c r="Q20" s="133"/>
    </row>
    <row r="21" spans="1:17" ht="35.25" customHeight="1" x14ac:dyDescent="0.2">
      <c r="A21" s="438"/>
      <c r="B21" s="440"/>
      <c r="C21" s="440"/>
      <c r="D21" s="407"/>
      <c r="E21" s="409"/>
      <c r="F21" s="409"/>
      <c r="G21" s="409"/>
      <c r="H21" s="409"/>
      <c r="I21" s="434"/>
      <c r="J21" s="436"/>
      <c r="K21" s="409"/>
      <c r="L21" s="409"/>
      <c r="M21" s="409"/>
      <c r="N21" s="462"/>
      <c r="O21" s="424"/>
      <c r="P21" s="133"/>
      <c r="Q21" s="133"/>
    </row>
    <row r="22" spans="1:17" ht="127.5" customHeight="1" x14ac:dyDescent="0.2">
      <c r="A22" s="425" t="s">
        <v>235</v>
      </c>
      <c r="B22" s="426"/>
      <c r="C22" s="426" t="s">
        <v>287</v>
      </c>
      <c r="D22" s="428">
        <v>22497698710</v>
      </c>
      <c r="E22" s="429" t="s">
        <v>236</v>
      </c>
      <c r="F22" s="430" t="s">
        <v>437</v>
      </c>
      <c r="G22" s="430" t="s">
        <v>237</v>
      </c>
      <c r="H22" s="157" t="s">
        <v>238</v>
      </c>
      <c r="I22" s="448">
        <f>SUM(O22:O24)</f>
        <v>2367988946</v>
      </c>
      <c r="J22" s="140"/>
      <c r="K22" s="157"/>
      <c r="L22" s="157" t="s">
        <v>239</v>
      </c>
      <c r="M22" s="158" t="s">
        <v>240</v>
      </c>
      <c r="N22" s="159" t="s">
        <v>47</v>
      </c>
      <c r="O22" s="188">
        <v>449075000</v>
      </c>
      <c r="P22" s="133" t="s">
        <v>446</v>
      </c>
      <c r="Q22" s="133"/>
    </row>
    <row r="23" spans="1:17" ht="102.75" customHeight="1" x14ac:dyDescent="0.2">
      <c r="A23" s="425"/>
      <c r="B23" s="425"/>
      <c r="C23" s="425"/>
      <c r="D23" s="428"/>
      <c r="E23" s="429"/>
      <c r="F23" s="431"/>
      <c r="G23" s="431"/>
      <c r="H23" s="157" t="s">
        <v>241</v>
      </c>
      <c r="I23" s="449"/>
      <c r="J23" s="140"/>
      <c r="K23" s="157"/>
      <c r="L23" s="157" t="s">
        <v>242</v>
      </c>
      <c r="M23" s="158" t="s">
        <v>243</v>
      </c>
      <c r="N23" s="159" t="s">
        <v>117</v>
      </c>
      <c r="O23" s="188">
        <v>1062935000</v>
      </c>
      <c r="P23" s="133"/>
      <c r="Q23" s="133" t="s">
        <v>446</v>
      </c>
    </row>
    <row r="24" spans="1:17" ht="105" x14ac:dyDescent="0.2">
      <c r="A24" s="425"/>
      <c r="B24" s="425"/>
      <c r="C24" s="425"/>
      <c r="D24" s="428"/>
      <c r="E24" s="429"/>
      <c r="F24" s="432"/>
      <c r="G24" s="432"/>
      <c r="H24" s="157" t="s">
        <v>244</v>
      </c>
      <c r="I24" s="450"/>
      <c r="J24" s="140"/>
      <c r="K24" s="157"/>
      <c r="L24" s="157" t="s">
        <v>438</v>
      </c>
      <c r="M24" s="158" t="s">
        <v>243</v>
      </c>
      <c r="N24" s="159" t="s">
        <v>117</v>
      </c>
      <c r="O24" s="188">
        <v>855978946</v>
      </c>
      <c r="P24" s="133"/>
      <c r="Q24" s="133" t="s">
        <v>446</v>
      </c>
    </row>
    <row r="25" spans="1:17" ht="300" x14ac:dyDescent="0.2">
      <c r="A25" s="425"/>
      <c r="B25" s="425"/>
      <c r="C25" s="425"/>
      <c r="D25" s="428"/>
      <c r="E25" s="429"/>
      <c r="F25" s="451" t="s">
        <v>444</v>
      </c>
      <c r="G25" s="451" t="s">
        <v>439</v>
      </c>
      <c r="H25" s="160" t="s">
        <v>245</v>
      </c>
      <c r="I25" s="453">
        <f>SUM(O25:O29)</f>
        <v>2421337117</v>
      </c>
      <c r="J25" s="141"/>
      <c r="K25" s="160"/>
      <c r="L25" s="160" t="s">
        <v>239</v>
      </c>
      <c r="M25" s="161" t="s">
        <v>240</v>
      </c>
      <c r="N25" s="162" t="s">
        <v>47</v>
      </c>
      <c r="O25" s="189">
        <v>493716667</v>
      </c>
      <c r="P25" s="133"/>
      <c r="Q25" s="133" t="s">
        <v>446</v>
      </c>
    </row>
    <row r="26" spans="1:17" ht="210" x14ac:dyDescent="0.2">
      <c r="A26" s="425"/>
      <c r="B26" s="425"/>
      <c r="C26" s="425"/>
      <c r="D26" s="428"/>
      <c r="E26" s="429"/>
      <c r="F26" s="452"/>
      <c r="G26" s="452"/>
      <c r="H26" s="160" t="s">
        <v>246</v>
      </c>
      <c r="I26" s="454"/>
      <c r="J26" s="141"/>
      <c r="K26" s="160"/>
      <c r="L26" s="160" t="s">
        <v>247</v>
      </c>
      <c r="M26" s="161" t="s">
        <v>243</v>
      </c>
      <c r="N26" s="162" t="s">
        <v>117</v>
      </c>
      <c r="O26" s="189">
        <v>1262233333</v>
      </c>
      <c r="P26" s="133"/>
      <c r="Q26" s="133" t="s">
        <v>446</v>
      </c>
    </row>
    <row r="27" spans="1:17" ht="15" x14ac:dyDescent="0.2">
      <c r="A27" s="425"/>
      <c r="B27" s="425"/>
      <c r="C27" s="425"/>
      <c r="D27" s="428"/>
      <c r="E27" s="429"/>
      <c r="F27" s="452"/>
      <c r="G27" s="452"/>
      <c r="H27" s="160"/>
      <c r="I27" s="454"/>
      <c r="J27" s="141"/>
      <c r="K27" s="160"/>
      <c r="L27" s="160"/>
      <c r="M27" s="161"/>
      <c r="N27" s="162"/>
      <c r="O27" s="189"/>
      <c r="P27" s="133"/>
      <c r="Q27" s="133"/>
    </row>
    <row r="28" spans="1:17" ht="15" x14ac:dyDescent="0.2">
      <c r="A28" s="425"/>
      <c r="B28" s="425"/>
      <c r="C28" s="425"/>
      <c r="D28" s="428"/>
      <c r="E28" s="429"/>
      <c r="F28" s="452"/>
      <c r="G28" s="452"/>
      <c r="H28" s="160"/>
      <c r="I28" s="454"/>
      <c r="J28" s="141"/>
      <c r="K28" s="160"/>
      <c r="L28" s="160"/>
      <c r="M28" s="161"/>
      <c r="N28" s="162"/>
      <c r="O28" s="189"/>
      <c r="P28" s="133"/>
      <c r="Q28" s="133"/>
    </row>
    <row r="29" spans="1:17" ht="270" x14ac:dyDescent="0.2">
      <c r="A29" s="425"/>
      <c r="B29" s="425"/>
      <c r="C29" s="425"/>
      <c r="D29" s="428"/>
      <c r="E29" s="429"/>
      <c r="F29" s="452"/>
      <c r="G29" s="452"/>
      <c r="H29" s="160" t="s">
        <v>248</v>
      </c>
      <c r="I29" s="454"/>
      <c r="J29" s="141"/>
      <c r="K29" s="160"/>
      <c r="L29" s="160" t="s">
        <v>249</v>
      </c>
      <c r="M29" s="161" t="s">
        <v>243</v>
      </c>
      <c r="N29" s="162" t="s">
        <v>117</v>
      </c>
      <c r="O29" s="189">
        <f>405387117+100000000+160000000</f>
        <v>665387117</v>
      </c>
      <c r="P29" s="133"/>
      <c r="Q29" s="133" t="s">
        <v>446</v>
      </c>
    </row>
    <row r="30" spans="1:17" ht="315" x14ac:dyDescent="0.2">
      <c r="A30" s="425"/>
      <c r="B30" s="425"/>
      <c r="C30" s="425"/>
      <c r="D30" s="428"/>
      <c r="E30" s="429"/>
      <c r="F30" s="455" t="s">
        <v>440</v>
      </c>
      <c r="G30" s="455" t="s">
        <v>250</v>
      </c>
      <c r="H30" s="163" t="s">
        <v>251</v>
      </c>
      <c r="I30" s="458">
        <f>SUM(O30:O34)</f>
        <v>1162257185</v>
      </c>
      <c r="J30" s="142"/>
      <c r="K30" s="163"/>
      <c r="L30" s="163" t="s">
        <v>239</v>
      </c>
      <c r="M30" s="164" t="s">
        <v>240</v>
      </c>
      <c r="N30" s="165" t="s">
        <v>47</v>
      </c>
      <c r="O30" s="190">
        <v>320466667</v>
      </c>
      <c r="P30" s="133"/>
      <c r="Q30" s="133" t="s">
        <v>446</v>
      </c>
    </row>
    <row r="31" spans="1:17" ht="60" x14ac:dyDescent="0.2">
      <c r="A31" s="425"/>
      <c r="B31" s="425"/>
      <c r="C31" s="425"/>
      <c r="D31" s="428"/>
      <c r="E31" s="429"/>
      <c r="F31" s="456"/>
      <c r="G31" s="456"/>
      <c r="H31" s="163" t="s">
        <v>252</v>
      </c>
      <c r="I31" s="459"/>
      <c r="J31" s="142"/>
      <c r="K31" s="163"/>
      <c r="L31" s="163" t="s">
        <v>253</v>
      </c>
      <c r="M31" s="164" t="s">
        <v>254</v>
      </c>
      <c r="N31" s="165" t="s">
        <v>255</v>
      </c>
      <c r="O31" s="190">
        <v>121790518</v>
      </c>
      <c r="P31" s="133"/>
      <c r="Q31" s="133" t="s">
        <v>446</v>
      </c>
    </row>
    <row r="32" spans="1:17" ht="15" x14ac:dyDescent="0.2">
      <c r="A32" s="425"/>
      <c r="B32" s="425"/>
      <c r="C32" s="425"/>
      <c r="D32" s="428"/>
      <c r="E32" s="429"/>
      <c r="F32" s="456"/>
      <c r="G32" s="456"/>
      <c r="H32" s="163"/>
      <c r="I32" s="459"/>
      <c r="J32" s="142"/>
      <c r="K32" s="163"/>
      <c r="L32" s="163"/>
      <c r="M32" s="164"/>
      <c r="N32" s="165"/>
      <c r="O32" s="190"/>
      <c r="P32" s="133"/>
      <c r="Q32" s="133"/>
    </row>
    <row r="33" spans="1:17" ht="105" x14ac:dyDescent="0.2">
      <c r="A33" s="425"/>
      <c r="B33" s="425"/>
      <c r="C33" s="425"/>
      <c r="D33" s="428"/>
      <c r="E33" s="429"/>
      <c r="F33" s="456"/>
      <c r="G33" s="456"/>
      <c r="H33" s="163" t="s">
        <v>256</v>
      </c>
      <c r="I33" s="459"/>
      <c r="J33" s="142"/>
      <c r="K33" s="163"/>
      <c r="L33" s="163" t="s">
        <v>257</v>
      </c>
      <c r="M33" s="164" t="s">
        <v>258</v>
      </c>
      <c r="N33" s="165" t="s">
        <v>117</v>
      </c>
      <c r="O33" s="190">
        <v>370000000</v>
      </c>
      <c r="P33" s="133"/>
      <c r="Q33" s="133" t="s">
        <v>446</v>
      </c>
    </row>
    <row r="34" spans="1:17" ht="165" x14ac:dyDescent="0.2">
      <c r="A34" s="425"/>
      <c r="B34" s="425"/>
      <c r="C34" s="425"/>
      <c r="D34" s="428"/>
      <c r="E34" s="429"/>
      <c r="F34" s="457"/>
      <c r="G34" s="457"/>
      <c r="H34" s="163" t="s">
        <v>259</v>
      </c>
      <c r="I34" s="460"/>
      <c r="J34" s="142"/>
      <c r="K34" s="163"/>
      <c r="L34" s="163" t="s">
        <v>260</v>
      </c>
      <c r="M34" s="163" t="s">
        <v>258</v>
      </c>
      <c r="N34" s="165" t="s">
        <v>103</v>
      </c>
      <c r="O34" s="190">
        <f>320000000+30000000</f>
        <v>350000000</v>
      </c>
      <c r="P34" s="133"/>
      <c r="Q34" s="133" t="s">
        <v>446</v>
      </c>
    </row>
    <row r="35" spans="1:17" ht="75" x14ac:dyDescent="0.2">
      <c r="A35" s="425"/>
      <c r="B35" s="425"/>
      <c r="C35" s="425"/>
      <c r="D35" s="428"/>
      <c r="E35" s="429"/>
      <c r="F35" s="419" t="s">
        <v>441</v>
      </c>
      <c r="G35" s="419" t="s">
        <v>261</v>
      </c>
      <c r="H35" s="137" t="s">
        <v>262</v>
      </c>
      <c r="I35" s="445">
        <f>SUM(O35:O40)</f>
        <v>1444656864</v>
      </c>
      <c r="J35" s="144"/>
      <c r="K35" s="166"/>
      <c r="L35" s="166" t="s">
        <v>239</v>
      </c>
      <c r="M35" s="166" t="s">
        <v>240</v>
      </c>
      <c r="N35" s="167" t="s">
        <v>47</v>
      </c>
      <c r="O35" s="191">
        <v>247500000</v>
      </c>
      <c r="P35" s="133" t="s">
        <v>446</v>
      </c>
      <c r="Q35" s="133"/>
    </row>
    <row r="36" spans="1:17" ht="45" x14ac:dyDescent="0.2">
      <c r="A36" s="425"/>
      <c r="B36" s="425"/>
      <c r="C36" s="425"/>
      <c r="D36" s="428"/>
      <c r="E36" s="429"/>
      <c r="F36" s="429"/>
      <c r="G36" s="429"/>
      <c r="H36" s="137" t="s">
        <v>263</v>
      </c>
      <c r="I36" s="446"/>
      <c r="J36" s="144"/>
      <c r="K36" s="166"/>
      <c r="L36" s="166" t="s">
        <v>264</v>
      </c>
      <c r="M36" s="166" t="s">
        <v>258</v>
      </c>
      <c r="N36" s="167" t="s">
        <v>117</v>
      </c>
      <c r="O36" s="191">
        <v>110000000</v>
      </c>
      <c r="P36" s="133"/>
      <c r="Q36" s="133" t="s">
        <v>446</v>
      </c>
    </row>
    <row r="37" spans="1:17" ht="105" x14ac:dyDescent="0.2">
      <c r="A37" s="425"/>
      <c r="B37" s="425"/>
      <c r="C37" s="425"/>
      <c r="D37" s="428"/>
      <c r="E37" s="429"/>
      <c r="F37" s="429"/>
      <c r="G37" s="429"/>
      <c r="H37" s="137" t="s">
        <v>265</v>
      </c>
      <c r="I37" s="446"/>
      <c r="J37" s="144"/>
      <c r="K37" s="166"/>
      <c r="L37" s="166" t="s">
        <v>266</v>
      </c>
      <c r="M37" s="166" t="s">
        <v>243</v>
      </c>
      <c r="N37" s="167" t="s">
        <v>117</v>
      </c>
      <c r="O37" s="191">
        <f>700000000+20000000</f>
        <v>720000000</v>
      </c>
      <c r="P37" s="133"/>
      <c r="Q37" s="133" t="s">
        <v>446</v>
      </c>
    </row>
    <row r="38" spans="1:17" ht="60" x14ac:dyDescent="0.2">
      <c r="A38" s="425"/>
      <c r="B38" s="425"/>
      <c r="C38" s="425"/>
      <c r="D38" s="428"/>
      <c r="E38" s="429"/>
      <c r="F38" s="429"/>
      <c r="G38" s="429"/>
      <c r="H38" s="137" t="s">
        <v>267</v>
      </c>
      <c r="I38" s="446"/>
      <c r="J38" s="144"/>
      <c r="K38" s="166"/>
      <c r="L38" s="166" t="s">
        <v>268</v>
      </c>
      <c r="M38" s="166" t="s">
        <v>269</v>
      </c>
      <c r="N38" s="168" t="s">
        <v>198</v>
      </c>
      <c r="O38" s="191">
        <v>160000000</v>
      </c>
      <c r="P38" s="133"/>
      <c r="Q38" s="133" t="s">
        <v>446</v>
      </c>
    </row>
    <row r="39" spans="1:17" ht="60" x14ac:dyDescent="0.2">
      <c r="A39" s="425"/>
      <c r="B39" s="425"/>
      <c r="C39" s="425"/>
      <c r="D39" s="428"/>
      <c r="E39" s="429"/>
      <c r="F39" s="429"/>
      <c r="G39" s="429"/>
      <c r="H39" s="137" t="s">
        <v>270</v>
      </c>
      <c r="I39" s="446"/>
      <c r="J39" s="144"/>
      <c r="K39" s="166"/>
      <c r="L39" s="166" t="s">
        <v>271</v>
      </c>
      <c r="M39" s="166" t="s">
        <v>272</v>
      </c>
      <c r="N39" s="168" t="s">
        <v>198</v>
      </c>
      <c r="O39" s="191">
        <v>55500000</v>
      </c>
      <c r="P39" s="133"/>
      <c r="Q39" s="133" t="s">
        <v>446</v>
      </c>
    </row>
    <row r="40" spans="1:17" ht="105" x14ac:dyDescent="0.2">
      <c r="A40" s="425"/>
      <c r="B40" s="425"/>
      <c r="C40" s="425"/>
      <c r="D40" s="428"/>
      <c r="E40" s="429"/>
      <c r="F40" s="420"/>
      <c r="G40" s="420"/>
      <c r="H40" s="137" t="s">
        <v>273</v>
      </c>
      <c r="I40" s="447"/>
      <c r="J40" s="144"/>
      <c r="K40" s="169"/>
      <c r="L40" s="169" t="s">
        <v>274</v>
      </c>
      <c r="M40" s="166" t="s">
        <v>269</v>
      </c>
      <c r="N40" s="167" t="s">
        <v>117</v>
      </c>
      <c r="O40" s="191">
        <v>151656864</v>
      </c>
      <c r="P40" s="133"/>
      <c r="Q40" s="133" t="s">
        <v>446</v>
      </c>
    </row>
    <row r="41" spans="1:17" ht="315" x14ac:dyDescent="0.2">
      <c r="A41" s="425"/>
      <c r="B41" s="425"/>
      <c r="C41" s="425"/>
      <c r="D41" s="441">
        <v>4499539742</v>
      </c>
      <c r="E41" s="442" t="s">
        <v>275</v>
      </c>
      <c r="F41" s="443" t="s">
        <v>442</v>
      </c>
      <c r="G41" s="443" t="s">
        <v>276</v>
      </c>
      <c r="H41" s="170" t="s">
        <v>277</v>
      </c>
      <c r="I41" s="444">
        <f>SUM(O41:O44)</f>
        <v>1457769888</v>
      </c>
      <c r="J41" s="145"/>
      <c r="K41" s="170"/>
      <c r="L41" s="170" t="s">
        <v>239</v>
      </c>
      <c r="M41" s="171" t="s">
        <v>240</v>
      </c>
      <c r="N41" s="172" t="s">
        <v>47</v>
      </c>
      <c r="O41" s="192">
        <v>595191667</v>
      </c>
      <c r="P41" s="133" t="s">
        <v>446</v>
      </c>
      <c r="Q41" s="133"/>
    </row>
    <row r="42" spans="1:17" ht="120" x14ac:dyDescent="0.2">
      <c r="A42" s="425"/>
      <c r="B42" s="425"/>
      <c r="C42" s="425"/>
      <c r="D42" s="441"/>
      <c r="E42" s="442"/>
      <c r="F42" s="443"/>
      <c r="G42" s="443"/>
      <c r="H42" s="170" t="s">
        <v>278</v>
      </c>
      <c r="I42" s="444"/>
      <c r="J42" s="145"/>
      <c r="K42" s="170"/>
      <c r="L42" s="170" t="s">
        <v>279</v>
      </c>
      <c r="M42" s="171" t="s">
        <v>280</v>
      </c>
      <c r="N42" s="172" t="s">
        <v>117</v>
      </c>
      <c r="O42" s="192">
        <v>660000000</v>
      </c>
      <c r="P42" s="133"/>
      <c r="Q42" s="133" t="s">
        <v>446</v>
      </c>
    </row>
    <row r="43" spans="1:17" ht="60" x14ac:dyDescent="0.2">
      <c r="A43" s="425"/>
      <c r="B43" s="425"/>
      <c r="C43" s="425"/>
      <c r="D43" s="441"/>
      <c r="E43" s="442"/>
      <c r="F43" s="443"/>
      <c r="G43" s="443"/>
      <c r="H43" s="170" t="s">
        <v>281</v>
      </c>
      <c r="I43" s="444"/>
      <c r="J43" s="145"/>
      <c r="K43" s="170"/>
      <c r="L43" s="170" t="s">
        <v>282</v>
      </c>
      <c r="M43" s="173" t="s">
        <v>258</v>
      </c>
      <c r="N43" s="172" t="s">
        <v>283</v>
      </c>
      <c r="O43" s="192">
        <v>70000000</v>
      </c>
      <c r="P43" s="133"/>
      <c r="Q43" s="133" t="s">
        <v>446</v>
      </c>
    </row>
    <row r="44" spans="1:17" ht="60" x14ac:dyDescent="0.2">
      <c r="A44" s="425"/>
      <c r="B44" s="427"/>
      <c r="C44" s="427"/>
      <c r="D44" s="441"/>
      <c r="E44" s="442"/>
      <c r="F44" s="443"/>
      <c r="G44" s="443"/>
      <c r="H44" s="170" t="s">
        <v>284</v>
      </c>
      <c r="I44" s="444"/>
      <c r="J44" s="145"/>
      <c r="K44" s="170"/>
      <c r="L44" s="170" t="s">
        <v>285</v>
      </c>
      <c r="M44" s="173" t="s">
        <v>258</v>
      </c>
      <c r="N44" s="172" t="s">
        <v>283</v>
      </c>
      <c r="O44" s="192">
        <v>132578221</v>
      </c>
      <c r="P44" s="133"/>
      <c r="Q44" s="133" t="s">
        <v>446</v>
      </c>
    </row>
    <row r="45" spans="1:17" ht="19.5" thickBot="1" x14ac:dyDescent="0.3">
      <c r="A45" s="410" t="s">
        <v>286</v>
      </c>
      <c r="B45" s="411"/>
      <c r="C45" s="411"/>
      <c r="D45" s="411"/>
      <c r="E45" s="411"/>
      <c r="F45" s="411"/>
      <c r="G45" s="412"/>
      <c r="H45" s="146"/>
      <c r="I45" s="147">
        <f>SUM(I22:I42)</f>
        <v>8854010000</v>
      </c>
      <c r="J45" s="147"/>
      <c r="K45" s="148"/>
      <c r="L45" s="148"/>
      <c r="M45" s="148"/>
      <c r="N45" s="149"/>
      <c r="O45" s="174">
        <f t="shared" ref="O45" si="0">SUM(O22:O44)</f>
        <v>8854010000</v>
      </c>
    </row>
  </sheetData>
  <mergeCells count="73">
    <mergeCell ref="P3:P4"/>
    <mergeCell ref="Q3:Q4"/>
    <mergeCell ref="F35:F40"/>
    <mergeCell ref="G35:G40"/>
    <mergeCell ref="I35:I40"/>
    <mergeCell ref="G22:G24"/>
    <mergeCell ref="I22:I24"/>
    <mergeCell ref="F25:F29"/>
    <mergeCell ref="G25:G29"/>
    <mergeCell ref="I25:I29"/>
    <mergeCell ref="F30:F34"/>
    <mergeCell ref="G30:G34"/>
    <mergeCell ref="I30:I34"/>
    <mergeCell ref="L20:L21"/>
    <mergeCell ref="M20:M21"/>
    <mergeCell ref="N20:N21"/>
    <mergeCell ref="D41:D44"/>
    <mergeCell ref="E41:E44"/>
    <mergeCell ref="F41:F44"/>
    <mergeCell ref="G41:G44"/>
    <mergeCell ref="I41:I44"/>
    <mergeCell ref="I20:I21"/>
    <mergeCell ref="J20:J21"/>
    <mergeCell ref="K20:K21"/>
    <mergeCell ref="A20:A21"/>
    <mergeCell ref="B20:B21"/>
    <mergeCell ref="C20:C21"/>
    <mergeCell ref="E22:E40"/>
    <mergeCell ref="F22:F24"/>
    <mergeCell ref="F20:F21"/>
    <mergeCell ref="G20:G21"/>
    <mergeCell ref="H20:H21"/>
    <mergeCell ref="D20:D21"/>
    <mergeCell ref="E20:E21"/>
    <mergeCell ref="A45:G45"/>
    <mergeCell ref="N12:N13"/>
    <mergeCell ref="O12:O13"/>
    <mergeCell ref="H9:H13"/>
    <mergeCell ref="I9:I13"/>
    <mergeCell ref="J12:J13"/>
    <mergeCell ref="K12:K13"/>
    <mergeCell ref="L12:L13"/>
    <mergeCell ref="M12:M13"/>
    <mergeCell ref="O20:O21"/>
    <mergeCell ref="A22:A44"/>
    <mergeCell ref="B22:B44"/>
    <mergeCell ref="C22:C44"/>
    <mergeCell ref="D22:D40"/>
    <mergeCell ref="O3:O4"/>
    <mergeCell ref="A5:A13"/>
    <mergeCell ref="B5:B13"/>
    <mergeCell ref="C5:C13"/>
    <mergeCell ref="D5:D13"/>
    <mergeCell ref="E5:E13"/>
    <mergeCell ref="F5:F13"/>
    <mergeCell ref="G5:G13"/>
    <mergeCell ref="H5:H8"/>
    <mergeCell ref="I5:I8"/>
    <mergeCell ref="I3:I4"/>
    <mergeCell ref="J3:J4"/>
    <mergeCell ref="K3:K4"/>
    <mergeCell ref="L3:L4"/>
    <mergeCell ref="M3:M4"/>
    <mergeCell ref="N3:N4"/>
    <mergeCell ref="C1:H1"/>
    <mergeCell ref="A3:A4"/>
    <mergeCell ref="B3:B4"/>
    <mergeCell ref="C3:C4"/>
    <mergeCell ref="D3:D4"/>
    <mergeCell ref="E3:E4"/>
    <mergeCell ref="F3:F4"/>
    <mergeCell ref="G3:G4"/>
    <mergeCell ref="H3: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D3738-1982-41EB-A71F-CFAF710C2F93}">
  <dimension ref="A1:U988"/>
  <sheetViews>
    <sheetView topLeftCell="A75" zoomScale="77" zoomScaleNormal="77" workbookViewId="0">
      <selection activeCell="Q5" sqref="Q5"/>
    </sheetView>
  </sheetViews>
  <sheetFormatPr baseColWidth="10" defaultColWidth="14.42578125" defaultRowHeight="12.75" x14ac:dyDescent="0.2"/>
  <cols>
    <col min="1" max="1" width="13.7109375" style="493" customWidth="1"/>
    <col min="2" max="2" width="21.85546875" style="493" hidden="1" customWidth="1"/>
    <col min="3" max="3" width="19.28515625" style="494" hidden="1" customWidth="1"/>
    <col min="4" max="4" width="22.140625" style="839" hidden="1" customWidth="1"/>
    <col min="5" max="5" width="39.28515625" style="493" hidden="1" customWidth="1"/>
    <col min="6" max="6" width="23.140625" style="839" hidden="1" customWidth="1"/>
    <col min="7" max="7" width="44.85546875" style="494" hidden="1" customWidth="1"/>
    <col min="8" max="8" width="24.85546875" style="839" hidden="1" customWidth="1"/>
    <col min="9" max="9" width="31.140625" style="493" hidden="1" customWidth="1"/>
    <col min="10" max="10" width="72.7109375" style="840" hidden="1" customWidth="1"/>
    <col min="11" max="11" width="52.85546875" style="493" customWidth="1"/>
    <col min="12" max="12" width="31.140625" style="493" customWidth="1"/>
    <col min="13" max="13" width="17.7109375" style="841" customWidth="1"/>
    <col min="14" max="14" width="25.85546875" style="493" customWidth="1"/>
    <col min="15" max="15" width="48.140625" style="493" hidden="1" customWidth="1"/>
    <col min="16" max="16" width="19.42578125" style="494" hidden="1" customWidth="1"/>
    <col min="17" max="17" width="27.5703125" style="493" customWidth="1"/>
    <col min="18" max="16384" width="14.42578125" style="493"/>
  </cols>
  <sheetData>
    <row r="1" spans="1:17" s="491" customFormat="1" ht="36.950000000000003" customHeight="1" thickBot="1" x14ac:dyDescent="0.3">
      <c r="A1" s="484" t="s">
        <v>288</v>
      </c>
      <c r="B1" s="484" t="s">
        <v>5</v>
      </c>
      <c r="C1" s="484" t="s">
        <v>6</v>
      </c>
      <c r="D1" s="485" t="s">
        <v>181</v>
      </c>
      <c r="E1" s="486" t="s">
        <v>7</v>
      </c>
      <c r="F1" s="487" t="s">
        <v>182</v>
      </c>
      <c r="G1" s="488" t="s">
        <v>183</v>
      </c>
      <c r="H1" s="489" t="s">
        <v>3</v>
      </c>
      <c r="I1" s="486" t="s">
        <v>184</v>
      </c>
      <c r="J1" s="484" t="s">
        <v>185</v>
      </c>
      <c r="K1" s="484" t="s">
        <v>186</v>
      </c>
      <c r="L1" s="484" t="s">
        <v>187</v>
      </c>
      <c r="M1" s="484" t="s">
        <v>1</v>
      </c>
      <c r="N1" s="490" t="s">
        <v>4</v>
      </c>
      <c r="P1" s="492"/>
    </row>
    <row r="2" spans="1:17" ht="55.5" customHeight="1" x14ac:dyDescent="0.2">
      <c r="A2" s="495">
        <v>7864</v>
      </c>
      <c r="B2" s="496" t="s">
        <v>289</v>
      </c>
      <c r="C2" s="497" t="s">
        <v>290</v>
      </c>
      <c r="D2" s="498">
        <f>+F2</f>
        <v>574839000</v>
      </c>
      <c r="E2" s="496" t="s">
        <v>291</v>
      </c>
      <c r="F2" s="499">
        <f>+H2</f>
        <v>574839000</v>
      </c>
      <c r="G2" s="500" t="s">
        <v>292</v>
      </c>
      <c r="H2" s="499">
        <f>+N2+N5</f>
        <v>574839000</v>
      </c>
      <c r="I2" s="496" t="s">
        <v>293</v>
      </c>
      <c r="J2" s="501" t="s">
        <v>294</v>
      </c>
      <c r="K2" s="502" t="s">
        <v>295</v>
      </c>
      <c r="L2" s="503" t="s">
        <v>296</v>
      </c>
      <c r="M2" s="504" t="s">
        <v>49</v>
      </c>
      <c r="N2" s="505">
        <v>396399000</v>
      </c>
    </row>
    <row r="3" spans="1:17" ht="68.25" customHeight="1" x14ac:dyDescent="0.2">
      <c r="A3" s="506"/>
      <c r="B3" s="507"/>
      <c r="C3" s="508"/>
      <c r="D3" s="507"/>
      <c r="E3" s="507"/>
      <c r="F3" s="507"/>
      <c r="G3" s="508"/>
      <c r="H3" s="507"/>
      <c r="I3" s="507"/>
      <c r="J3" s="509" t="s">
        <v>297</v>
      </c>
      <c r="K3" s="507"/>
      <c r="L3" s="510"/>
      <c r="M3" s="511"/>
      <c r="N3" s="512"/>
    </row>
    <row r="4" spans="1:17" ht="21" customHeight="1" x14ac:dyDescent="0.2">
      <c r="A4" s="506"/>
      <c r="B4" s="507"/>
      <c r="C4" s="508"/>
      <c r="D4" s="507"/>
      <c r="E4" s="507"/>
      <c r="F4" s="507"/>
      <c r="G4" s="508"/>
      <c r="H4" s="507"/>
      <c r="I4" s="507"/>
      <c r="J4" s="513" t="s">
        <v>298</v>
      </c>
      <c r="K4" s="507"/>
      <c r="L4" s="514"/>
      <c r="M4" s="515"/>
      <c r="N4" s="512"/>
    </row>
    <row r="5" spans="1:17" ht="96" customHeight="1" thickBot="1" x14ac:dyDescent="0.25">
      <c r="A5" s="516"/>
      <c r="B5" s="517"/>
      <c r="C5" s="518"/>
      <c r="D5" s="517"/>
      <c r="E5" s="517"/>
      <c r="F5" s="517"/>
      <c r="G5" s="518"/>
      <c r="H5" s="517"/>
      <c r="I5" s="517"/>
      <c r="J5" s="519"/>
      <c r="K5" s="520" t="s">
        <v>299</v>
      </c>
      <c r="L5" s="520" t="s">
        <v>300</v>
      </c>
      <c r="M5" s="521" t="s">
        <v>47</v>
      </c>
      <c r="N5" s="522">
        <v>178440000</v>
      </c>
      <c r="Q5" s="523">
        <f>SUM(N2:N5)</f>
        <v>574839000</v>
      </c>
    </row>
    <row r="6" spans="1:17" ht="72.75" customHeight="1" x14ac:dyDescent="0.2">
      <c r="A6" s="524">
        <v>7863</v>
      </c>
      <c r="B6" s="525" t="s">
        <v>301</v>
      </c>
      <c r="C6" s="525" t="s">
        <v>302</v>
      </c>
      <c r="D6" s="526">
        <f>+F6+F20</f>
        <v>51127500000</v>
      </c>
      <c r="E6" s="525" t="s">
        <v>303</v>
      </c>
      <c r="F6" s="527">
        <f>+H6</f>
        <v>41205885000</v>
      </c>
      <c r="G6" s="525" t="s">
        <v>304</v>
      </c>
      <c r="H6" s="528">
        <f>SUM(N6:N19)</f>
        <v>41205885000</v>
      </c>
      <c r="I6" s="525" t="s">
        <v>305</v>
      </c>
      <c r="J6" s="525" t="s">
        <v>306</v>
      </c>
      <c r="K6" s="525" t="s">
        <v>307</v>
      </c>
      <c r="L6" s="529" t="s">
        <v>300</v>
      </c>
      <c r="M6" s="530" t="s">
        <v>308</v>
      </c>
      <c r="N6" s="531">
        <v>327555000</v>
      </c>
    </row>
    <row r="7" spans="1:17" ht="27" customHeight="1" x14ac:dyDescent="0.2">
      <c r="A7" s="532"/>
      <c r="B7" s="533"/>
      <c r="C7" s="534"/>
      <c r="D7" s="535"/>
      <c r="E7" s="534"/>
      <c r="F7" s="536"/>
      <c r="G7" s="533"/>
      <c r="H7" s="537"/>
      <c r="I7" s="533"/>
      <c r="J7" s="533"/>
      <c r="K7" s="533"/>
      <c r="L7" s="538"/>
      <c r="M7" s="539"/>
      <c r="N7" s="540"/>
      <c r="O7" s="541"/>
    </row>
    <row r="8" spans="1:17" ht="56.1" customHeight="1" x14ac:dyDescent="0.2">
      <c r="A8" s="532"/>
      <c r="B8" s="533"/>
      <c r="C8" s="534"/>
      <c r="D8" s="535"/>
      <c r="E8" s="534"/>
      <c r="F8" s="536"/>
      <c r="G8" s="533"/>
      <c r="H8" s="537"/>
      <c r="I8" s="533"/>
      <c r="J8" s="533"/>
      <c r="K8" s="542" t="s">
        <v>309</v>
      </c>
      <c r="L8" s="542" t="s">
        <v>296</v>
      </c>
      <c r="M8" s="543" t="s">
        <v>117</v>
      </c>
      <c r="N8" s="544">
        <v>40000000</v>
      </c>
      <c r="O8" s="541"/>
    </row>
    <row r="9" spans="1:17" ht="75" customHeight="1" x14ac:dyDescent="0.2">
      <c r="A9" s="532"/>
      <c r="B9" s="533"/>
      <c r="C9" s="534"/>
      <c r="D9" s="535"/>
      <c r="E9" s="534"/>
      <c r="F9" s="536"/>
      <c r="G9" s="533" t="s">
        <v>310</v>
      </c>
      <c r="H9" s="537"/>
      <c r="I9" s="533"/>
      <c r="J9" s="542" t="s">
        <v>311</v>
      </c>
      <c r="K9" s="542" t="s">
        <v>312</v>
      </c>
      <c r="L9" s="542" t="s">
        <v>300</v>
      </c>
      <c r="M9" s="543" t="s">
        <v>313</v>
      </c>
      <c r="N9" s="545">
        <v>276640000</v>
      </c>
      <c r="O9" s="541"/>
    </row>
    <row r="10" spans="1:17" ht="101.1" customHeight="1" x14ac:dyDescent="0.2">
      <c r="A10" s="532"/>
      <c r="B10" s="533"/>
      <c r="C10" s="534"/>
      <c r="D10" s="535"/>
      <c r="E10" s="534"/>
      <c r="F10" s="536"/>
      <c r="G10" s="533"/>
      <c r="H10" s="537"/>
      <c r="I10" s="533"/>
      <c r="J10" s="533" t="s">
        <v>314</v>
      </c>
      <c r="K10" s="542" t="s">
        <v>315</v>
      </c>
      <c r="L10" s="542" t="s">
        <v>300</v>
      </c>
      <c r="M10" s="543" t="s">
        <v>313</v>
      </c>
      <c r="N10" s="546">
        <f>709720000+574130000</f>
        <v>1283850000</v>
      </c>
      <c r="O10" s="541"/>
    </row>
    <row r="11" spans="1:17" ht="85.5" customHeight="1" x14ac:dyDescent="0.2">
      <c r="A11" s="532"/>
      <c r="B11" s="533"/>
      <c r="C11" s="534"/>
      <c r="D11" s="535"/>
      <c r="E11" s="534"/>
      <c r="F11" s="536"/>
      <c r="G11" s="533"/>
      <c r="H11" s="537"/>
      <c r="I11" s="533"/>
      <c r="J11" s="533"/>
      <c r="K11" s="542" t="s">
        <v>316</v>
      </c>
      <c r="L11" s="542" t="s">
        <v>300</v>
      </c>
      <c r="M11" s="543" t="s">
        <v>317</v>
      </c>
      <c r="N11" s="546">
        <v>719520000</v>
      </c>
      <c r="O11" s="541"/>
    </row>
    <row r="12" spans="1:17" ht="33.950000000000003" customHeight="1" x14ac:dyDescent="0.2">
      <c r="A12" s="532"/>
      <c r="B12" s="533"/>
      <c r="C12" s="534"/>
      <c r="D12" s="535"/>
      <c r="E12" s="534"/>
      <c r="F12" s="536"/>
      <c r="G12" s="533"/>
      <c r="H12" s="537"/>
      <c r="I12" s="533"/>
      <c r="J12" s="533"/>
      <c r="K12" s="542" t="s">
        <v>318</v>
      </c>
      <c r="L12" s="542" t="s">
        <v>296</v>
      </c>
      <c r="M12" s="543" t="s">
        <v>319</v>
      </c>
      <c r="N12" s="546">
        <v>5760000000</v>
      </c>
      <c r="O12" s="541"/>
    </row>
    <row r="13" spans="1:17" ht="30" customHeight="1" x14ac:dyDescent="0.2">
      <c r="A13" s="532"/>
      <c r="B13" s="533"/>
      <c r="C13" s="534"/>
      <c r="D13" s="535"/>
      <c r="E13" s="534"/>
      <c r="F13" s="536"/>
      <c r="G13" s="533"/>
      <c r="H13" s="537"/>
      <c r="I13" s="533"/>
      <c r="J13" s="533"/>
      <c r="K13" s="542" t="s">
        <v>320</v>
      </c>
      <c r="L13" s="542" t="s">
        <v>296</v>
      </c>
      <c r="M13" s="543" t="s">
        <v>117</v>
      </c>
      <c r="N13" s="546">
        <f>3600000000-175548658</f>
        <v>3424451342</v>
      </c>
      <c r="O13" s="541"/>
    </row>
    <row r="14" spans="1:17" ht="100.5" customHeight="1" x14ac:dyDescent="0.2">
      <c r="A14" s="532"/>
      <c r="B14" s="533"/>
      <c r="C14" s="534"/>
      <c r="D14" s="535"/>
      <c r="E14" s="534"/>
      <c r="F14" s="536"/>
      <c r="G14" s="533"/>
      <c r="H14" s="537"/>
      <c r="I14" s="533"/>
      <c r="J14" s="533"/>
      <c r="K14" s="542" t="s">
        <v>321</v>
      </c>
      <c r="L14" s="542" t="s">
        <v>296</v>
      </c>
      <c r="M14" s="543" t="s">
        <v>49</v>
      </c>
      <c r="N14" s="546">
        <v>142450000</v>
      </c>
      <c r="O14" s="541"/>
    </row>
    <row r="15" spans="1:17" ht="36.950000000000003" customHeight="1" x14ac:dyDescent="0.2">
      <c r="A15" s="532"/>
      <c r="B15" s="533"/>
      <c r="C15" s="534"/>
      <c r="D15" s="535"/>
      <c r="E15" s="534"/>
      <c r="F15" s="536"/>
      <c r="G15" s="533"/>
      <c r="H15" s="537"/>
      <c r="I15" s="533"/>
      <c r="J15" s="533"/>
      <c r="K15" s="542" t="s">
        <v>322</v>
      </c>
      <c r="L15" s="542" t="s">
        <v>296</v>
      </c>
      <c r="M15" s="543" t="s">
        <v>103</v>
      </c>
      <c r="N15" s="546">
        <v>800000000</v>
      </c>
      <c r="O15" s="541"/>
    </row>
    <row r="16" spans="1:17" ht="63" customHeight="1" x14ac:dyDescent="0.2">
      <c r="A16" s="532"/>
      <c r="B16" s="533"/>
      <c r="C16" s="534"/>
      <c r="D16" s="535"/>
      <c r="E16" s="534"/>
      <c r="F16" s="536"/>
      <c r="G16" s="533"/>
      <c r="H16" s="537"/>
      <c r="I16" s="533"/>
      <c r="J16" s="542" t="s">
        <v>323</v>
      </c>
      <c r="K16" s="542" t="s">
        <v>324</v>
      </c>
      <c r="L16" s="542" t="s">
        <v>296</v>
      </c>
      <c r="M16" s="543" t="s">
        <v>117</v>
      </c>
      <c r="N16" s="546">
        <v>13141505000</v>
      </c>
      <c r="O16" s="541"/>
    </row>
    <row r="17" spans="1:17" ht="43.5" customHeight="1" x14ac:dyDescent="0.2">
      <c r="A17" s="532"/>
      <c r="B17" s="533"/>
      <c r="C17" s="534"/>
      <c r="D17" s="535"/>
      <c r="E17" s="534"/>
      <c r="F17" s="536"/>
      <c r="G17" s="533"/>
      <c r="H17" s="537"/>
      <c r="I17" s="533"/>
      <c r="J17" s="533" t="s">
        <v>325</v>
      </c>
      <c r="K17" s="533" t="s">
        <v>326</v>
      </c>
      <c r="L17" s="547" t="s">
        <v>296</v>
      </c>
      <c r="M17" s="548" t="s">
        <v>64</v>
      </c>
      <c r="N17" s="540">
        <v>14940000000</v>
      </c>
      <c r="O17" s="541"/>
    </row>
    <row r="18" spans="1:17" ht="9.9499999999999993" hidden="1" customHeight="1" x14ac:dyDescent="0.2">
      <c r="A18" s="532"/>
      <c r="B18" s="533"/>
      <c r="C18" s="534"/>
      <c r="D18" s="535"/>
      <c r="E18" s="534"/>
      <c r="F18" s="536"/>
      <c r="G18" s="533"/>
      <c r="H18" s="537"/>
      <c r="I18" s="533"/>
      <c r="J18" s="533"/>
      <c r="K18" s="534"/>
      <c r="L18" s="549"/>
      <c r="M18" s="539"/>
      <c r="N18" s="550"/>
      <c r="O18" s="541"/>
    </row>
    <row r="19" spans="1:17" ht="75" customHeight="1" x14ac:dyDescent="0.2">
      <c r="A19" s="532"/>
      <c r="B19" s="533"/>
      <c r="C19" s="534"/>
      <c r="D19" s="535"/>
      <c r="E19" s="534"/>
      <c r="F19" s="536"/>
      <c r="G19" s="533"/>
      <c r="H19" s="537"/>
      <c r="I19" s="533"/>
      <c r="J19" s="533"/>
      <c r="K19" s="542" t="s">
        <v>327</v>
      </c>
      <c r="L19" s="542" t="s">
        <v>296</v>
      </c>
      <c r="M19" s="543" t="s">
        <v>172</v>
      </c>
      <c r="N19" s="551">
        <v>349913658</v>
      </c>
      <c r="O19" s="541"/>
    </row>
    <row r="20" spans="1:17" ht="130.5" customHeight="1" x14ac:dyDescent="0.2">
      <c r="A20" s="532"/>
      <c r="B20" s="533"/>
      <c r="C20" s="534"/>
      <c r="D20" s="535"/>
      <c r="E20" s="533" t="s">
        <v>328</v>
      </c>
      <c r="F20" s="552">
        <f>+H20</f>
        <v>9921615000</v>
      </c>
      <c r="G20" s="553" t="s">
        <v>329</v>
      </c>
      <c r="H20" s="554">
        <f>SUM(N20:N24)</f>
        <v>9921615000</v>
      </c>
      <c r="I20" s="533" t="s">
        <v>330</v>
      </c>
      <c r="J20" s="542" t="s">
        <v>331</v>
      </c>
      <c r="K20" s="542" t="s">
        <v>668</v>
      </c>
      <c r="L20" s="542" t="s">
        <v>300</v>
      </c>
      <c r="M20" s="543" t="s">
        <v>313</v>
      </c>
      <c r="N20" s="546">
        <v>444430000</v>
      </c>
      <c r="O20" s="541"/>
      <c r="P20" s="555"/>
    </row>
    <row r="21" spans="1:17" ht="45.75" customHeight="1" x14ac:dyDescent="0.2">
      <c r="A21" s="532"/>
      <c r="B21" s="533"/>
      <c r="C21" s="534"/>
      <c r="D21" s="535"/>
      <c r="E21" s="534"/>
      <c r="F21" s="535"/>
      <c r="G21" s="556"/>
      <c r="H21" s="554"/>
      <c r="I21" s="533"/>
      <c r="J21" s="533" t="s">
        <v>332</v>
      </c>
      <c r="K21" s="542" t="s">
        <v>333</v>
      </c>
      <c r="L21" s="542" t="s">
        <v>296</v>
      </c>
      <c r="M21" s="557" t="s">
        <v>103</v>
      </c>
      <c r="N21" s="546">
        <v>2700000000</v>
      </c>
      <c r="O21" s="541"/>
      <c r="P21" s="555"/>
    </row>
    <row r="22" spans="1:17" ht="46.5" customHeight="1" x14ac:dyDescent="0.2">
      <c r="A22" s="532"/>
      <c r="B22" s="533"/>
      <c r="C22" s="534"/>
      <c r="D22" s="535"/>
      <c r="E22" s="534"/>
      <c r="F22" s="535"/>
      <c r="G22" s="556"/>
      <c r="H22" s="554"/>
      <c r="I22" s="533"/>
      <c r="J22" s="558"/>
      <c r="K22" s="542" t="s">
        <v>334</v>
      </c>
      <c r="L22" s="542" t="s">
        <v>296</v>
      </c>
      <c r="M22" s="557" t="s">
        <v>103</v>
      </c>
      <c r="N22" s="546">
        <v>300000000</v>
      </c>
      <c r="O22" s="541"/>
      <c r="P22" s="555"/>
    </row>
    <row r="23" spans="1:17" ht="70.5" customHeight="1" x14ac:dyDescent="0.2">
      <c r="A23" s="532"/>
      <c r="B23" s="533"/>
      <c r="C23" s="534"/>
      <c r="D23" s="535"/>
      <c r="E23" s="534"/>
      <c r="F23" s="535"/>
      <c r="G23" s="556"/>
      <c r="H23" s="554"/>
      <c r="I23" s="533"/>
      <c r="J23" s="542" t="s">
        <v>335</v>
      </c>
      <c r="K23" s="542" t="s">
        <v>336</v>
      </c>
      <c r="L23" s="542" t="s">
        <v>296</v>
      </c>
      <c r="M23" s="557" t="s">
        <v>103</v>
      </c>
      <c r="N23" s="546">
        <v>2000000000</v>
      </c>
      <c r="O23" s="559"/>
    </row>
    <row r="24" spans="1:17" ht="58.5" customHeight="1" thickBot="1" x14ac:dyDescent="0.25">
      <c r="A24" s="560"/>
      <c r="B24" s="561"/>
      <c r="C24" s="562"/>
      <c r="D24" s="563"/>
      <c r="E24" s="562"/>
      <c r="F24" s="563"/>
      <c r="G24" s="556"/>
      <c r="H24" s="564"/>
      <c r="I24" s="547"/>
      <c r="J24" s="565" t="s">
        <v>337</v>
      </c>
      <c r="K24" s="565" t="s">
        <v>338</v>
      </c>
      <c r="L24" s="565" t="s">
        <v>296</v>
      </c>
      <c r="M24" s="566" t="s">
        <v>103</v>
      </c>
      <c r="N24" s="567">
        <f>4000000000+477185000</f>
        <v>4477185000</v>
      </c>
      <c r="O24" s="541"/>
      <c r="Q24" s="523">
        <f>SUM(N6:N24)</f>
        <v>51127500000</v>
      </c>
    </row>
    <row r="25" spans="1:17" ht="92.25" customHeight="1" x14ac:dyDescent="0.2">
      <c r="A25" s="568">
        <v>7874</v>
      </c>
      <c r="B25" s="569" t="s">
        <v>339</v>
      </c>
      <c r="C25" s="570" t="s">
        <v>340</v>
      </c>
      <c r="D25" s="571">
        <f>SUM(F25:F41)</f>
        <v>23384831000</v>
      </c>
      <c r="E25" s="586" t="s">
        <v>669</v>
      </c>
      <c r="F25" s="573">
        <f>SUM(H25:H29)</f>
        <v>20177933156</v>
      </c>
      <c r="G25" s="574" t="s">
        <v>362</v>
      </c>
      <c r="H25" s="575">
        <f>+N25</f>
        <v>88000000</v>
      </c>
      <c r="I25" s="576" t="s">
        <v>765</v>
      </c>
      <c r="J25" s="576" t="s">
        <v>670</v>
      </c>
      <c r="K25" s="576" t="s">
        <v>671</v>
      </c>
      <c r="L25" s="577" t="s">
        <v>343</v>
      </c>
      <c r="M25" s="578" t="s">
        <v>63</v>
      </c>
      <c r="N25" s="579">
        <v>88000000</v>
      </c>
      <c r="O25" s="580"/>
      <c r="P25" s="581" t="s">
        <v>81</v>
      </c>
    </row>
    <row r="26" spans="1:17" ht="75.75" customHeight="1" x14ac:dyDescent="0.2">
      <c r="A26" s="582"/>
      <c r="B26" s="583"/>
      <c r="C26" s="584"/>
      <c r="D26" s="585"/>
      <c r="E26" s="586"/>
      <c r="F26" s="587"/>
      <c r="G26" s="588" t="s">
        <v>672</v>
      </c>
      <c r="H26" s="589">
        <f>SUM(N26:N29)</f>
        <v>20089933156</v>
      </c>
      <c r="I26" s="590" t="s">
        <v>766</v>
      </c>
      <c r="J26" s="591" t="s">
        <v>673</v>
      </c>
      <c r="K26" s="591" t="s">
        <v>674</v>
      </c>
      <c r="L26" s="581" t="s">
        <v>364</v>
      </c>
      <c r="M26" s="592" t="s">
        <v>63</v>
      </c>
      <c r="N26" s="593">
        <v>18900000000</v>
      </c>
      <c r="O26" s="594" t="s">
        <v>675</v>
      </c>
      <c r="P26" s="595" t="s">
        <v>363</v>
      </c>
    </row>
    <row r="27" spans="1:17" ht="115.5" customHeight="1" x14ac:dyDescent="0.2">
      <c r="A27" s="582"/>
      <c r="B27" s="583"/>
      <c r="C27" s="584"/>
      <c r="D27" s="585"/>
      <c r="E27" s="586"/>
      <c r="F27" s="587"/>
      <c r="G27" s="588"/>
      <c r="H27" s="596"/>
      <c r="I27" s="597"/>
      <c r="J27" s="591" t="s">
        <v>676</v>
      </c>
      <c r="K27" s="598" t="s">
        <v>677</v>
      </c>
      <c r="L27" s="599" t="s">
        <v>343</v>
      </c>
      <c r="M27" s="600">
        <v>11</v>
      </c>
      <c r="N27" s="601">
        <v>541163000</v>
      </c>
      <c r="O27" s="602"/>
      <c r="P27" s="603"/>
    </row>
    <row r="28" spans="1:17" ht="57" customHeight="1" x14ac:dyDescent="0.2">
      <c r="A28" s="582"/>
      <c r="B28" s="583"/>
      <c r="C28" s="584"/>
      <c r="D28" s="585"/>
      <c r="E28" s="586"/>
      <c r="F28" s="587"/>
      <c r="G28" s="588"/>
      <c r="H28" s="596"/>
      <c r="I28" s="604"/>
      <c r="J28" s="591" t="s">
        <v>678</v>
      </c>
      <c r="K28" s="591" t="s">
        <v>365</v>
      </c>
      <c r="L28" s="581" t="s">
        <v>366</v>
      </c>
      <c r="M28" s="592" t="s">
        <v>47</v>
      </c>
      <c r="N28" s="593">
        <v>344868000</v>
      </c>
      <c r="O28" s="580" t="s">
        <v>81</v>
      </c>
      <c r="P28" s="581" t="s">
        <v>81</v>
      </c>
    </row>
    <row r="29" spans="1:17" ht="68.099999999999994" customHeight="1" x14ac:dyDescent="0.2">
      <c r="A29" s="582"/>
      <c r="B29" s="583"/>
      <c r="C29" s="584"/>
      <c r="D29" s="585"/>
      <c r="E29" s="586"/>
      <c r="F29" s="587"/>
      <c r="G29" s="588"/>
      <c r="H29" s="605"/>
      <c r="I29" s="606" t="s">
        <v>679</v>
      </c>
      <c r="J29" s="606" t="s">
        <v>680</v>
      </c>
      <c r="K29" s="591" t="s">
        <v>681</v>
      </c>
      <c r="L29" s="581" t="s">
        <v>366</v>
      </c>
      <c r="M29" s="592" t="s">
        <v>65</v>
      </c>
      <c r="N29" s="593">
        <v>303902156</v>
      </c>
      <c r="O29" s="607" t="s">
        <v>682</v>
      </c>
      <c r="P29" s="581" t="s">
        <v>81</v>
      </c>
    </row>
    <row r="30" spans="1:17" ht="63" customHeight="1" x14ac:dyDescent="0.2">
      <c r="A30" s="582"/>
      <c r="B30" s="583"/>
      <c r="C30" s="584"/>
      <c r="D30" s="585"/>
      <c r="E30" s="586" t="s">
        <v>341</v>
      </c>
      <c r="F30" s="609">
        <f>+H30</f>
        <v>1264897844</v>
      </c>
      <c r="G30" s="608" t="s">
        <v>342</v>
      </c>
      <c r="H30" s="609">
        <f>SUM(N30:N33)</f>
        <v>1264897844</v>
      </c>
      <c r="I30" s="606" t="s">
        <v>679</v>
      </c>
      <c r="J30" s="606" t="s">
        <v>680</v>
      </c>
      <c r="K30" s="591" t="s">
        <v>681</v>
      </c>
      <c r="L30" s="581" t="s">
        <v>366</v>
      </c>
      <c r="M30" s="592" t="s">
        <v>65</v>
      </c>
      <c r="N30" s="593">
        <v>678897844</v>
      </c>
      <c r="O30" s="610"/>
      <c r="P30" s="581" t="s">
        <v>81</v>
      </c>
    </row>
    <row r="31" spans="1:17" ht="121.5" customHeight="1" x14ac:dyDescent="0.2">
      <c r="A31" s="582"/>
      <c r="B31" s="583"/>
      <c r="C31" s="584"/>
      <c r="D31" s="585"/>
      <c r="E31" s="586"/>
      <c r="F31" s="612"/>
      <c r="G31" s="611"/>
      <c r="H31" s="612"/>
      <c r="I31" s="613" t="s">
        <v>767</v>
      </c>
      <c r="J31" s="614" t="s">
        <v>683</v>
      </c>
      <c r="K31" s="581" t="s">
        <v>684</v>
      </c>
      <c r="L31" s="581" t="s">
        <v>359</v>
      </c>
      <c r="M31" s="615" t="s">
        <v>64</v>
      </c>
      <c r="N31" s="593">
        <v>300000000</v>
      </c>
      <c r="O31" s="616" t="s">
        <v>685</v>
      </c>
      <c r="P31" s="617" t="s">
        <v>686</v>
      </c>
    </row>
    <row r="32" spans="1:17" ht="179.25" customHeight="1" x14ac:dyDescent="0.2">
      <c r="A32" s="582"/>
      <c r="B32" s="583"/>
      <c r="C32" s="584"/>
      <c r="D32" s="585"/>
      <c r="E32" s="586"/>
      <c r="F32" s="612"/>
      <c r="G32" s="611"/>
      <c r="H32" s="612"/>
      <c r="I32" s="613" t="s">
        <v>768</v>
      </c>
      <c r="J32" s="614" t="s">
        <v>687</v>
      </c>
      <c r="K32" s="617" t="s">
        <v>688</v>
      </c>
      <c r="L32" s="595" t="s">
        <v>343</v>
      </c>
      <c r="M32" s="842" t="s">
        <v>63</v>
      </c>
      <c r="N32" s="843">
        <v>286000000</v>
      </c>
      <c r="O32" s="580" t="s">
        <v>689</v>
      </c>
      <c r="P32" s="617"/>
    </row>
    <row r="33" spans="1:17" ht="129.75" customHeight="1" thickBot="1" x14ac:dyDescent="0.25">
      <c r="A33" s="582"/>
      <c r="B33" s="583"/>
      <c r="C33" s="618"/>
      <c r="D33" s="585"/>
      <c r="E33" s="586"/>
      <c r="F33" s="620"/>
      <c r="G33" s="619"/>
      <c r="H33" s="620"/>
      <c r="I33" s="873" t="s">
        <v>769</v>
      </c>
      <c r="J33" s="874" t="s">
        <v>690</v>
      </c>
      <c r="K33" s="844"/>
      <c r="L33" s="845"/>
      <c r="M33" s="846"/>
      <c r="N33" s="847"/>
      <c r="O33" s="621" t="s">
        <v>691</v>
      </c>
      <c r="P33" s="617"/>
    </row>
    <row r="34" spans="1:17" ht="69.95" customHeight="1" x14ac:dyDescent="0.2">
      <c r="A34" s="582"/>
      <c r="B34" s="583"/>
      <c r="C34" s="570" t="s">
        <v>344</v>
      </c>
      <c r="D34" s="585"/>
      <c r="E34" s="848" t="s">
        <v>341</v>
      </c>
      <c r="F34" s="573">
        <f>+H34</f>
        <v>1942000000</v>
      </c>
      <c r="G34" s="572" t="s">
        <v>345</v>
      </c>
      <c r="H34" s="573">
        <f>SUM(N34:N41)</f>
        <v>1942000000</v>
      </c>
      <c r="I34" s="622" t="s">
        <v>346</v>
      </c>
      <c r="J34" s="623" t="s">
        <v>692</v>
      </c>
      <c r="K34" s="623" t="s">
        <v>693</v>
      </c>
      <c r="L34" s="623" t="s">
        <v>296</v>
      </c>
      <c r="M34" s="624" t="s">
        <v>64</v>
      </c>
      <c r="N34" s="625">
        <v>911395000</v>
      </c>
      <c r="O34" s="626" t="s">
        <v>694</v>
      </c>
      <c r="P34" s="581" t="s">
        <v>355</v>
      </c>
    </row>
    <row r="35" spans="1:17" ht="57" customHeight="1" x14ac:dyDescent="0.2">
      <c r="A35" s="582"/>
      <c r="B35" s="583"/>
      <c r="C35" s="584"/>
      <c r="D35" s="585"/>
      <c r="E35" s="586"/>
      <c r="F35" s="587"/>
      <c r="G35" s="586"/>
      <c r="H35" s="587"/>
      <c r="I35" s="617"/>
      <c r="J35" s="617" t="s">
        <v>695</v>
      </c>
      <c r="K35" s="627" t="s">
        <v>696</v>
      </c>
      <c r="L35" s="627" t="s">
        <v>296</v>
      </c>
      <c r="M35" s="628" t="s">
        <v>172</v>
      </c>
      <c r="N35" s="629">
        <v>180000000</v>
      </c>
      <c r="O35" s="630" t="s">
        <v>697</v>
      </c>
      <c r="P35" s="617" t="s">
        <v>81</v>
      </c>
    </row>
    <row r="36" spans="1:17" ht="46.5" customHeight="1" x14ac:dyDescent="0.2">
      <c r="A36" s="582"/>
      <c r="B36" s="583"/>
      <c r="C36" s="584"/>
      <c r="D36" s="585"/>
      <c r="E36" s="586"/>
      <c r="F36" s="587"/>
      <c r="G36" s="586"/>
      <c r="H36" s="587"/>
      <c r="I36" s="617"/>
      <c r="J36" s="631"/>
      <c r="K36" s="581" t="s">
        <v>347</v>
      </c>
      <c r="L36" s="581" t="s">
        <v>348</v>
      </c>
      <c r="M36" s="615" t="s">
        <v>103</v>
      </c>
      <c r="N36" s="593">
        <v>300000000</v>
      </c>
      <c r="O36" s="632" t="s">
        <v>349</v>
      </c>
      <c r="P36" s="617"/>
    </row>
    <row r="37" spans="1:17" ht="61.5" customHeight="1" x14ac:dyDescent="0.2">
      <c r="A37" s="582"/>
      <c r="B37" s="583"/>
      <c r="C37" s="584"/>
      <c r="D37" s="585"/>
      <c r="E37" s="586"/>
      <c r="F37" s="587"/>
      <c r="G37" s="586"/>
      <c r="H37" s="587"/>
      <c r="I37" s="617"/>
      <c r="J37" s="631"/>
      <c r="K37" s="581" t="s">
        <v>350</v>
      </c>
      <c r="L37" s="581" t="s">
        <v>351</v>
      </c>
      <c r="M37" s="615" t="s">
        <v>64</v>
      </c>
      <c r="N37" s="633">
        <v>21310000</v>
      </c>
      <c r="O37" s="634" t="s">
        <v>352</v>
      </c>
      <c r="P37" s="617"/>
    </row>
    <row r="38" spans="1:17" ht="46.5" customHeight="1" x14ac:dyDescent="0.2">
      <c r="A38" s="582"/>
      <c r="B38" s="583"/>
      <c r="C38" s="584"/>
      <c r="D38" s="585"/>
      <c r="E38" s="586"/>
      <c r="F38" s="587"/>
      <c r="G38" s="586"/>
      <c r="H38" s="587"/>
      <c r="I38" s="617"/>
      <c r="J38" s="631"/>
      <c r="K38" s="581" t="s">
        <v>353</v>
      </c>
      <c r="L38" s="581" t="s">
        <v>296</v>
      </c>
      <c r="M38" s="615" t="s">
        <v>172</v>
      </c>
      <c r="N38" s="593">
        <v>40000000</v>
      </c>
      <c r="O38" s="632" t="s">
        <v>354</v>
      </c>
      <c r="P38" s="617"/>
    </row>
    <row r="39" spans="1:17" ht="46.5" customHeight="1" x14ac:dyDescent="0.2">
      <c r="A39" s="582"/>
      <c r="B39" s="583"/>
      <c r="C39" s="584"/>
      <c r="D39" s="585"/>
      <c r="E39" s="586"/>
      <c r="F39" s="587"/>
      <c r="G39" s="586"/>
      <c r="H39" s="587"/>
      <c r="I39" s="617"/>
      <c r="J39" s="631"/>
      <c r="K39" s="581" t="s">
        <v>698</v>
      </c>
      <c r="L39" s="581" t="s">
        <v>296</v>
      </c>
      <c r="M39" s="615" t="s">
        <v>64</v>
      </c>
      <c r="N39" s="593">
        <v>200000000</v>
      </c>
      <c r="O39" s="634" t="s">
        <v>356</v>
      </c>
      <c r="P39" s="581" t="s">
        <v>357</v>
      </c>
    </row>
    <row r="40" spans="1:17" ht="111" customHeight="1" x14ac:dyDescent="0.2">
      <c r="A40" s="582"/>
      <c r="B40" s="583"/>
      <c r="C40" s="584"/>
      <c r="D40" s="585"/>
      <c r="E40" s="586"/>
      <c r="F40" s="587"/>
      <c r="G40" s="586"/>
      <c r="H40" s="587"/>
      <c r="I40" s="617"/>
      <c r="J40" s="617" t="s">
        <v>699</v>
      </c>
      <c r="K40" s="581" t="s">
        <v>770</v>
      </c>
      <c r="L40" s="581" t="s">
        <v>300</v>
      </c>
      <c r="M40" s="615" t="s">
        <v>358</v>
      </c>
      <c r="N40" s="593">
        <v>239295000</v>
      </c>
      <c r="O40" s="632" t="s">
        <v>700</v>
      </c>
      <c r="P40" s="635" t="s">
        <v>81</v>
      </c>
    </row>
    <row r="41" spans="1:17" ht="74.25" customHeight="1" thickBot="1" x14ac:dyDescent="0.25">
      <c r="A41" s="582"/>
      <c r="B41" s="636"/>
      <c r="C41" s="594"/>
      <c r="D41" s="637"/>
      <c r="E41" s="608"/>
      <c r="F41" s="609"/>
      <c r="G41" s="608"/>
      <c r="H41" s="609"/>
      <c r="I41" s="595"/>
      <c r="J41" s="875"/>
      <c r="K41" s="638" t="s">
        <v>771</v>
      </c>
      <c r="L41" s="638" t="s">
        <v>359</v>
      </c>
      <c r="M41" s="639" t="s">
        <v>360</v>
      </c>
      <c r="N41" s="640">
        <f>50000000</f>
        <v>50000000</v>
      </c>
      <c r="O41" s="641" t="s">
        <v>701</v>
      </c>
      <c r="P41" s="642" t="s">
        <v>81</v>
      </c>
      <c r="Q41" s="643">
        <f>SUM(N25:N41)</f>
        <v>23384831000</v>
      </c>
    </row>
    <row r="42" spans="1:17" ht="158.25" customHeight="1" x14ac:dyDescent="0.2">
      <c r="A42" s="644">
        <v>7842</v>
      </c>
      <c r="B42" s="645" t="s">
        <v>367</v>
      </c>
      <c r="C42" s="646" t="s">
        <v>361</v>
      </c>
      <c r="D42" s="647">
        <f>SUM(F42:F61)</f>
        <v>8311433000</v>
      </c>
      <c r="E42" s="648" t="s">
        <v>702</v>
      </c>
      <c r="F42" s="649">
        <f>SUM(H42:H45)</f>
        <v>3095118000</v>
      </c>
      <c r="G42" s="650" t="s">
        <v>703</v>
      </c>
      <c r="H42" s="651">
        <f>SUM(N42:N43)</f>
        <v>443868000</v>
      </c>
      <c r="I42" s="849" t="s">
        <v>704</v>
      </c>
      <c r="J42" s="650" t="s">
        <v>705</v>
      </c>
      <c r="K42" s="849" t="s">
        <v>706</v>
      </c>
      <c r="L42" s="849" t="s">
        <v>92</v>
      </c>
      <c r="M42" s="850" t="s">
        <v>174</v>
      </c>
      <c r="N42" s="851">
        <f>53550000</f>
        <v>53550000</v>
      </c>
      <c r="O42" s="652" t="s">
        <v>379</v>
      </c>
      <c r="P42" s="653" t="s">
        <v>81</v>
      </c>
    </row>
    <row r="43" spans="1:17" ht="78" hidden="1" customHeight="1" x14ac:dyDescent="0.2">
      <c r="A43" s="654"/>
      <c r="B43" s="645"/>
      <c r="C43" s="655"/>
      <c r="D43" s="656"/>
      <c r="E43" s="657"/>
      <c r="F43" s="658"/>
      <c r="G43" s="659"/>
      <c r="H43" s="660"/>
      <c r="I43" s="876" t="s">
        <v>707</v>
      </c>
      <c r="J43" s="659"/>
      <c r="K43" s="852" t="s">
        <v>708</v>
      </c>
      <c r="L43" s="853" t="s">
        <v>343</v>
      </c>
      <c r="M43" s="702" t="s">
        <v>47</v>
      </c>
      <c r="N43" s="854">
        <v>390318000</v>
      </c>
      <c r="O43" s="652"/>
      <c r="P43" s="653"/>
    </row>
    <row r="44" spans="1:17" ht="90" customHeight="1" x14ac:dyDescent="0.2">
      <c r="A44" s="654"/>
      <c r="B44" s="645"/>
      <c r="C44" s="655"/>
      <c r="D44" s="656"/>
      <c r="E44" s="657"/>
      <c r="F44" s="658"/>
      <c r="G44" s="661" t="s">
        <v>772</v>
      </c>
      <c r="H44" s="662">
        <f>+N44</f>
        <v>2500000000</v>
      </c>
      <c r="I44" s="877" t="s">
        <v>709</v>
      </c>
      <c r="J44" s="661" t="s">
        <v>710</v>
      </c>
      <c r="K44" s="661" t="s">
        <v>380</v>
      </c>
      <c r="L44" s="853" t="s">
        <v>711</v>
      </c>
      <c r="M44" s="702" t="s">
        <v>64</v>
      </c>
      <c r="N44" s="854">
        <v>2500000000</v>
      </c>
      <c r="O44" s="652"/>
      <c r="P44" s="653"/>
    </row>
    <row r="45" spans="1:17" ht="121.5" customHeight="1" thickBot="1" x14ac:dyDescent="0.25">
      <c r="A45" s="654"/>
      <c r="B45" s="645"/>
      <c r="C45" s="663"/>
      <c r="D45" s="656"/>
      <c r="E45" s="664"/>
      <c r="F45" s="664"/>
      <c r="G45" s="665" t="s">
        <v>712</v>
      </c>
      <c r="H45" s="666">
        <f>+N45</f>
        <v>151250000</v>
      </c>
      <c r="I45" s="667" t="s">
        <v>381</v>
      </c>
      <c r="J45" s="665" t="s">
        <v>382</v>
      </c>
      <c r="K45" s="665" t="s">
        <v>383</v>
      </c>
      <c r="L45" s="665" t="s">
        <v>296</v>
      </c>
      <c r="M45" s="668" t="s">
        <v>47</v>
      </c>
      <c r="N45" s="669">
        <v>151250000</v>
      </c>
      <c r="O45" s="652"/>
      <c r="P45" s="653"/>
    </row>
    <row r="46" spans="1:17" ht="35.1" customHeight="1" x14ac:dyDescent="0.2">
      <c r="A46" s="654"/>
      <c r="B46" s="645"/>
      <c r="C46" s="646" t="s">
        <v>384</v>
      </c>
      <c r="D46" s="656"/>
      <c r="E46" s="670" t="s">
        <v>385</v>
      </c>
      <c r="F46" s="671">
        <f>SUM(H46)</f>
        <v>4375187495</v>
      </c>
      <c r="G46" s="670" t="s">
        <v>386</v>
      </c>
      <c r="H46" s="671">
        <f>SUM(N46:N51)</f>
        <v>4375187495</v>
      </c>
      <c r="I46" s="672" t="s">
        <v>713</v>
      </c>
      <c r="J46" s="673" t="s">
        <v>387</v>
      </c>
      <c r="K46" s="674" t="s">
        <v>388</v>
      </c>
      <c r="L46" s="674" t="s">
        <v>366</v>
      </c>
      <c r="M46" s="675" t="s">
        <v>360</v>
      </c>
      <c r="N46" s="676">
        <f>511200000+144000000</f>
        <v>655200000</v>
      </c>
      <c r="O46" s="677" t="s">
        <v>682</v>
      </c>
      <c r="P46" s="678" t="s">
        <v>81</v>
      </c>
    </row>
    <row r="47" spans="1:17" ht="35.1" customHeight="1" x14ac:dyDescent="0.2">
      <c r="A47" s="654"/>
      <c r="B47" s="645"/>
      <c r="C47" s="655"/>
      <c r="D47" s="656"/>
      <c r="E47" s="679"/>
      <c r="F47" s="680"/>
      <c r="G47" s="679"/>
      <c r="H47" s="680"/>
      <c r="I47" s="681"/>
      <c r="J47" s="682"/>
      <c r="K47" s="661" t="s">
        <v>698</v>
      </c>
      <c r="L47" s="661" t="s">
        <v>296</v>
      </c>
      <c r="M47" s="683" t="s">
        <v>64</v>
      </c>
      <c r="N47" s="684">
        <v>500000000</v>
      </c>
      <c r="O47" s="685" t="s">
        <v>356</v>
      </c>
      <c r="P47" s="686" t="s">
        <v>357</v>
      </c>
    </row>
    <row r="48" spans="1:17" ht="42.95" customHeight="1" x14ac:dyDescent="0.2">
      <c r="A48" s="654"/>
      <c r="B48" s="645"/>
      <c r="C48" s="655"/>
      <c r="D48" s="656"/>
      <c r="E48" s="679"/>
      <c r="F48" s="680"/>
      <c r="G48" s="679"/>
      <c r="H48" s="680"/>
      <c r="I48" s="681"/>
      <c r="J48" s="682"/>
      <c r="K48" s="661" t="s">
        <v>692</v>
      </c>
      <c r="L48" s="661" t="s">
        <v>296</v>
      </c>
      <c r="M48" s="683" t="s">
        <v>64</v>
      </c>
      <c r="N48" s="684">
        <v>1053783395</v>
      </c>
      <c r="O48" s="685" t="s">
        <v>694</v>
      </c>
      <c r="P48" s="686" t="s">
        <v>389</v>
      </c>
    </row>
    <row r="49" spans="1:17" ht="35.1" customHeight="1" x14ac:dyDescent="0.2">
      <c r="A49" s="654"/>
      <c r="B49" s="645"/>
      <c r="C49" s="655"/>
      <c r="D49" s="656"/>
      <c r="E49" s="679"/>
      <c r="F49" s="680"/>
      <c r="G49" s="679"/>
      <c r="H49" s="680"/>
      <c r="I49" s="681"/>
      <c r="J49" s="682"/>
      <c r="K49" s="661" t="s">
        <v>390</v>
      </c>
      <c r="L49" s="661" t="s">
        <v>296</v>
      </c>
      <c r="M49" s="683" t="s">
        <v>64</v>
      </c>
      <c r="N49" s="684">
        <v>1064643661</v>
      </c>
      <c r="O49" s="687" t="s">
        <v>391</v>
      </c>
      <c r="P49" s="686" t="s">
        <v>392</v>
      </c>
    </row>
    <row r="50" spans="1:17" ht="33" customHeight="1" x14ac:dyDescent="0.2">
      <c r="A50" s="654"/>
      <c r="B50" s="645"/>
      <c r="C50" s="655"/>
      <c r="D50" s="656"/>
      <c r="E50" s="679"/>
      <c r="F50" s="680"/>
      <c r="G50" s="679"/>
      <c r="H50" s="680"/>
      <c r="I50" s="681"/>
      <c r="J50" s="682"/>
      <c r="K50" s="661" t="s">
        <v>714</v>
      </c>
      <c r="L50" s="661" t="s">
        <v>351</v>
      </c>
      <c r="M50" s="683" t="s">
        <v>64</v>
      </c>
      <c r="N50" s="684">
        <v>42183435</v>
      </c>
      <c r="O50" s="685" t="s">
        <v>352</v>
      </c>
      <c r="P50" s="686" t="s">
        <v>81</v>
      </c>
    </row>
    <row r="51" spans="1:17" ht="147.94999999999999" customHeight="1" thickBot="1" x14ac:dyDescent="0.25">
      <c r="A51" s="654"/>
      <c r="B51" s="645"/>
      <c r="C51" s="663"/>
      <c r="D51" s="656"/>
      <c r="E51" s="688"/>
      <c r="F51" s="689"/>
      <c r="G51" s="688"/>
      <c r="H51" s="689"/>
      <c r="I51" s="690"/>
      <c r="J51" s="855" t="s">
        <v>715</v>
      </c>
      <c r="K51" s="856" t="s">
        <v>716</v>
      </c>
      <c r="L51" s="856" t="s">
        <v>343</v>
      </c>
      <c r="M51" s="857" t="s">
        <v>358</v>
      </c>
      <c r="N51" s="858">
        <v>1059377004</v>
      </c>
      <c r="O51" s="687" t="s">
        <v>700</v>
      </c>
      <c r="P51" s="678" t="s">
        <v>81</v>
      </c>
    </row>
    <row r="52" spans="1:17" ht="78" customHeight="1" x14ac:dyDescent="0.2">
      <c r="A52" s="654"/>
      <c r="B52" s="645"/>
      <c r="C52" s="646" t="s">
        <v>368</v>
      </c>
      <c r="D52" s="656"/>
      <c r="E52" s="691" t="s">
        <v>369</v>
      </c>
      <c r="F52" s="692">
        <f>SUM(H52:K61)</f>
        <v>841127505</v>
      </c>
      <c r="G52" s="650" t="s">
        <v>370</v>
      </c>
      <c r="H52" s="651">
        <f>SUM(N52:N55)</f>
        <v>416500000</v>
      </c>
      <c r="I52" s="693" t="s">
        <v>717</v>
      </c>
      <c r="J52" s="691" t="s">
        <v>773</v>
      </c>
      <c r="K52" s="859" t="s">
        <v>718</v>
      </c>
      <c r="L52" s="860" t="s">
        <v>371</v>
      </c>
      <c r="M52" s="861" t="s">
        <v>47</v>
      </c>
      <c r="N52" s="862">
        <v>247500000</v>
      </c>
      <c r="O52" s="694" t="s">
        <v>719</v>
      </c>
      <c r="P52" s="695" t="s">
        <v>81</v>
      </c>
    </row>
    <row r="53" spans="1:17" ht="59.1" customHeight="1" x14ac:dyDescent="0.2">
      <c r="A53" s="654"/>
      <c r="B53" s="645"/>
      <c r="C53" s="655"/>
      <c r="D53" s="656"/>
      <c r="E53" s="696"/>
      <c r="F53" s="697"/>
      <c r="G53" s="698"/>
      <c r="H53" s="699"/>
      <c r="I53" s="700"/>
      <c r="J53" s="696"/>
      <c r="K53" s="661" t="s">
        <v>720</v>
      </c>
      <c r="L53" s="661" t="s">
        <v>371</v>
      </c>
      <c r="M53" s="702" t="s">
        <v>65</v>
      </c>
      <c r="N53" s="684">
        <v>77000000</v>
      </c>
      <c r="O53" s="701"/>
      <c r="P53" s="696"/>
    </row>
    <row r="54" spans="1:17" ht="33.950000000000003" customHeight="1" x14ac:dyDescent="0.2">
      <c r="A54" s="654"/>
      <c r="B54" s="645"/>
      <c r="C54" s="655"/>
      <c r="D54" s="656"/>
      <c r="E54" s="696"/>
      <c r="F54" s="697"/>
      <c r="G54" s="698"/>
      <c r="H54" s="699"/>
      <c r="I54" s="700"/>
      <c r="J54" s="696"/>
      <c r="K54" s="661" t="s">
        <v>372</v>
      </c>
      <c r="L54" s="661" t="s">
        <v>721</v>
      </c>
      <c r="M54" s="702" t="s">
        <v>640</v>
      </c>
      <c r="N54" s="684">
        <v>53500000</v>
      </c>
      <c r="O54" s="701"/>
      <c r="P54" s="696"/>
    </row>
    <row r="55" spans="1:17" ht="62.1" customHeight="1" x14ac:dyDescent="0.2">
      <c r="A55" s="654"/>
      <c r="B55" s="645"/>
      <c r="C55" s="655"/>
      <c r="D55" s="656"/>
      <c r="E55" s="696"/>
      <c r="F55" s="697"/>
      <c r="G55" s="698"/>
      <c r="H55" s="699"/>
      <c r="I55" s="700"/>
      <c r="J55" s="704"/>
      <c r="K55" s="661" t="s">
        <v>722</v>
      </c>
      <c r="L55" s="661" t="s">
        <v>371</v>
      </c>
      <c r="M55" s="702" t="s">
        <v>65</v>
      </c>
      <c r="N55" s="684">
        <v>38500000</v>
      </c>
      <c r="O55" s="703"/>
      <c r="P55" s="704"/>
    </row>
    <row r="56" spans="1:17" ht="62.1" customHeight="1" x14ac:dyDescent="0.2">
      <c r="A56" s="654"/>
      <c r="B56" s="645"/>
      <c r="C56" s="655"/>
      <c r="D56" s="656"/>
      <c r="E56" s="696"/>
      <c r="F56" s="697"/>
      <c r="G56" s="695" t="s">
        <v>373</v>
      </c>
      <c r="H56" s="705">
        <f>+N56</f>
        <v>365252505</v>
      </c>
      <c r="I56" s="695" t="s">
        <v>723</v>
      </c>
      <c r="J56" s="695" t="s">
        <v>724</v>
      </c>
      <c r="K56" s="695" t="s">
        <v>725</v>
      </c>
      <c r="L56" s="695" t="s">
        <v>371</v>
      </c>
      <c r="M56" s="863" t="s">
        <v>47</v>
      </c>
      <c r="N56" s="864">
        <v>365252505</v>
      </c>
      <c r="O56" s="694" t="s">
        <v>726</v>
      </c>
      <c r="P56" s="706" t="s">
        <v>727</v>
      </c>
    </row>
    <row r="57" spans="1:17" ht="75" customHeight="1" x14ac:dyDescent="0.2">
      <c r="A57" s="654"/>
      <c r="B57" s="645"/>
      <c r="C57" s="655"/>
      <c r="D57" s="656"/>
      <c r="E57" s="696"/>
      <c r="F57" s="697"/>
      <c r="G57" s="704"/>
      <c r="H57" s="707"/>
      <c r="I57" s="704"/>
      <c r="J57" s="704"/>
      <c r="K57" s="704"/>
      <c r="L57" s="704"/>
      <c r="M57" s="865"/>
      <c r="N57" s="866"/>
      <c r="O57" s="703"/>
      <c r="P57" s="708"/>
    </row>
    <row r="58" spans="1:17" ht="66" customHeight="1" x14ac:dyDescent="0.2">
      <c r="A58" s="654"/>
      <c r="B58" s="645"/>
      <c r="C58" s="655"/>
      <c r="D58" s="656"/>
      <c r="E58" s="696"/>
      <c r="F58" s="697"/>
      <c r="G58" s="659" t="s">
        <v>374</v>
      </c>
      <c r="H58" s="660">
        <f>SUM(N58:N59)</f>
        <v>21959000</v>
      </c>
      <c r="I58" s="709" t="s">
        <v>728</v>
      </c>
      <c r="J58" s="659" t="s">
        <v>729</v>
      </c>
      <c r="K58" s="661" t="s">
        <v>375</v>
      </c>
      <c r="L58" s="661" t="s">
        <v>371</v>
      </c>
      <c r="M58" s="683" t="s">
        <v>64</v>
      </c>
      <c r="N58" s="684">
        <v>15000000</v>
      </c>
      <c r="O58" s="710" t="s">
        <v>730</v>
      </c>
      <c r="P58" s="708"/>
    </row>
    <row r="59" spans="1:17" ht="74.25" customHeight="1" x14ac:dyDescent="0.2">
      <c r="A59" s="654"/>
      <c r="B59" s="645"/>
      <c r="C59" s="655"/>
      <c r="D59" s="656"/>
      <c r="E59" s="696"/>
      <c r="F59" s="697"/>
      <c r="G59" s="698"/>
      <c r="H59" s="699"/>
      <c r="I59" s="700"/>
      <c r="J59" s="711"/>
      <c r="K59" s="661" t="s">
        <v>731</v>
      </c>
      <c r="L59" s="661" t="s">
        <v>376</v>
      </c>
      <c r="M59" s="683" t="s">
        <v>64</v>
      </c>
      <c r="N59" s="684">
        <v>6959000</v>
      </c>
      <c r="O59" s="712" t="s">
        <v>732</v>
      </c>
      <c r="P59" s="708"/>
    </row>
    <row r="60" spans="1:17" ht="64.5" customHeight="1" x14ac:dyDescent="0.2">
      <c r="A60" s="654"/>
      <c r="B60" s="645"/>
      <c r="C60" s="655"/>
      <c r="D60" s="656"/>
      <c r="E60" s="696"/>
      <c r="F60" s="697"/>
      <c r="G60" s="659" t="s">
        <v>377</v>
      </c>
      <c r="H60" s="658">
        <f>SUM(N60:N61)</f>
        <v>37416000</v>
      </c>
      <c r="I60" s="709" t="s">
        <v>733</v>
      </c>
      <c r="J60" s="659" t="s">
        <v>734</v>
      </c>
      <c r="K60" s="661" t="s">
        <v>735</v>
      </c>
      <c r="L60" s="661" t="s">
        <v>376</v>
      </c>
      <c r="M60" s="683" t="s">
        <v>64</v>
      </c>
      <c r="N60" s="684">
        <v>17416000</v>
      </c>
      <c r="O60" s="713"/>
      <c r="P60" s="708"/>
    </row>
    <row r="61" spans="1:17" ht="115.5" customHeight="1" thickBot="1" x14ac:dyDescent="0.25">
      <c r="A61" s="654"/>
      <c r="B61" s="714"/>
      <c r="C61" s="694"/>
      <c r="D61" s="656"/>
      <c r="E61" s="696"/>
      <c r="F61" s="697"/>
      <c r="G61" s="715"/>
      <c r="H61" s="716"/>
      <c r="I61" s="717"/>
      <c r="J61" s="718"/>
      <c r="K61" s="867" t="s">
        <v>378</v>
      </c>
      <c r="L61" s="867" t="s">
        <v>371</v>
      </c>
      <c r="M61" s="868" t="s">
        <v>65</v>
      </c>
      <c r="N61" s="869">
        <v>20000000</v>
      </c>
      <c r="O61" s="719" t="s">
        <v>730</v>
      </c>
      <c r="P61" s="708"/>
      <c r="Q61" s="523">
        <f>SUM(N42:N61)</f>
        <v>8311433000</v>
      </c>
    </row>
    <row r="62" spans="1:17" s="733" customFormat="1" ht="82.5" customHeight="1" x14ac:dyDescent="0.2">
      <c r="A62" s="720">
        <v>7837</v>
      </c>
      <c r="B62" s="721" t="s">
        <v>393</v>
      </c>
      <c r="C62" s="722" t="s">
        <v>404</v>
      </c>
      <c r="D62" s="723">
        <f>SUM(F62:F78)</f>
        <v>2054938759</v>
      </c>
      <c r="E62" s="724" t="s">
        <v>395</v>
      </c>
      <c r="F62" s="723">
        <f>SUM(H62:H73)</f>
        <v>1563638759</v>
      </c>
      <c r="G62" s="724" t="s">
        <v>736</v>
      </c>
      <c r="H62" s="725">
        <f>+SUM(N62:N66)</f>
        <v>531599331</v>
      </c>
      <c r="I62" s="726" t="s">
        <v>737</v>
      </c>
      <c r="J62" s="727" t="s">
        <v>738</v>
      </c>
      <c r="K62" s="728" t="s">
        <v>739</v>
      </c>
      <c r="L62" s="728" t="s">
        <v>405</v>
      </c>
      <c r="M62" s="729" t="s">
        <v>255</v>
      </c>
      <c r="N62" s="730">
        <v>140000000</v>
      </c>
      <c r="O62" s="731" t="s">
        <v>701</v>
      </c>
      <c r="P62" s="732" t="s">
        <v>740</v>
      </c>
    </row>
    <row r="63" spans="1:17" s="733" customFormat="1" ht="64.5" customHeight="1" x14ac:dyDescent="0.2">
      <c r="A63" s="734"/>
      <c r="B63" s="735"/>
      <c r="C63" s="736"/>
      <c r="D63" s="737"/>
      <c r="E63" s="738"/>
      <c r="F63" s="737"/>
      <c r="G63" s="738"/>
      <c r="H63" s="739"/>
      <c r="I63" s="740"/>
      <c r="J63" s="741" t="s">
        <v>741</v>
      </c>
      <c r="K63" s="742" t="s">
        <v>742</v>
      </c>
      <c r="L63" s="743" t="s">
        <v>743</v>
      </c>
      <c r="M63" s="744" t="s">
        <v>198</v>
      </c>
      <c r="N63" s="745">
        <v>40000000</v>
      </c>
      <c r="O63" s="746" t="s">
        <v>744</v>
      </c>
      <c r="P63" s="747"/>
    </row>
    <row r="64" spans="1:17" s="733" customFormat="1" ht="79.5" customHeight="1" x14ac:dyDescent="0.2">
      <c r="A64" s="734"/>
      <c r="B64" s="735"/>
      <c r="C64" s="736"/>
      <c r="D64" s="737"/>
      <c r="E64" s="738"/>
      <c r="F64" s="737"/>
      <c r="G64" s="738"/>
      <c r="H64" s="739"/>
      <c r="I64" s="740"/>
      <c r="J64" s="748" t="s">
        <v>745</v>
      </c>
      <c r="K64" s="743" t="s">
        <v>746</v>
      </c>
      <c r="L64" s="743" t="s">
        <v>747</v>
      </c>
      <c r="M64" s="744" t="s">
        <v>406</v>
      </c>
      <c r="N64" s="745">
        <v>24079331</v>
      </c>
      <c r="O64" s="746" t="s">
        <v>748</v>
      </c>
      <c r="P64" s="749"/>
    </row>
    <row r="65" spans="1:21" s="733" customFormat="1" ht="61.5" customHeight="1" thickBot="1" x14ac:dyDescent="0.25">
      <c r="A65" s="734"/>
      <c r="B65" s="735"/>
      <c r="C65" s="736"/>
      <c r="D65" s="737"/>
      <c r="E65" s="738"/>
      <c r="F65" s="737"/>
      <c r="G65" s="738"/>
      <c r="H65" s="739"/>
      <c r="I65" s="740"/>
      <c r="J65" s="738"/>
      <c r="K65" s="742" t="s">
        <v>407</v>
      </c>
      <c r="L65" s="743" t="s">
        <v>749</v>
      </c>
      <c r="M65" s="744" t="s">
        <v>408</v>
      </c>
      <c r="N65" s="745">
        <v>327520000</v>
      </c>
      <c r="O65" s="746" t="s">
        <v>730</v>
      </c>
      <c r="P65" s="750" t="s">
        <v>81</v>
      </c>
    </row>
    <row r="66" spans="1:21" s="733" customFormat="1" ht="69.95" hidden="1" customHeight="1" x14ac:dyDescent="0.2">
      <c r="A66" s="734"/>
      <c r="B66" s="735"/>
      <c r="C66" s="751"/>
      <c r="D66" s="737"/>
      <c r="E66" s="738"/>
      <c r="F66" s="737"/>
      <c r="G66" s="752"/>
      <c r="H66" s="753"/>
      <c r="I66" s="754" t="s">
        <v>774</v>
      </c>
      <c r="J66" s="755" t="s">
        <v>774</v>
      </c>
      <c r="K66" s="756" t="s">
        <v>775</v>
      </c>
      <c r="L66" s="756" t="s">
        <v>750</v>
      </c>
      <c r="M66" s="757" t="s">
        <v>63</v>
      </c>
      <c r="N66" s="758"/>
      <c r="O66" s="746" t="s">
        <v>402</v>
      </c>
      <c r="P66" s="750" t="s">
        <v>81</v>
      </c>
      <c r="Q66" s="758">
        <v>2204768549</v>
      </c>
    </row>
    <row r="67" spans="1:21" ht="100.5" customHeight="1" x14ac:dyDescent="0.2">
      <c r="A67" s="734"/>
      <c r="B67" s="735"/>
      <c r="C67" s="759" t="s">
        <v>394</v>
      </c>
      <c r="D67" s="737"/>
      <c r="E67" s="738"/>
      <c r="F67" s="737"/>
      <c r="G67" s="760" t="s">
        <v>751</v>
      </c>
      <c r="H67" s="723">
        <f>SUM(N67:N73)</f>
        <v>1032039428</v>
      </c>
      <c r="I67" s="761" t="s">
        <v>396</v>
      </c>
      <c r="J67" s="760" t="s">
        <v>397</v>
      </c>
      <c r="K67" s="762" t="s">
        <v>696</v>
      </c>
      <c r="L67" s="762" t="s">
        <v>296</v>
      </c>
      <c r="M67" s="763" t="s">
        <v>172</v>
      </c>
      <c r="N67" s="764">
        <v>60000000</v>
      </c>
      <c r="O67" s="765" t="s">
        <v>697</v>
      </c>
      <c r="P67" s="766" t="s">
        <v>398</v>
      </c>
    </row>
    <row r="68" spans="1:21" ht="100.5" customHeight="1" x14ac:dyDescent="0.2">
      <c r="A68" s="734"/>
      <c r="B68" s="735"/>
      <c r="C68" s="767"/>
      <c r="D68" s="737"/>
      <c r="E68" s="738"/>
      <c r="F68" s="737"/>
      <c r="G68" s="768"/>
      <c r="H68" s="737"/>
      <c r="I68" s="769"/>
      <c r="J68" s="770"/>
      <c r="K68" s="771" t="s">
        <v>353</v>
      </c>
      <c r="L68" s="772" t="s">
        <v>296</v>
      </c>
      <c r="M68" s="773" t="s">
        <v>172</v>
      </c>
      <c r="N68" s="774">
        <v>100894428</v>
      </c>
      <c r="O68" s="731" t="s">
        <v>354</v>
      </c>
      <c r="P68" s="766"/>
    </row>
    <row r="69" spans="1:21" ht="27.95" customHeight="1" x14ac:dyDescent="0.2">
      <c r="A69" s="734"/>
      <c r="B69" s="735"/>
      <c r="C69" s="767"/>
      <c r="D69" s="737"/>
      <c r="E69" s="738"/>
      <c r="F69" s="737"/>
      <c r="G69" s="768"/>
      <c r="H69" s="737"/>
      <c r="I69" s="769"/>
      <c r="J69" s="770"/>
      <c r="K69" s="772" t="s">
        <v>399</v>
      </c>
      <c r="L69" s="772" t="s">
        <v>296</v>
      </c>
      <c r="M69" s="773" t="s">
        <v>172</v>
      </c>
      <c r="N69" s="774">
        <v>250000000</v>
      </c>
      <c r="O69" s="746" t="s">
        <v>400</v>
      </c>
      <c r="P69" s="766"/>
    </row>
    <row r="70" spans="1:21" ht="42.95" customHeight="1" x14ac:dyDescent="0.2">
      <c r="A70" s="734"/>
      <c r="B70" s="735"/>
      <c r="C70" s="767"/>
      <c r="D70" s="737"/>
      <c r="E70" s="738"/>
      <c r="F70" s="737"/>
      <c r="G70" s="768"/>
      <c r="H70" s="737"/>
      <c r="I70" s="769"/>
      <c r="J70" s="770"/>
      <c r="K70" s="772" t="s">
        <v>401</v>
      </c>
      <c r="L70" s="772" t="s">
        <v>296</v>
      </c>
      <c r="M70" s="773" t="s">
        <v>752</v>
      </c>
      <c r="N70" s="774">
        <v>80000000</v>
      </c>
      <c r="O70" s="746" t="s">
        <v>753</v>
      </c>
      <c r="P70" s="766"/>
    </row>
    <row r="71" spans="1:21" ht="210" customHeight="1" x14ac:dyDescent="0.2">
      <c r="A71" s="734"/>
      <c r="B71" s="735"/>
      <c r="C71" s="767"/>
      <c r="D71" s="737"/>
      <c r="E71" s="738"/>
      <c r="F71" s="737"/>
      <c r="G71" s="768"/>
      <c r="H71" s="737"/>
      <c r="I71" s="775" t="s">
        <v>346</v>
      </c>
      <c r="J71" s="775" t="s">
        <v>754</v>
      </c>
      <c r="K71" s="772" t="s">
        <v>755</v>
      </c>
      <c r="L71" s="772" t="s">
        <v>343</v>
      </c>
      <c r="M71" s="870" t="s">
        <v>756</v>
      </c>
      <c r="N71" s="774">
        <v>341145000</v>
      </c>
      <c r="O71" s="746" t="s">
        <v>757</v>
      </c>
      <c r="P71" s="766"/>
    </row>
    <row r="72" spans="1:21" ht="45.95" customHeight="1" thickBot="1" x14ac:dyDescent="0.25">
      <c r="A72" s="734"/>
      <c r="B72" s="735"/>
      <c r="C72" s="767"/>
      <c r="D72" s="737"/>
      <c r="E72" s="738"/>
      <c r="F72" s="737"/>
      <c r="G72" s="768"/>
      <c r="H72" s="737"/>
      <c r="I72" s="776"/>
      <c r="J72" s="776"/>
      <c r="K72" s="777" t="s">
        <v>403</v>
      </c>
      <c r="L72" s="777" t="s">
        <v>359</v>
      </c>
      <c r="M72" s="778" t="s">
        <v>360</v>
      </c>
      <c r="N72" s="779">
        <v>200000000</v>
      </c>
      <c r="O72" s="731" t="s">
        <v>701</v>
      </c>
      <c r="P72" s="750" t="s">
        <v>740</v>
      </c>
    </row>
    <row r="73" spans="1:21" ht="62.1" hidden="1" customHeight="1" x14ac:dyDescent="0.2">
      <c r="A73" s="734"/>
      <c r="B73" s="735"/>
      <c r="C73" s="780"/>
      <c r="D73" s="737"/>
      <c r="E73" s="752"/>
      <c r="F73" s="781"/>
      <c r="G73" s="782"/>
      <c r="H73" s="781"/>
      <c r="I73" s="754" t="s">
        <v>775</v>
      </c>
      <c r="J73" s="754" t="s">
        <v>775</v>
      </c>
      <c r="K73" s="756" t="s">
        <v>775</v>
      </c>
      <c r="L73" s="756" t="s">
        <v>750</v>
      </c>
      <c r="M73" s="757" t="s">
        <v>63</v>
      </c>
      <c r="N73" s="758"/>
      <c r="O73" s="746" t="s">
        <v>402</v>
      </c>
      <c r="P73" s="750" t="s">
        <v>81</v>
      </c>
      <c r="Q73" s="758">
        <v>140689692</v>
      </c>
    </row>
    <row r="74" spans="1:21" ht="123.75" customHeight="1" x14ac:dyDescent="0.2">
      <c r="A74" s="734"/>
      <c r="B74" s="735"/>
      <c r="C74" s="759" t="s">
        <v>409</v>
      </c>
      <c r="D74" s="737"/>
      <c r="E74" s="761" t="s">
        <v>410</v>
      </c>
      <c r="F74" s="783">
        <f>+H74</f>
        <v>457300000</v>
      </c>
      <c r="G74" s="760" t="s">
        <v>411</v>
      </c>
      <c r="H74" s="783">
        <f>SUM(N74:N75)</f>
        <v>457300000</v>
      </c>
      <c r="I74" s="761" t="s">
        <v>412</v>
      </c>
      <c r="J74" s="762" t="s">
        <v>758</v>
      </c>
      <c r="K74" s="762" t="s">
        <v>413</v>
      </c>
      <c r="L74" s="762" t="s">
        <v>296</v>
      </c>
      <c r="M74" s="763" t="s">
        <v>64</v>
      </c>
      <c r="N74" s="764">
        <v>300000004</v>
      </c>
      <c r="O74" s="784" t="s">
        <v>414</v>
      </c>
      <c r="P74" s="766" t="s">
        <v>398</v>
      </c>
    </row>
    <row r="75" spans="1:21" ht="138.75" customHeight="1" thickBot="1" x14ac:dyDescent="0.25">
      <c r="A75" s="734"/>
      <c r="B75" s="735"/>
      <c r="C75" s="785"/>
      <c r="D75" s="737"/>
      <c r="E75" s="786"/>
      <c r="F75" s="787"/>
      <c r="G75" s="788"/>
      <c r="H75" s="787"/>
      <c r="I75" s="786"/>
      <c r="J75" s="789" t="s">
        <v>759</v>
      </c>
      <c r="K75" s="789" t="s">
        <v>415</v>
      </c>
      <c r="L75" s="789" t="s">
        <v>343</v>
      </c>
      <c r="M75" s="871" t="s">
        <v>756</v>
      </c>
      <c r="N75" s="872">
        <f>156634996+665000</f>
        <v>157299996</v>
      </c>
      <c r="O75" s="784"/>
      <c r="P75" s="766"/>
    </row>
    <row r="76" spans="1:21" ht="213" customHeight="1" x14ac:dyDescent="0.2">
      <c r="A76" s="734"/>
      <c r="B76" s="735"/>
      <c r="C76" s="759" t="s">
        <v>404</v>
      </c>
      <c r="D76" s="737"/>
      <c r="E76" s="761" t="s">
        <v>416</v>
      </c>
      <c r="F76" s="783">
        <f>SUM(H76:H78)</f>
        <v>34000000</v>
      </c>
      <c r="G76" s="790" t="s">
        <v>417</v>
      </c>
      <c r="H76" s="791">
        <f>+N76</f>
        <v>34000000</v>
      </c>
      <c r="I76" s="792" t="s">
        <v>760</v>
      </c>
      <c r="J76" s="790" t="s">
        <v>761</v>
      </c>
      <c r="K76" s="790" t="s">
        <v>762</v>
      </c>
      <c r="L76" s="793" t="s">
        <v>376</v>
      </c>
      <c r="M76" s="794" t="s">
        <v>64</v>
      </c>
      <c r="N76" s="795">
        <v>34000000</v>
      </c>
      <c r="O76" s="796" t="s">
        <v>763</v>
      </c>
      <c r="P76" s="766" t="s">
        <v>740</v>
      </c>
    </row>
    <row r="77" spans="1:21" ht="6.95" hidden="1" customHeight="1" x14ac:dyDescent="0.2">
      <c r="A77" s="734"/>
      <c r="B77" s="735"/>
      <c r="C77" s="767"/>
      <c r="D77" s="737"/>
      <c r="E77" s="769"/>
      <c r="F77" s="797"/>
      <c r="G77" s="798"/>
      <c r="H77" s="797"/>
      <c r="I77" s="797"/>
      <c r="J77" s="799"/>
      <c r="K77" s="800"/>
      <c r="L77" s="801"/>
      <c r="M77" s="802"/>
      <c r="N77" s="803"/>
      <c r="O77" s="796"/>
      <c r="P77" s="766"/>
    </row>
    <row r="78" spans="1:21" ht="57.95" customHeight="1" thickBot="1" x14ac:dyDescent="0.25">
      <c r="A78" s="804"/>
      <c r="B78" s="805"/>
      <c r="C78" s="780"/>
      <c r="D78" s="781"/>
      <c r="E78" s="806"/>
      <c r="F78" s="807"/>
      <c r="G78" s="808" t="s">
        <v>418</v>
      </c>
      <c r="H78" s="809">
        <v>0</v>
      </c>
      <c r="I78" s="810" t="s">
        <v>764</v>
      </c>
      <c r="J78" s="810" t="s">
        <v>764</v>
      </c>
      <c r="K78" s="810" t="s">
        <v>764</v>
      </c>
      <c r="L78" s="810" t="s">
        <v>764</v>
      </c>
      <c r="M78" s="811" t="s">
        <v>764</v>
      </c>
      <c r="N78" s="812" t="s">
        <v>764</v>
      </c>
      <c r="O78" s="813" t="s">
        <v>764</v>
      </c>
      <c r="P78" s="814" t="s">
        <v>764</v>
      </c>
      <c r="Q78" s="643">
        <f>SUM(N62:N78)</f>
        <v>2054938759</v>
      </c>
    </row>
    <row r="79" spans="1:21" ht="69" customHeight="1" x14ac:dyDescent="0.2">
      <c r="A79" s="815"/>
      <c r="B79" s="815"/>
      <c r="C79" s="816"/>
      <c r="D79" s="817">
        <f>SUM(D2:D78)</f>
        <v>85453541759</v>
      </c>
      <c r="E79" s="818"/>
      <c r="F79" s="817">
        <f>SUM(F2:F78)</f>
        <v>85453541759</v>
      </c>
      <c r="G79" s="819"/>
      <c r="H79" s="820">
        <f>SUM(H2:H78)</f>
        <v>85453541759</v>
      </c>
      <c r="I79" s="815"/>
      <c r="J79" s="816"/>
      <c r="K79" s="815"/>
      <c r="L79" s="815"/>
      <c r="M79" s="815"/>
      <c r="N79" s="821">
        <f>SUM(N2:N78)</f>
        <v>85453541759</v>
      </c>
      <c r="O79" s="815"/>
      <c r="P79" s="816"/>
      <c r="Q79" s="815"/>
      <c r="R79" s="815"/>
      <c r="S79" s="815"/>
      <c r="T79" s="815"/>
      <c r="U79" s="815"/>
    </row>
    <row r="80" spans="1:21" ht="15.75" customHeight="1" x14ac:dyDescent="0.2">
      <c r="A80" s="822"/>
      <c r="B80" s="823"/>
      <c r="C80" s="824"/>
      <c r="D80" s="825"/>
      <c r="E80" s="822"/>
      <c r="F80" s="825"/>
      <c r="G80" s="824"/>
      <c r="H80" s="825"/>
      <c r="I80" s="822"/>
      <c r="J80" s="826"/>
      <c r="K80" s="827"/>
      <c r="L80" s="822"/>
      <c r="M80" s="828"/>
      <c r="N80" s="822"/>
    </row>
    <row r="81" spans="1:14" ht="15.75" customHeight="1" x14ac:dyDescent="0.2">
      <c r="A81" s="822"/>
      <c r="B81" s="823"/>
      <c r="C81" s="824"/>
      <c r="D81" s="825"/>
      <c r="E81" s="822"/>
      <c r="F81" s="825"/>
      <c r="G81" s="824"/>
      <c r="H81" s="825"/>
      <c r="I81" s="822"/>
      <c r="J81" s="826"/>
      <c r="K81" s="827"/>
      <c r="L81" s="822"/>
      <c r="M81" s="828"/>
      <c r="N81" s="822"/>
    </row>
    <row r="82" spans="1:14" ht="15.75" customHeight="1" x14ac:dyDescent="0.2">
      <c r="A82" s="822"/>
      <c r="B82" s="823"/>
      <c r="C82" s="824"/>
      <c r="D82" s="825"/>
      <c r="E82" s="822"/>
      <c r="F82" s="825"/>
      <c r="G82" s="824"/>
      <c r="H82" s="825"/>
      <c r="I82" s="822"/>
      <c r="J82" s="826"/>
      <c r="K82" s="827"/>
      <c r="L82" s="822"/>
      <c r="M82" s="828"/>
      <c r="N82" s="822"/>
    </row>
    <row r="83" spans="1:14" ht="15.75" customHeight="1" x14ac:dyDescent="0.2">
      <c r="A83" s="822"/>
      <c r="B83" s="823"/>
      <c r="C83" s="824"/>
      <c r="D83" s="825"/>
      <c r="E83" s="822"/>
      <c r="F83" s="825"/>
      <c r="G83" s="824"/>
      <c r="H83" s="825"/>
      <c r="I83" s="822"/>
      <c r="J83" s="826"/>
      <c r="K83" s="827"/>
      <c r="L83" s="822"/>
      <c r="M83" s="828"/>
      <c r="N83" s="822"/>
    </row>
    <row r="84" spans="1:14" ht="15.75" customHeight="1" x14ac:dyDescent="0.2">
      <c r="A84" s="822"/>
      <c r="B84" s="823"/>
      <c r="C84" s="824"/>
      <c r="D84" s="825"/>
      <c r="E84" s="822"/>
      <c r="F84" s="825"/>
      <c r="G84" s="824"/>
      <c r="H84" s="825"/>
      <c r="I84" s="822"/>
      <c r="J84" s="826"/>
      <c r="K84" s="827"/>
      <c r="L84" s="822"/>
      <c r="M84" s="828"/>
      <c r="N84" s="822"/>
    </row>
    <row r="85" spans="1:14" ht="15.75" customHeight="1" x14ac:dyDescent="0.2">
      <c r="A85" s="822"/>
      <c r="B85" s="823"/>
      <c r="C85" s="824"/>
      <c r="D85" s="825"/>
      <c r="E85" s="822"/>
      <c r="F85" s="825"/>
      <c r="G85" s="824"/>
      <c r="H85" s="825"/>
      <c r="I85" s="822"/>
      <c r="J85" s="826"/>
      <c r="K85" s="827"/>
      <c r="L85" s="822"/>
      <c r="M85" s="828"/>
      <c r="N85" s="822"/>
    </row>
    <row r="86" spans="1:14" ht="15.75" customHeight="1" x14ac:dyDescent="0.2">
      <c r="A86" s="822"/>
      <c r="B86" s="823"/>
      <c r="C86" s="824"/>
      <c r="D86" s="825"/>
      <c r="E86" s="822"/>
      <c r="F86" s="825"/>
      <c r="G86" s="824"/>
      <c r="H86" s="825"/>
      <c r="I86" s="822"/>
      <c r="J86" s="826"/>
      <c r="K86" s="827"/>
      <c r="L86" s="822"/>
      <c r="M86" s="828"/>
      <c r="N86" s="822"/>
    </row>
    <row r="87" spans="1:14" ht="15.75" customHeight="1" x14ac:dyDescent="0.2">
      <c r="A87" s="822"/>
      <c r="B87" s="823"/>
      <c r="C87" s="824"/>
      <c r="D87" s="825"/>
      <c r="E87" s="822"/>
      <c r="F87" s="825"/>
      <c r="G87" s="824"/>
      <c r="H87" s="825"/>
      <c r="I87" s="822"/>
      <c r="J87" s="826"/>
      <c r="K87" s="827"/>
      <c r="L87" s="822"/>
      <c r="M87" s="828"/>
      <c r="N87" s="822"/>
    </row>
    <row r="88" spans="1:14" ht="15.75" customHeight="1" x14ac:dyDescent="0.2">
      <c r="A88" s="822"/>
      <c r="B88" s="823"/>
      <c r="C88" s="824"/>
      <c r="D88" s="825"/>
      <c r="E88" s="822"/>
      <c r="F88" s="825"/>
      <c r="G88" s="824"/>
      <c r="H88" s="825"/>
      <c r="I88" s="822"/>
      <c r="J88" s="826"/>
      <c r="K88" s="827"/>
      <c r="L88" s="822"/>
      <c r="M88" s="828"/>
      <c r="N88" s="822"/>
    </row>
    <row r="89" spans="1:14" ht="15.75" customHeight="1" x14ac:dyDescent="0.2">
      <c r="A89" s="822"/>
      <c r="B89" s="823"/>
      <c r="C89" s="824"/>
      <c r="D89" s="825"/>
      <c r="E89" s="822"/>
      <c r="F89" s="825"/>
      <c r="G89" s="824"/>
      <c r="H89" s="825"/>
      <c r="I89" s="822"/>
      <c r="J89" s="826"/>
      <c r="K89" s="827"/>
      <c r="L89" s="822"/>
      <c r="M89" s="828"/>
      <c r="N89" s="822"/>
    </row>
    <row r="90" spans="1:14" ht="15.75" customHeight="1" x14ac:dyDescent="0.2">
      <c r="A90" s="822"/>
      <c r="B90" s="823"/>
      <c r="C90" s="824"/>
      <c r="D90" s="825"/>
      <c r="E90" s="822"/>
      <c r="F90" s="825"/>
      <c r="G90" s="824"/>
      <c r="H90" s="825"/>
      <c r="I90" s="822"/>
      <c r="J90" s="826"/>
      <c r="K90" s="827"/>
      <c r="L90" s="822"/>
      <c r="M90" s="828"/>
      <c r="N90" s="822"/>
    </row>
    <row r="91" spans="1:14" ht="15.75" customHeight="1" x14ac:dyDescent="0.2">
      <c r="A91" s="822"/>
      <c r="B91" s="823"/>
      <c r="C91" s="824"/>
      <c r="D91" s="825"/>
      <c r="E91" s="822"/>
      <c r="F91" s="825"/>
      <c r="G91" s="824"/>
      <c r="H91" s="825"/>
      <c r="I91" s="822"/>
      <c r="J91" s="826"/>
      <c r="K91" s="827"/>
      <c r="L91" s="822"/>
      <c r="M91" s="828"/>
      <c r="N91" s="822"/>
    </row>
    <row r="92" spans="1:14" ht="15.75" customHeight="1" x14ac:dyDescent="0.2">
      <c r="A92" s="822"/>
      <c r="B92" s="823"/>
      <c r="C92" s="824"/>
      <c r="D92" s="825"/>
      <c r="E92" s="822"/>
      <c r="F92" s="825"/>
      <c r="G92" s="824"/>
      <c r="H92" s="825"/>
      <c r="I92" s="822"/>
      <c r="J92" s="826"/>
      <c r="K92" s="827"/>
      <c r="L92" s="822"/>
      <c r="M92" s="828"/>
      <c r="N92" s="822"/>
    </row>
    <row r="93" spans="1:14" ht="15.75" customHeight="1" x14ac:dyDescent="0.2">
      <c r="A93" s="822"/>
      <c r="B93" s="823"/>
      <c r="C93" s="824"/>
      <c r="D93" s="825"/>
      <c r="E93" s="822"/>
      <c r="F93" s="825"/>
      <c r="G93" s="824"/>
      <c r="H93" s="825"/>
      <c r="I93" s="822"/>
      <c r="J93" s="826"/>
      <c r="K93" s="827"/>
      <c r="L93" s="822"/>
      <c r="M93" s="828"/>
      <c r="N93" s="822"/>
    </row>
    <row r="94" spans="1:14" ht="15.75" customHeight="1" x14ac:dyDescent="0.2">
      <c r="A94" s="822"/>
      <c r="B94" s="823"/>
      <c r="C94" s="824"/>
      <c r="D94" s="825"/>
      <c r="E94" s="822"/>
      <c r="F94" s="825"/>
      <c r="G94" s="824"/>
      <c r="H94" s="825"/>
      <c r="I94" s="822"/>
      <c r="J94" s="826"/>
      <c r="K94" s="827"/>
      <c r="L94" s="822"/>
      <c r="M94" s="828"/>
      <c r="N94" s="822"/>
    </row>
    <row r="95" spans="1:14" ht="15.75" customHeight="1" x14ac:dyDescent="0.2">
      <c r="A95" s="822"/>
      <c r="B95" s="823"/>
      <c r="C95" s="824"/>
      <c r="D95" s="825"/>
      <c r="E95" s="822"/>
      <c r="F95" s="825"/>
      <c r="G95" s="824"/>
      <c r="H95" s="825"/>
      <c r="I95" s="822"/>
      <c r="J95" s="826"/>
      <c r="K95" s="827"/>
      <c r="L95" s="822"/>
      <c r="M95" s="828"/>
      <c r="N95" s="822"/>
    </row>
    <row r="96" spans="1:14" ht="15.75" customHeight="1" x14ac:dyDescent="0.2">
      <c r="A96" s="822"/>
      <c r="B96" s="823"/>
      <c r="C96" s="824"/>
      <c r="D96" s="825"/>
      <c r="E96" s="822"/>
      <c r="F96" s="825"/>
      <c r="G96" s="824"/>
      <c r="H96" s="825"/>
      <c r="I96" s="822"/>
      <c r="J96" s="826"/>
      <c r="K96" s="827"/>
      <c r="L96" s="822"/>
      <c r="M96" s="828"/>
      <c r="N96" s="822"/>
    </row>
    <row r="97" spans="1:14" ht="15.75" customHeight="1" x14ac:dyDescent="0.2">
      <c r="A97" s="822"/>
      <c r="B97" s="823"/>
      <c r="C97" s="824"/>
      <c r="D97" s="825"/>
      <c r="E97" s="822"/>
      <c r="F97" s="825"/>
      <c r="G97" s="824"/>
      <c r="H97" s="825"/>
      <c r="I97" s="822"/>
      <c r="J97" s="826"/>
      <c r="K97" s="827"/>
      <c r="L97" s="822"/>
      <c r="M97" s="828"/>
      <c r="N97" s="822"/>
    </row>
    <row r="98" spans="1:14" ht="15.75" customHeight="1" x14ac:dyDescent="0.2">
      <c r="A98" s="822"/>
      <c r="B98" s="823"/>
      <c r="C98" s="824"/>
      <c r="D98" s="825"/>
      <c r="E98" s="822"/>
      <c r="F98" s="825"/>
      <c r="G98" s="824"/>
      <c r="H98" s="825"/>
      <c r="I98" s="822"/>
      <c r="J98" s="826"/>
      <c r="K98" s="827"/>
      <c r="L98" s="822"/>
      <c r="M98" s="828"/>
      <c r="N98" s="822"/>
    </row>
    <row r="99" spans="1:14" ht="15.75" customHeight="1" x14ac:dyDescent="0.2">
      <c r="A99" s="822"/>
      <c r="B99" s="823"/>
      <c r="C99" s="824"/>
      <c r="D99" s="825"/>
      <c r="E99" s="822"/>
      <c r="F99" s="825"/>
      <c r="G99" s="824"/>
      <c r="H99" s="825"/>
      <c r="I99" s="822"/>
      <c r="J99" s="826"/>
      <c r="K99" s="827"/>
      <c r="L99" s="822"/>
      <c r="M99" s="828"/>
      <c r="N99" s="822"/>
    </row>
    <row r="100" spans="1:14" ht="15.75" customHeight="1" x14ac:dyDescent="0.2">
      <c r="A100" s="822"/>
      <c r="B100" s="823"/>
      <c r="C100" s="824"/>
      <c r="D100" s="825"/>
      <c r="E100" s="822"/>
      <c r="F100" s="825"/>
      <c r="G100" s="824"/>
      <c r="H100" s="825"/>
      <c r="I100" s="822"/>
      <c r="J100" s="826"/>
      <c r="K100" s="827"/>
      <c r="L100" s="822"/>
      <c r="M100" s="828"/>
      <c r="N100" s="822"/>
    </row>
    <row r="101" spans="1:14" ht="15.75" customHeight="1" x14ac:dyDescent="0.2">
      <c r="A101" s="822"/>
      <c r="B101" s="823"/>
      <c r="C101" s="824"/>
      <c r="D101" s="825"/>
      <c r="E101" s="822"/>
      <c r="F101" s="825"/>
      <c r="G101" s="824"/>
      <c r="H101" s="825"/>
      <c r="I101" s="822"/>
      <c r="J101" s="826"/>
      <c r="K101" s="827"/>
      <c r="L101" s="822"/>
      <c r="M101" s="828"/>
      <c r="N101" s="822"/>
    </row>
    <row r="102" spans="1:14" ht="15.75" customHeight="1" x14ac:dyDescent="0.2">
      <c r="A102" s="822"/>
      <c r="B102" s="823"/>
      <c r="C102" s="824"/>
      <c r="D102" s="825"/>
      <c r="E102" s="822"/>
      <c r="F102" s="825"/>
      <c r="G102" s="824"/>
      <c r="H102" s="825"/>
      <c r="I102" s="822"/>
      <c r="J102" s="826"/>
      <c r="K102" s="827"/>
      <c r="L102" s="822"/>
      <c r="M102" s="828"/>
      <c r="N102" s="822"/>
    </row>
    <row r="103" spans="1:14" ht="15.75" customHeight="1" x14ac:dyDescent="0.2">
      <c r="A103" s="822"/>
      <c r="B103" s="823"/>
      <c r="C103" s="824"/>
      <c r="D103" s="825"/>
      <c r="E103" s="822"/>
      <c r="F103" s="825"/>
      <c r="G103" s="824"/>
      <c r="H103" s="825"/>
      <c r="I103" s="822"/>
      <c r="J103" s="826"/>
      <c r="K103" s="827"/>
      <c r="L103" s="822"/>
      <c r="M103" s="828"/>
      <c r="N103" s="822"/>
    </row>
    <row r="104" spans="1:14" ht="15.75" customHeight="1" x14ac:dyDescent="0.2">
      <c r="A104" s="822"/>
      <c r="B104" s="823"/>
      <c r="C104" s="824"/>
      <c r="D104" s="825"/>
      <c r="E104" s="822"/>
      <c r="F104" s="825"/>
      <c r="G104" s="824"/>
      <c r="H104" s="825"/>
      <c r="I104" s="822"/>
      <c r="J104" s="826"/>
      <c r="K104" s="827"/>
      <c r="L104" s="822"/>
      <c r="M104" s="828"/>
      <c r="N104" s="822"/>
    </row>
    <row r="105" spans="1:14" ht="15.75" customHeight="1" x14ac:dyDescent="0.2">
      <c r="A105" s="822"/>
      <c r="B105" s="823"/>
      <c r="C105" s="824"/>
      <c r="D105" s="825"/>
      <c r="E105" s="822"/>
      <c r="F105" s="825"/>
      <c r="G105" s="824"/>
      <c r="H105" s="825"/>
      <c r="I105" s="822"/>
      <c r="J105" s="826"/>
      <c r="K105" s="827"/>
      <c r="L105" s="822"/>
      <c r="M105" s="828"/>
      <c r="N105" s="822"/>
    </row>
    <row r="106" spans="1:14" ht="15.75" customHeight="1" x14ac:dyDescent="0.2">
      <c r="A106" s="822"/>
      <c r="B106" s="823"/>
      <c r="C106" s="824"/>
      <c r="D106" s="825"/>
      <c r="E106" s="822"/>
      <c r="F106" s="825"/>
      <c r="G106" s="824"/>
      <c r="H106" s="825"/>
      <c r="I106" s="822"/>
      <c r="J106" s="826"/>
      <c r="K106" s="827"/>
      <c r="L106" s="822"/>
      <c r="M106" s="828"/>
      <c r="N106" s="822"/>
    </row>
    <row r="107" spans="1:14" ht="15.75" customHeight="1" x14ac:dyDescent="0.2">
      <c r="A107" s="822"/>
      <c r="B107" s="823"/>
      <c r="C107" s="824"/>
      <c r="D107" s="825"/>
      <c r="E107" s="822"/>
      <c r="F107" s="825"/>
      <c r="G107" s="824"/>
      <c r="H107" s="825"/>
      <c r="I107" s="822"/>
      <c r="J107" s="826"/>
      <c r="K107" s="827"/>
      <c r="L107" s="822"/>
      <c r="M107" s="828"/>
      <c r="N107" s="822"/>
    </row>
    <row r="108" spans="1:14" ht="15.75" customHeight="1" x14ac:dyDescent="0.2">
      <c r="A108" s="822"/>
      <c r="B108" s="823"/>
      <c r="C108" s="824"/>
      <c r="D108" s="825"/>
      <c r="E108" s="822"/>
      <c r="F108" s="825"/>
      <c r="G108" s="824"/>
      <c r="H108" s="825"/>
      <c r="I108" s="822"/>
      <c r="J108" s="826"/>
      <c r="K108" s="827"/>
      <c r="L108" s="822"/>
      <c r="M108" s="828"/>
      <c r="N108" s="822"/>
    </row>
    <row r="109" spans="1:14" ht="15.75" customHeight="1" x14ac:dyDescent="0.2">
      <c r="A109" s="822"/>
      <c r="B109" s="823"/>
      <c r="C109" s="824"/>
      <c r="D109" s="825"/>
      <c r="E109" s="822"/>
      <c r="F109" s="825"/>
      <c r="G109" s="824"/>
      <c r="H109" s="825"/>
      <c r="I109" s="822"/>
      <c r="J109" s="826"/>
      <c r="K109" s="827"/>
      <c r="L109" s="822"/>
      <c r="M109" s="828"/>
      <c r="N109" s="822"/>
    </row>
    <row r="110" spans="1:14" ht="15.75" customHeight="1" x14ac:dyDescent="0.2">
      <c r="A110" s="822"/>
      <c r="B110" s="823"/>
      <c r="C110" s="824"/>
      <c r="D110" s="825"/>
      <c r="E110" s="822"/>
      <c r="F110" s="825"/>
      <c r="G110" s="824"/>
      <c r="H110" s="825"/>
      <c r="I110" s="822"/>
      <c r="J110" s="826"/>
      <c r="K110" s="827"/>
      <c r="L110" s="822"/>
      <c r="M110" s="828"/>
      <c r="N110" s="822"/>
    </row>
    <row r="111" spans="1:14" ht="15.75" customHeight="1" x14ac:dyDescent="0.2">
      <c r="A111" s="822"/>
      <c r="B111" s="823"/>
      <c r="C111" s="824"/>
      <c r="D111" s="825"/>
      <c r="E111" s="822"/>
      <c r="F111" s="825"/>
      <c r="G111" s="824"/>
      <c r="H111" s="825"/>
      <c r="I111" s="822"/>
      <c r="J111" s="826"/>
      <c r="K111" s="827"/>
      <c r="L111" s="822"/>
      <c r="M111" s="828"/>
      <c r="N111" s="822"/>
    </row>
    <row r="112" spans="1:14" ht="15.75" customHeight="1" x14ac:dyDescent="0.2">
      <c r="A112" s="822"/>
      <c r="B112" s="823"/>
      <c r="C112" s="824"/>
      <c r="D112" s="825"/>
      <c r="E112" s="822"/>
      <c r="F112" s="825"/>
      <c r="G112" s="824"/>
      <c r="H112" s="825"/>
      <c r="I112" s="822"/>
      <c r="J112" s="826"/>
      <c r="K112" s="827"/>
      <c r="L112" s="822"/>
      <c r="M112" s="828"/>
      <c r="N112" s="822"/>
    </row>
    <row r="113" spans="1:14" ht="15.75" customHeight="1" x14ac:dyDescent="0.2">
      <c r="A113" s="822"/>
      <c r="B113" s="823"/>
      <c r="C113" s="824"/>
      <c r="D113" s="825"/>
      <c r="E113" s="822"/>
      <c r="F113" s="825"/>
      <c r="G113" s="824"/>
      <c r="H113" s="825"/>
      <c r="I113" s="822"/>
      <c r="J113" s="826"/>
      <c r="K113" s="827"/>
      <c r="L113" s="822"/>
      <c r="M113" s="828"/>
      <c r="N113" s="822"/>
    </row>
    <row r="114" spans="1:14" ht="15.75" customHeight="1" x14ac:dyDescent="0.2">
      <c r="A114" s="822"/>
      <c r="B114" s="823"/>
      <c r="C114" s="824"/>
      <c r="D114" s="825"/>
      <c r="E114" s="822"/>
      <c r="F114" s="825"/>
      <c r="G114" s="824"/>
      <c r="H114" s="825"/>
      <c r="I114" s="822"/>
      <c r="J114" s="826"/>
      <c r="K114" s="827"/>
      <c r="L114" s="822"/>
      <c r="M114" s="828"/>
      <c r="N114" s="822"/>
    </row>
    <row r="115" spans="1:14" ht="15.75" customHeight="1" x14ac:dyDescent="0.2">
      <c r="A115" s="822"/>
      <c r="B115" s="823"/>
      <c r="C115" s="824"/>
      <c r="D115" s="825"/>
      <c r="E115" s="822"/>
      <c r="F115" s="825"/>
      <c r="G115" s="824"/>
      <c r="H115" s="825"/>
      <c r="I115" s="822"/>
      <c r="J115" s="826"/>
      <c r="K115" s="827"/>
      <c r="L115" s="822"/>
      <c r="M115" s="828"/>
      <c r="N115" s="822"/>
    </row>
    <row r="116" spans="1:14" ht="15.75" customHeight="1" x14ac:dyDescent="0.2">
      <c r="A116" s="822"/>
      <c r="B116" s="822"/>
      <c r="C116" s="824"/>
      <c r="D116" s="825"/>
      <c r="E116" s="822"/>
      <c r="F116" s="825"/>
      <c r="G116" s="824"/>
      <c r="H116" s="825"/>
      <c r="I116" s="822"/>
      <c r="J116" s="826"/>
      <c r="K116" s="827"/>
      <c r="L116" s="822"/>
      <c r="M116" s="828"/>
      <c r="N116" s="822"/>
    </row>
    <row r="117" spans="1:14" ht="15.75" customHeight="1" x14ac:dyDescent="0.2">
      <c r="A117" s="822"/>
      <c r="B117" s="822"/>
      <c r="C117" s="824"/>
      <c r="D117" s="825"/>
      <c r="E117" s="822"/>
      <c r="F117" s="829"/>
      <c r="G117" s="824"/>
      <c r="H117" s="829"/>
      <c r="I117" s="822"/>
      <c r="J117" s="826"/>
      <c r="K117" s="827"/>
      <c r="L117" s="822"/>
      <c r="M117" s="828"/>
      <c r="N117" s="830"/>
    </row>
    <row r="118" spans="1:14" ht="27" customHeight="1" x14ac:dyDescent="0.2">
      <c r="A118" s="831"/>
      <c r="B118" s="831"/>
      <c r="C118" s="832"/>
      <c r="D118" s="833"/>
      <c r="E118" s="831"/>
      <c r="F118" s="834"/>
      <c r="G118" s="832"/>
      <c r="H118" s="834"/>
      <c r="I118" s="831"/>
      <c r="J118" s="835"/>
      <c r="K118" s="836"/>
      <c r="L118" s="831"/>
      <c r="M118" s="837"/>
      <c r="N118" s="838"/>
    </row>
    <row r="119" spans="1:14" ht="15.75" customHeight="1" x14ac:dyDescent="0.2">
      <c r="A119" s="822"/>
      <c r="B119" s="822"/>
      <c r="C119" s="824"/>
      <c r="D119" s="825"/>
      <c r="E119" s="822"/>
      <c r="F119" s="825"/>
      <c r="G119" s="824"/>
      <c r="H119" s="829"/>
      <c r="I119" s="822"/>
      <c r="J119" s="826"/>
      <c r="K119" s="827"/>
      <c r="L119" s="822"/>
      <c r="M119" s="828"/>
      <c r="N119" s="822"/>
    </row>
    <row r="120" spans="1:14" ht="15.75" customHeight="1" x14ac:dyDescent="0.2">
      <c r="A120" s="822"/>
      <c r="B120" s="822"/>
      <c r="C120" s="824"/>
      <c r="D120" s="825"/>
      <c r="E120" s="822"/>
      <c r="F120" s="825"/>
      <c r="G120" s="824"/>
      <c r="H120" s="829"/>
      <c r="I120" s="822"/>
      <c r="J120" s="826"/>
      <c r="K120" s="827"/>
      <c r="L120" s="822"/>
      <c r="M120" s="828"/>
      <c r="N120" s="822"/>
    </row>
    <row r="121" spans="1:14" ht="15.75" customHeight="1" x14ac:dyDescent="0.2">
      <c r="A121" s="822"/>
      <c r="B121" s="822"/>
      <c r="C121" s="824"/>
      <c r="D121" s="825"/>
      <c r="E121" s="822"/>
      <c r="F121" s="825"/>
      <c r="G121" s="824"/>
      <c r="H121" s="825"/>
      <c r="I121" s="822"/>
      <c r="J121" s="826"/>
      <c r="K121" s="827"/>
      <c r="L121" s="822"/>
      <c r="M121" s="828"/>
      <c r="N121" s="822"/>
    </row>
    <row r="122" spans="1:14" ht="15.75" customHeight="1" x14ac:dyDescent="0.2">
      <c r="A122" s="822"/>
      <c r="B122" s="822"/>
      <c r="C122" s="824"/>
      <c r="D122" s="825"/>
      <c r="E122" s="822"/>
      <c r="F122" s="825"/>
      <c r="G122" s="824"/>
      <c r="H122" s="825"/>
      <c r="I122" s="822"/>
      <c r="J122" s="826"/>
      <c r="K122" s="827"/>
      <c r="L122" s="822"/>
      <c r="M122" s="828"/>
      <c r="N122" s="822"/>
    </row>
    <row r="123" spans="1:14" ht="15.75" customHeight="1" x14ac:dyDescent="0.2">
      <c r="A123" s="822"/>
      <c r="B123" s="822"/>
      <c r="C123" s="824"/>
      <c r="D123" s="825"/>
      <c r="E123" s="822"/>
      <c r="F123" s="825"/>
      <c r="G123" s="824"/>
      <c r="H123" s="825"/>
      <c r="I123" s="822"/>
      <c r="J123" s="826"/>
      <c r="K123" s="827"/>
      <c r="L123" s="822"/>
      <c r="M123" s="828"/>
      <c r="N123" s="822"/>
    </row>
    <row r="124" spans="1:14" ht="15.75" customHeight="1" x14ac:dyDescent="0.2">
      <c r="A124" s="822"/>
      <c r="B124" s="822"/>
      <c r="C124" s="824"/>
      <c r="D124" s="825"/>
      <c r="E124" s="822"/>
      <c r="F124" s="825"/>
      <c r="G124" s="824"/>
      <c r="H124" s="825"/>
      <c r="I124" s="822"/>
      <c r="J124" s="826"/>
      <c r="K124" s="827"/>
      <c r="L124" s="822"/>
      <c r="M124" s="828"/>
      <c r="N124" s="822"/>
    </row>
    <row r="125" spans="1:14" ht="15.75" customHeight="1" x14ac:dyDescent="0.2">
      <c r="A125" s="822"/>
      <c r="B125" s="822"/>
      <c r="C125" s="824"/>
      <c r="D125" s="825"/>
      <c r="E125" s="822"/>
      <c r="F125" s="825"/>
      <c r="G125" s="824"/>
      <c r="H125" s="825"/>
      <c r="I125" s="822"/>
      <c r="J125" s="826"/>
      <c r="K125" s="827"/>
      <c r="L125" s="822"/>
      <c r="M125" s="828"/>
      <c r="N125" s="822"/>
    </row>
    <row r="126" spans="1:14" ht="15.75" customHeight="1" x14ac:dyDescent="0.2">
      <c r="A126" s="822"/>
      <c r="B126" s="822"/>
      <c r="C126" s="824"/>
      <c r="D126" s="825"/>
      <c r="E126" s="822"/>
      <c r="F126" s="825"/>
      <c r="G126" s="824"/>
      <c r="H126" s="825"/>
      <c r="I126" s="822"/>
      <c r="J126" s="826"/>
      <c r="K126" s="827"/>
      <c r="L126" s="822"/>
      <c r="M126" s="828"/>
      <c r="N126" s="822"/>
    </row>
    <row r="127" spans="1:14" ht="15.75" customHeight="1" x14ac:dyDescent="0.2">
      <c r="A127" s="822"/>
      <c r="B127" s="822"/>
      <c r="C127" s="824"/>
      <c r="D127" s="825"/>
      <c r="E127" s="822"/>
      <c r="F127" s="825"/>
      <c r="G127" s="824"/>
      <c r="H127" s="825"/>
      <c r="I127" s="822"/>
      <c r="J127" s="826"/>
      <c r="K127" s="827"/>
      <c r="L127" s="822"/>
      <c r="M127" s="828"/>
      <c r="N127" s="822"/>
    </row>
    <row r="128" spans="1:14" ht="15.75" customHeight="1" x14ac:dyDescent="0.2">
      <c r="A128" s="822"/>
      <c r="B128" s="822"/>
      <c r="C128" s="824"/>
      <c r="D128" s="825"/>
      <c r="E128" s="822"/>
      <c r="F128" s="825"/>
      <c r="G128" s="824"/>
      <c r="H128" s="825"/>
      <c r="I128" s="822"/>
      <c r="J128" s="826"/>
      <c r="K128" s="827"/>
      <c r="L128" s="822"/>
      <c r="M128" s="828"/>
      <c r="N128" s="822"/>
    </row>
    <row r="129" spans="1:14" ht="15.75" customHeight="1" x14ac:dyDescent="0.2">
      <c r="A129" s="822"/>
      <c r="B129" s="822"/>
      <c r="C129" s="824"/>
      <c r="D129" s="825"/>
      <c r="E129" s="822"/>
      <c r="F129" s="825"/>
      <c r="G129" s="824"/>
      <c r="H129" s="825"/>
      <c r="I129" s="822"/>
      <c r="J129" s="826"/>
      <c r="K129" s="827"/>
      <c r="L129" s="822"/>
      <c r="M129" s="828"/>
      <c r="N129" s="822"/>
    </row>
    <row r="130" spans="1:14" ht="15.75" customHeight="1" x14ac:dyDescent="0.2">
      <c r="A130" s="822"/>
      <c r="B130" s="822"/>
      <c r="C130" s="824"/>
      <c r="D130" s="825"/>
      <c r="E130" s="822"/>
      <c r="F130" s="825"/>
      <c r="G130" s="824"/>
      <c r="H130" s="825"/>
      <c r="I130" s="822"/>
      <c r="J130" s="826"/>
      <c r="K130" s="827"/>
      <c r="L130" s="822"/>
      <c r="M130" s="828"/>
      <c r="N130" s="822"/>
    </row>
    <row r="131" spans="1:14" ht="15.75" customHeight="1" x14ac:dyDescent="0.2">
      <c r="A131" s="822"/>
      <c r="B131" s="822"/>
      <c r="C131" s="824"/>
      <c r="D131" s="825"/>
      <c r="E131" s="822"/>
      <c r="F131" s="825"/>
      <c r="G131" s="824"/>
      <c r="H131" s="825"/>
      <c r="I131" s="822"/>
      <c r="J131" s="826"/>
      <c r="K131" s="827"/>
      <c r="L131" s="822"/>
      <c r="M131" s="828"/>
      <c r="N131" s="822"/>
    </row>
    <row r="132" spans="1:14" ht="15.75" customHeight="1" x14ac:dyDescent="0.2">
      <c r="A132" s="822"/>
      <c r="B132" s="822"/>
      <c r="C132" s="824"/>
      <c r="D132" s="825"/>
      <c r="E132" s="822"/>
      <c r="F132" s="825"/>
      <c r="G132" s="824"/>
      <c r="H132" s="825"/>
      <c r="I132" s="822"/>
      <c r="J132" s="826"/>
      <c r="K132" s="827"/>
      <c r="L132" s="822"/>
      <c r="M132" s="828"/>
      <c r="N132" s="822"/>
    </row>
    <row r="133" spans="1:14" ht="15.75" customHeight="1" x14ac:dyDescent="0.2">
      <c r="A133" s="822"/>
      <c r="B133" s="822"/>
      <c r="C133" s="824"/>
      <c r="D133" s="825"/>
      <c r="E133" s="822"/>
      <c r="F133" s="825"/>
      <c r="G133" s="824"/>
      <c r="H133" s="825"/>
      <c r="I133" s="822"/>
      <c r="J133" s="826"/>
      <c r="K133" s="827"/>
      <c r="L133" s="822"/>
      <c r="M133" s="828"/>
      <c r="N133" s="822"/>
    </row>
    <row r="134" spans="1:14" ht="15.75" customHeight="1" x14ac:dyDescent="0.2">
      <c r="A134" s="822"/>
      <c r="B134" s="822"/>
      <c r="C134" s="824"/>
      <c r="D134" s="825"/>
      <c r="E134" s="822"/>
      <c r="F134" s="825"/>
      <c r="G134" s="824"/>
      <c r="H134" s="825"/>
      <c r="I134" s="822"/>
      <c r="J134" s="826"/>
      <c r="K134" s="827"/>
      <c r="L134" s="822"/>
      <c r="M134" s="828"/>
      <c r="N134" s="822"/>
    </row>
    <row r="135" spans="1:14" ht="15.75" customHeight="1" x14ac:dyDescent="0.2">
      <c r="A135" s="822"/>
      <c r="B135" s="822"/>
      <c r="C135" s="824"/>
      <c r="D135" s="825"/>
      <c r="E135" s="822"/>
      <c r="F135" s="825"/>
      <c r="G135" s="824"/>
      <c r="H135" s="825"/>
      <c r="I135" s="822"/>
      <c r="J135" s="826"/>
      <c r="K135" s="827"/>
      <c r="L135" s="822"/>
      <c r="M135" s="828"/>
      <c r="N135" s="822"/>
    </row>
    <row r="136" spans="1:14" ht="15.75" customHeight="1" x14ac:dyDescent="0.2">
      <c r="A136" s="822"/>
      <c r="B136" s="822"/>
      <c r="C136" s="824"/>
      <c r="D136" s="825"/>
      <c r="E136" s="822"/>
      <c r="F136" s="825"/>
      <c r="G136" s="824"/>
      <c r="H136" s="825"/>
      <c r="I136" s="822"/>
      <c r="J136" s="826"/>
      <c r="K136" s="827"/>
      <c r="L136" s="822"/>
      <c r="M136" s="828"/>
      <c r="N136" s="822"/>
    </row>
    <row r="137" spans="1:14" ht="15.75" customHeight="1" x14ac:dyDescent="0.2">
      <c r="A137" s="822"/>
      <c r="B137" s="822"/>
      <c r="C137" s="824"/>
      <c r="D137" s="825"/>
      <c r="E137" s="822"/>
      <c r="F137" s="825"/>
      <c r="G137" s="824"/>
      <c r="H137" s="825"/>
      <c r="I137" s="822"/>
      <c r="J137" s="826"/>
      <c r="K137" s="827"/>
      <c r="L137" s="822"/>
      <c r="M137" s="828"/>
      <c r="N137" s="822"/>
    </row>
    <row r="138" spans="1:14" ht="15.75" customHeight="1" x14ac:dyDescent="0.2">
      <c r="A138" s="822"/>
      <c r="B138" s="822"/>
      <c r="C138" s="824"/>
      <c r="D138" s="825"/>
      <c r="E138" s="822"/>
      <c r="F138" s="825"/>
      <c r="G138" s="824"/>
      <c r="H138" s="825"/>
      <c r="I138" s="822"/>
      <c r="J138" s="826"/>
      <c r="K138" s="827"/>
      <c r="L138" s="822"/>
      <c r="M138" s="828"/>
      <c r="N138" s="822"/>
    </row>
    <row r="139" spans="1:14" ht="15.75" customHeight="1" x14ac:dyDescent="0.2">
      <c r="A139" s="822"/>
      <c r="B139" s="822"/>
      <c r="C139" s="824"/>
      <c r="D139" s="825"/>
      <c r="E139" s="822"/>
      <c r="F139" s="825"/>
      <c r="G139" s="824"/>
      <c r="H139" s="825"/>
      <c r="I139" s="822"/>
      <c r="J139" s="826"/>
      <c r="K139" s="827"/>
      <c r="L139" s="822"/>
      <c r="M139" s="828"/>
      <c r="N139" s="822"/>
    </row>
    <row r="140" spans="1:14" ht="15.75" customHeight="1" x14ac:dyDescent="0.2">
      <c r="A140" s="822"/>
      <c r="B140" s="822"/>
      <c r="C140" s="824"/>
      <c r="D140" s="825"/>
      <c r="E140" s="822"/>
      <c r="F140" s="825"/>
      <c r="G140" s="824"/>
      <c r="H140" s="825"/>
      <c r="I140" s="822"/>
      <c r="J140" s="826"/>
      <c r="K140" s="827"/>
      <c r="L140" s="822"/>
      <c r="M140" s="828"/>
      <c r="N140" s="822"/>
    </row>
    <row r="141" spans="1:14" ht="15.75" customHeight="1" x14ac:dyDescent="0.2">
      <c r="A141" s="822"/>
      <c r="B141" s="822"/>
      <c r="C141" s="824"/>
      <c r="D141" s="825"/>
      <c r="E141" s="822"/>
      <c r="F141" s="825"/>
      <c r="G141" s="824"/>
      <c r="H141" s="825"/>
      <c r="I141" s="822"/>
      <c r="J141" s="826"/>
      <c r="K141" s="827"/>
      <c r="L141" s="822"/>
      <c r="M141" s="828"/>
      <c r="N141" s="822"/>
    </row>
    <row r="142" spans="1:14" ht="15.75" customHeight="1" x14ac:dyDescent="0.2">
      <c r="A142" s="822"/>
      <c r="B142" s="822"/>
      <c r="C142" s="824"/>
      <c r="D142" s="825"/>
      <c r="E142" s="822"/>
      <c r="F142" s="825"/>
      <c r="G142" s="824"/>
      <c r="H142" s="825"/>
      <c r="I142" s="822"/>
      <c r="J142" s="826"/>
      <c r="K142" s="827"/>
      <c r="L142" s="822"/>
      <c r="M142" s="828"/>
      <c r="N142" s="822"/>
    </row>
    <row r="143" spans="1:14" ht="15.75" customHeight="1" x14ac:dyDescent="0.2">
      <c r="A143" s="822"/>
      <c r="B143" s="822"/>
      <c r="C143" s="824"/>
      <c r="D143" s="825"/>
      <c r="E143" s="822"/>
      <c r="F143" s="825"/>
      <c r="G143" s="824"/>
      <c r="H143" s="825"/>
      <c r="I143" s="822"/>
      <c r="J143" s="826"/>
      <c r="K143" s="827"/>
      <c r="L143" s="822"/>
      <c r="M143" s="828"/>
      <c r="N143" s="822"/>
    </row>
    <row r="144" spans="1:14" ht="15.75" customHeight="1" x14ac:dyDescent="0.2">
      <c r="A144" s="822"/>
      <c r="B144" s="822"/>
      <c r="C144" s="824"/>
      <c r="D144" s="825"/>
      <c r="E144" s="822"/>
      <c r="F144" s="825"/>
      <c r="G144" s="824"/>
      <c r="H144" s="825"/>
      <c r="I144" s="822"/>
      <c r="J144" s="826"/>
      <c r="K144" s="827"/>
      <c r="L144" s="822"/>
      <c r="M144" s="828"/>
      <c r="N144" s="822"/>
    </row>
    <row r="145" spans="1:14" ht="15.75" customHeight="1" x14ac:dyDescent="0.2">
      <c r="A145" s="822"/>
      <c r="B145" s="822"/>
      <c r="C145" s="824"/>
      <c r="D145" s="825"/>
      <c r="E145" s="822"/>
      <c r="F145" s="825"/>
      <c r="G145" s="824"/>
      <c r="H145" s="825"/>
      <c r="I145" s="822"/>
      <c r="J145" s="826"/>
      <c r="K145" s="827"/>
      <c r="L145" s="822"/>
      <c r="M145" s="828"/>
      <c r="N145" s="822"/>
    </row>
    <row r="146" spans="1:14" ht="15.75" customHeight="1" x14ac:dyDescent="0.2">
      <c r="A146" s="822"/>
      <c r="B146" s="822"/>
      <c r="C146" s="824"/>
      <c r="D146" s="825"/>
      <c r="E146" s="822"/>
      <c r="F146" s="825"/>
      <c r="G146" s="824"/>
      <c r="H146" s="825"/>
      <c r="I146" s="822"/>
      <c r="J146" s="826"/>
      <c r="K146" s="827"/>
      <c r="L146" s="822"/>
      <c r="M146" s="828"/>
      <c r="N146" s="822"/>
    </row>
    <row r="147" spans="1:14" ht="15.75" customHeight="1" x14ac:dyDescent="0.2">
      <c r="A147" s="822"/>
      <c r="B147" s="822"/>
      <c r="C147" s="824"/>
      <c r="D147" s="825"/>
      <c r="E147" s="822"/>
      <c r="F147" s="825"/>
      <c r="G147" s="824"/>
      <c r="H147" s="825"/>
      <c r="I147" s="822"/>
      <c r="J147" s="826"/>
      <c r="K147" s="827"/>
      <c r="L147" s="822"/>
      <c r="M147" s="828"/>
      <c r="N147" s="822"/>
    </row>
    <row r="148" spans="1:14" ht="15.75" customHeight="1" x14ac:dyDescent="0.2">
      <c r="A148" s="822"/>
      <c r="B148" s="822"/>
      <c r="C148" s="824"/>
      <c r="D148" s="825"/>
      <c r="E148" s="822"/>
      <c r="F148" s="825"/>
      <c r="G148" s="824"/>
      <c r="H148" s="825"/>
      <c r="I148" s="822"/>
      <c r="J148" s="826"/>
      <c r="K148" s="827"/>
      <c r="L148" s="822"/>
      <c r="M148" s="828"/>
      <c r="N148" s="822"/>
    </row>
    <row r="149" spans="1:14" ht="15.75" customHeight="1" x14ac:dyDescent="0.2">
      <c r="A149" s="822"/>
      <c r="B149" s="822"/>
      <c r="C149" s="824"/>
      <c r="D149" s="825"/>
      <c r="E149" s="822"/>
      <c r="F149" s="825"/>
      <c r="G149" s="824"/>
      <c r="H149" s="825"/>
      <c r="I149" s="822"/>
      <c r="J149" s="826"/>
      <c r="K149" s="827"/>
      <c r="L149" s="822"/>
      <c r="M149" s="828"/>
      <c r="N149" s="822"/>
    </row>
    <row r="150" spans="1:14" ht="15.75" customHeight="1" x14ac:dyDescent="0.2">
      <c r="A150" s="822"/>
      <c r="B150" s="822"/>
      <c r="C150" s="824"/>
      <c r="D150" s="825"/>
      <c r="E150" s="822"/>
      <c r="F150" s="825"/>
      <c r="G150" s="824"/>
      <c r="H150" s="825"/>
      <c r="I150" s="822"/>
      <c r="J150" s="826"/>
      <c r="K150" s="827"/>
      <c r="L150" s="822"/>
      <c r="M150" s="828"/>
      <c r="N150" s="822"/>
    </row>
    <row r="151" spans="1:14" ht="15.75" customHeight="1" x14ac:dyDescent="0.2">
      <c r="A151" s="822"/>
      <c r="B151" s="822"/>
      <c r="C151" s="824"/>
      <c r="D151" s="825"/>
      <c r="E151" s="822"/>
      <c r="F151" s="825"/>
      <c r="G151" s="824"/>
      <c r="H151" s="825"/>
      <c r="I151" s="822"/>
      <c r="J151" s="826"/>
      <c r="K151" s="827"/>
      <c r="L151" s="822"/>
      <c r="M151" s="828"/>
      <c r="N151" s="822"/>
    </row>
    <row r="152" spans="1:14" ht="15.75" customHeight="1" x14ac:dyDescent="0.2">
      <c r="A152" s="822"/>
      <c r="B152" s="822"/>
      <c r="C152" s="824"/>
      <c r="D152" s="825"/>
      <c r="E152" s="822"/>
      <c r="F152" s="825"/>
      <c r="G152" s="824"/>
      <c r="H152" s="825"/>
      <c r="I152" s="822"/>
      <c r="J152" s="826"/>
      <c r="K152" s="827"/>
      <c r="L152" s="822"/>
      <c r="M152" s="828"/>
      <c r="N152" s="822"/>
    </row>
    <row r="153" spans="1:14" ht="15.75" customHeight="1" x14ac:dyDescent="0.2">
      <c r="A153" s="822"/>
      <c r="B153" s="822"/>
      <c r="C153" s="824"/>
      <c r="D153" s="825"/>
      <c r="E153" s="822"/>
      <c r="F153" s="825"/>
      <c r="G153" s="824"/>
      <c r="H153" s="825"/>
      <c r="I153" s="822"/>
      <c r="J153" s="826"/>
      <c r="K153" s="827"/>
      <c r="L153" s="822"/>
      <c r="M153" s="828"/>
      <c r="N153" s="822"/>
    </row>
    <row r="154" spans="1:14" ht="15.75" customHeight="1" x14ac:dyDescent="0.2">
      <c r="A154" s="822"/>
      <c r="B154" s="822"/>
      <c r="C154" s="824"/>
      <c r="D154" s="825"/>
      <c r="E154" s="822"/>
      <c r="F154" s="825"/>
      <c r="G154" s="824"/>
      <c r="H154" s="825"/>
      <c r="I154" s="822"/>
      <c r="J154" s="826"/>
      <c r="K154" s="827"/>
      <c r="L154" s="822"/>
      <c r="M154" s="828"/>
      <c r="N154" s="822"/>
    </row>
    <row r="155" spans="1:14" ht="15.75" customHeight="1" x14ac:dyDescent="0.2">
      <c r="A155" s="822"/>
      <c r="B155" s="822"/>
      <c r="C155" s="824"/>
      <c r="D155" s="825"/>
      <c r="E155" s="822"/>
      <c r="F155" s="825"/>
      <c r="G155" s="824"/>
      <c r="H155" s="825"/>
      <c r="I155" s="822"/>
      <c r="J155" s="826"/>
      <c r="K155" s="827"/>
      <c r="L155" s="822"/>
      <c r="M155" s="828"/>
      <c r="N155" s="822"/>
    </row>
    <row r="156" spans="1:14" ht="15.75" customHeight="1" x14ac:dyDescent="0.2">
      <c r="A156" s="822"/>
      <c r="B156" s="822"/>
      <c r="C156" s="824"/>
      <c r="D156" s="825"/>
      <c r="E156" s="822"/>
      <c r="F156" s="825"/>
      <c r="G156" s="824"/>
      <c r="H156" s="825"/>
      <c r="I156" s="822"/>
      <c r="J156" s="826"/>
      <c r="K156" s="827"/>
      <c r="L156" s="822"/>
      <c r="M156" s="828"/>
      <c r="N156" s="822"/>
    </row>
    <row r="157" spans="1:14" ht="15.75" customHeight="1" x14ac:dyDescent="0.2">
      <c r="A157" s="822"/>
      <c r="B157" s="822"/>
      <c r="C157" s="824"/>
      <c r="D157" s="825"/>
      <c r="E157" s="822"/>
      <c r="F157" s="825"/>
      <c r="G157" s="824"/>
      <c r="H157" s="825"/>
      <c r="I157" s="822"/>
      <c r="J157" s="826"/>
      <c r="K157" s="827"/>
      <c r="L157" s="822"/>
      <c r="M157" s="828"/>
      <c r="N157" s="822"/>
    </row>
    <row r="158" spans="1:14" ht="15.75" customHeight="1" x14ac:dyDescent="0.2">
      <c r="A158" s="822"/>
      <c r="B158" s="822"/>
      <c r="C158" s="824"/>
      <c r="D158" s="825"/>
      <c r="E158" s="822"/>
      <c r="F158" s="825"/>
      <c r="G158" s="824"/>
      <c r="H158" s="825"/>
      <c r="I158" s="822"/>
      <c r="J158" s="826"/>
      <c r="K158" s="827"/>
      <c r="L158" s="822"/>
      <c r="M158" s="828"/>
      <c r="N158" s="822"/>
    </row>
    <row r="159" spans="1:14" ht="15.75" customHeight="1" x14ac:dyDescent="0.2">
      <c r="A159" s="822"/>
      <c r="B159" s="822"/>
      <c r="C159" s="824"/>
      <c r="D159" s="825"/>
      <c r="E159" s="822"/>
      <c r="F159" s="825"/>
      <c r="G159" s="824"/>
      <c r="H159" s="825"/>
      <c r="I159" s="822"/>
      <c r="J159" s="826"/>
      <c r="K159" s="827"/>
      <c r="L159" s="822"/>
      <c r="M159" s="828"/>
      <c r="N159" s="822"/>
    </row>
    <row r="160" spans="1:14" ht="15.75" customHeight="1" x14ac:dyDescent="0.2">
      <c r="A160" s="822"/>
      <c r="B160" s="822"/>
      <c r="C160" s="824"/>
      <c r="D160" s="825"/>
      <c r="E160" s="822"/>
      <c r="F160" s="825"/>
      <c r="G160" s="824"/>
      <c r="H160" s="825"/>
      <c r="I160" s="822"/>
      <c r="J160" s="826"/>
      <c r="K160" s="827"/>
      <c r="L160" s="822"/>
      <c r="M160" s="828"/>
      <c r="N160" s="822"/>
    </row>
    <row r="161" spans="1:14" ht="15.75" customHeight="1" x14ac:dyDescent="0.2">
      <c r="A161" s="822"/>
      <c r="B161" s="822"/>
      <c r="C161" s="824"/>
      <c r="D161" s="825"/>
      <c r="E161" s="822"/>
      <c r="F161" s="825"/>
      <c r="G161" s="824"/>
      <c r="H161" s="825"/>
      <c r="I161" s="822"/>
      <c r="J161" s="826"/>
      <c r="K161" s="827"/>
      <c r="L161" s="822"/>
      <c r="M161" s="828"/>
      <c r="N161" s="822"/>
    </row>
    <row r="162" spans="1:14" ht="15.75" customHeight="1" x14ac:dyDescent="0.2">
      <c r="A162" s="822"/>
      <c r="B162" s="822"/>
      <c r="C162" s="824"/>
      <c r="D162" s="825"/>
      <c r="E162" s="822"/>
      <c r="F162" s="825"/>
      <c r="G162" s="824"/>
      <c r="H162" s="825"/>
      <c r="I162" s="822"/>
      <c r="J162" s="826"/>
      <c r="K162" s="827"/>
      <c r="L162" s="822"/>
      <c r="M162" s="828"/>
      <c r="N162" s="822"/>
    </row>
    <row r="163" spans="1:14" ht="15.75" customHeight="1" x14ac:dyDescent="0.2">
      <c r="A163" s="822"/>
      <c r="B163" s="822"/>
      <c r="C163" s="824"/>
      <c r="D163" s="825"/>
      <c r="E163" s="822"/>
      <c r="F163" s="825"/>
      <c r="G163" s="824"/>
      <c r="H163" s="825"/>
      <c r="I163" s="822"/>
      <c r="J163" s="826"/>
      <c r="K163" s="827"/>
      <c r="L163" s="822"/>
      <c r="M163" s="828"/>
      <c r="N163" s="822"/>
    </row>
    <row r="164" spans="1:14" ht="15.75" customHeight="1" x14ac:dyDescent="0.2">
      <c r="A164" s="822"/>
      <c r="B164" s="822"/>
      <c r="C164" s="824"/>
      <c r="D164" s="825"/>
      <c r="E164" s="822"/>
      <c r="F164" s="825"/>
      <c r="G164" s="824"/>
      <c r="H164" s="825"/>
      <c r="I164" s="822"/>
      <c r="J164" s="826"/>
      <c r="K164" s="827"/>
      <c r="L164" s="822"/>
      <c r="M164" s="828"/>
      <c r="N164" s="822"/>
    </row>
    <row r="165" spans="1:14" ht="15.75" customHeight="1" x14ac:dyDescent="0.2">
      <c r="A165" s="822"/>
      <c r="B165" s="822"/>
      <c r="C165" s="824"/>
      <c r="D165" s="825"/>
      <c r="E165" s="822"/>
      <c r="F165" s="825"/>
      <c r="G165" s="824"/>
      <c r="H165" s="825"/>
      <c r="I165" s="822"/>
      <c r="J165" s="826"/>
      <c r="K165" s="827"/>
      <c r="L165" s="822"/>
      <c r="M165" s="828"/>
      <c r="N165" s="822"/>
    </row>
    <row r="166" spans="1:14" ht="15.75" customHeight="1" x14ac:dyDescent="0.2">
      <c r="A166" s="822"/>
      <c r="B166" s="822"/>
      <c r="C166" s="824"/>
      <c r="D166" s="825"/>
      <c r="E166" s="822"/>
      <c r="F166" s="825"/>
      <c r="G166" s="824"/>
      <c r="H166" s="825"/>
      <c r="I166" s="822"/>
      <c r="J166" s="826"/>
      <c r="K166" s="827"/>
      <c r="L166" s="822"/>
      <c r="M166" s="828"/>
      <c r="N166" s="822"/>
    </row>
    <row r="167" spans="1:14" ht="15.75" customHeight="1" x14ac:dyDescent="0.2">
      <c r="A167" s="822"/>
      <c r="B167" s="822"/>
      <c r="C167" s="824"/>
      <c r="D167" s="825"/>
      <c r="E167" s="822"/>
      <c r="F167" s="825"/>
      <c r="G167" s="824"/>
      <c r="H167" s="825"/>
      <c r="I167" s="822"/>
      <c r="J167" s="826"/>
      <c r="K167" s="827"/>
      <c r="L167" s="822"/>
      <c r="M167" s="828"/>
      <c r="N167" s="822"/>
    </row>
    <row r="168" spans="1:14" ht="15.75" customHeight="1" x14ac:dyDescent="0.2">
      <c r="A168" s="822"/>
      <c r="B168" s="822"/>
      <c r="C168" s="824"/>
      <c r="D168" s="825"/>
      <c r="E168" s="822"/>
      <c r="F168" s="825"/>
      <c r="G168" s="824"/>
      <c r="H168" s="825"/>
      <c r="I168" s="822"/>
      <c r="J168" s="826"/>
      <c r="K168" s="827"/>
      <c r="L168" s="822"/>
      <c r="M168" s="828"/>
      <c r="N168" s="822"/>
    </row>
    <row r="169" spans="1:14" ht="15.75" customHeight="1" x14ac:dyDescent="0.2">
      <c r="A169" s="822"/>
      <c r="B169" s="822"/>
      <c r="C169" s="824"/>
      <c r="D169" s="825"/>
      <c r="E169" s="822"/>
      <c r="F169" s="825"/>
      <c r="G169" s="824"/>
      <c r="H169" s="825"/>
      <c r="I169" s="822"/>
      <c r="J169" s="826"/>
      <c r="K169" s="827"/>
      <c r="L169" s="822"/>
      <c r="M169" s="828"/>
      <c r="N169" s="822"/>
    </row>
    <row r="170" spans="1:14" ht="15.75" customHeight="1" x14ac:dyDescent="0.2">
      <c r="A170" s="822"/>
      <c r="B170" s="822"/>
      <c r="C170" s="824"/>
      <c r="D170" s="825"/>
      <c r="E170" s="822"/>
      <c r="F170" s="825"/>
      <c r="G170" s="824"/>
      <c r="H170" s="825"/>
      <c r="I170" s="822"/>
      <c r="J170" s="826"/>
      <c r="K170" s="827"/>
      <c r="L170" s="822"/>
      <c r="M170" s="828"/>
      <c r="N170" s="822"/>
    </row>
    <row r="171" spans="1:14" ht="15.75" customHeight="1" x14ac:dyDescent="0.2">
      <c r="A171" s="822"/>
      <c r="B171" s="822"/>
      <c r="C171" s="824"/>
      <c r="D171" s="825"/>
      <c r="E171" s="822"/>
      <c r="F171" s="825"/>
      <c r="G171" s="824"/>
      <c r="H171" s="825"/>
      <c r="I171" s="822"/>
      <c r="J171" s="826"/>
      <c r="K171" s="827"/>
      <c r="L171" s="822"/>
      <c r="M171" s="828"/>
      <c r="N171" s="822"/>
    </row>
    <row r="172" spans="1:14" ht="15.75" customHeight="1" x14ac:dyDescent="0.2">
      <c r="A172" s="822"/>
      <c r="B172" s="822"/>
      <c r="C172" s="824"/>
      <c r="D172" s="825"/>
      <c r="E172" s="822"/>
      <c r="F172" s="825"/>
      <c r="G172" s="824"/>
      <c r="H172" s="825"/>
      <c r="I172" s="822"/>
      <c r="J172" s="826"/>
      <c r="K172" s="827"/>
      <c r="L172" s="822"/>
      <c r="M172" s="828"/>
      <c r="N172" s="822"/>
    </row>
    <row r="173" spans="1:14" ht="15.75" customHeight="1" x14ac:dyDescent="0.2">
      <c r="A173" s="822"/>
      <c r="B173" s="822"/>
      <c r="C173" s="824"/>
      <c r="D173" s="825"/>
      <c r="E173" s="822"/>
      <c r="F173" s="825"/>
      <c r="G173" s="824"/>
      <c r="H173" s="825"/>
      <c r="I173" s="822"/>
      <c r="J173" s="826"/>
      <c r="K173" s="827"/>
      <c r="L173" s="822"/>
      <c r="M173" s="828"/>
      <c r="N173" s="822"/>
    </row>
    <row r="174" spans="1:14" ht="15.75" customHeight="1" x14ac:dyDescent="0.2">
      <c r="A174" s="822"/>
      <c r="B174" s="822"/>
      <c r="C174" s="824"/>
      <c r="D174" s="825"/>
      <c r="E174" s="822"/>
      <c r="F174" s="825"/>
      <c r="G174" s="824"/>
      <c r="H174" s="825"/>
      <c r="I174" s="822"/>
      <c r="J174" s="826"/>
      <c r="K174" s="827"/>
      <c r="L174" s="822"/>
      <c r="M174" s="828"/>
      <c r="N174" s="822"/>
    </row>
    <row r="175" spans="1:14" ht="15.75" customHeight="1" x14ac:dyDescent="0.2">
      <c r="A175" s="822"/>
      <c r="B175" s="822"/>
      <c r="C175" s="824"/>
      <c r="D175" s="825"/>
      <c r="E175" s="822"/>
      <c r="F175" s="825"/>
      <c r="G175" s="824"/>
      <c r="H175" s="825"/>
      <c r="I175" s="822"/>
      <c r="J175" s="826"/>
      <c r="K175" s="827"/>
      <c r="L175" s="822"/>
      <c r="M175" s="828"/>
      <c r="N175" s="822"/>
    </row>
    <row r="176" spans="1:14" ht="15.75" customHeight="1" x14ac:dyDescent="0.2">
      <c r="A176" s="822"/>
      <c r="B176" s="822"/>
      <c r="C176" s="824"/>
      <c r="D176" s="825"/>
      <c r="E176" s="822"/>
      <c r="F176" s="825"/>
      <c r="G176" s="824"/>
      <c r="H176" s="825"/>
      <c r="I176" s="822"/>
      <c r="J176" s="826"/>
      <c r="K176" s="827"/>
      <c r="L176" s="822"/>
      <c r="M176" s="828"/>
      <c r="N176" s="822"/>
    </row>
    <row r="177" spans="1:14" ht="15.75" customHeight="1" x14ac:dyDescent="0.2">
      <c r="A177" s="822"/>
      <c r="B177" s="822"/>
      <c r="C177" s="824"/>
      <c r="D177" s="825"/>
      <c r="E177" s="822"/>
      <c r="F177" s="825"/>
      <c r="G177" s="824"/>
      <c r="H177" s="825"/>
      <c r="I177" s="822"/>
      <c r="J177" s="826"/>
      <c r="K177" s="827"/>
      <c r="L177" s="822"/>
      <c r="M177" s="828"/>
      <c r="N177" s="822"/>
    </row>
    <row r="178" spans="1:14" ht="15.75" customHeight="1" x14ac:dyDescent="0.2">
      <c r="A178" s="822"/>
      <c r="B178" s="822"/>
      <c r="C178" s="824"/>
      <c r="D178" s="825"/>
      <c r="E178" s="822"/>
      <c r="F178" s="825"/>
      <c r="G178" s="824"/>
      <c r="H178" s="825"/>
      <c r="I178" s="822"/>
      <c r="J178" s="826"/>
      <c r="K178" s="827"/>
      <c r="L178" s="822"/>
      <c r="M178" s="828"/>
      <c r="N178" s="822"/>
    </row>
    <row r="179" spans="1:14" ht="15.75" customHeight="1" x14ac:dyDescent="0.2">
      <c r="A179" s="822"/>
      <c r="B179" s="822"/>
      <c r="C179" s="824"/>
      <c r="D179" s="825"/>
      <c r="E179" s="822"/>
      <c r="F179" s="825"/>
      <c r="G179" s="824"/>
      <c r="H179" s="825"/>
      <c r="I179" s="822"/>
      <c r="J179" s="826"/>
      <c r="K179" s="827"/>
      <c r="L179" s="822"/>
      <c r="M179" s="828"/>
      <c r="N179" s="822"/>
    </row>
    <row r="180" spans="1:14" ht="15.75" customHeight="1" x14ac:dyDescent="0.2">
      <c r="A180" s="822"/>
      <c r="B180" s="822"/>
      <c r="C180" s="824"/>
      <c r="D180" s="825"/>
      <c r="E180" s="822"/>
      <c r="F180" s="825"/>
      <c r="G180" s="824"/>
      <c r="H180" s="825"/>
      <c r="I180" s="822"/>
      <c r="J180" s="826"/>
      <c r="K180" s="827"/>
      <c r="L180" s="822"/>
      <c r="M180" s="828"/>
      <c r="N180" s="822"/>
    </row>
    <row r="181" spans="1:14" ht="15.75" customHeight="1" x14ac:dyDescent="0.2">
      <c r="A181" s="822"/>
      <c r="B181" s="822"/>
      <c r="C181" s="824"/>
      <c r="D181" s="825"/>
      <c r="E181" s="822"/>
      <c r="F181" s="825"/>
      <c r="G181" s="824"/>
      <c r="H181" s="825"/>
      <c r="I181" s="822"/>
      <c r="J181" s="826"/>
      <c r="K181" s="827"/>
      <c r="L181" s="822"/>
      <c r="M181" s="828"/>
      <c r="N181" s="822"/>
    </row>
    <row r="182" spans="1:14" ht="15.75" customHeight="1" x14ac:dyDescent="0.2">
      <c r="A182" s="822"/>
      <c r="B182" s="822"/>
      <c r="C182" s="824"/>
      <c r="D182" s="825"/>
      <c r="E182" s="822"/>
      <c r="F182" s="825"/>
      <c r="G182" s="824"/>
      <c r="H182" s="825"/>
      <c r="I182" s="822"/>
      <c r="J182" s="826"/>
      <c r="K182" s="827"/>
      <c r="L182" s="822"/>
      <c r="M182" s="828"/>
      <c r="N182" s="822"/>
    </row>
    <row r="183" spans="1:14" ht="15.75" customHeight="1" x14ac:dyDescent="0.2">
      <c r="A183" s="822"/>
      <c r="B183" s="822"/>
      <c r="C183" s="824"/>
      <c r="D183" s="825"/>
      <c r="E183" s="822"/>
      <c r="F183" s="825"/>
      <c r="G183" s="824"/>
      <c r="H183" s="825"/>
      <c r="I183" s="822"/>
      <c r="J183" s="826"/>
      <c r="K183" s="827"/>
      <c r="L183" s="822"/>
      <c r="M183" s="828"/>
      <c r="N183" s="822"/>
    </row>
    <row r="184" spans="1:14" ht="15.75" customHeight="1" x14ac:dyDescent="0.2">
      <c r="A184" s="822"/>
      <c r="B184" s="822"/>
      <c r="C184" s="824"/>
      <c r="D184" s="825"/>
      <c r="E184" s="822"/>
      <c r="F184" s="825"/>
      <c r="G184" s="824"/>
      <c r="H184" s="825"/>
      <c r="I184" s="822"/>
      <c r="J184" s="826"/>
      <c r="K184" s="827"/>
      <c r="L184" s="822"/>
      <c r="M184" s="828"/>
      <c r="N184" s="822"/>
    </row>
    <row r="185" spans="1:14" ht="15.75" customHeight="1" x14ac:dyDescent="0.2">
      <c r="A185" s="822"/>
      <c r="B185" s="822"/>
      <c r="C185" s="824"/>
      <c r="D185" s="825"/>
      <c r="E185" s="822"/>
      <c r="F185" s="825"/>
      <c r="G185" s="824"/>
      <c r="H185" s="825"/>
      <c r="I185" s="822"/>
      <c r="J185" s="826"/>
      <c r="K185" s="827"/>
      <c r="L185" s="822"/>
      <c r="M185" s="828"/>
      <c r="N185" s="822"/>
    </row>
    <row r="186" spans="1:14" ht="15.75" customHeight="1" x14ac:dyDescent="0.2">
      <c r="A186" s="822"/>
      <c r="B186" s="822"/>
      <c r="C186" s="824"/>
      <c r="D186" s="825"/>
      <c r="E186" s="822"/>
      <c r="F186" s="825"/>
      <c r="G186" s="824"/>
      <c r="H186" s="825"/>
      <c r="I186" s="822"/>
      <c r="J186" s="826"/>
      <c r="K186" s="827"/>
      <c r="L186" s="822"/>
      <c r="M186" s="828"/>
      <c r="N186" s="822"/>
    </row>
    <row r="187" spans="1:14" ht="15.75" customHeight="1" x14ac:dyDescent="0.2">
      <c r="A187" s="822"/>
      <c r="B187" s="822"/>
      <c r="C187" s="824"/>
      <c r="D187" s="825"/>
      <c r="E187" s="822"/>
      <c r="F187" s="825"/>
      <c r="G187" s="824"/>
      <c r="H187" s="825"/>
      <c r="I187" s="822"/>
      <c r="J187" s="826"/>
      <c r="K187" s="827"/>
      <c r="L187" s="822"/>
      <c r="M187" s="828"/>
      <c r="N187" s="822"/>
    </row>
    <row r="188" spans="1:14" ht="15.75" customHeight="1" x14ac:dyDescent="0.2">
      <c r="A188" s="822"/>
      <c r="B188" s="822"/>
      <c r="C188" s="824"/>
      <c r="D188" s="825"/>
      <c r="E188" s="822"/>
      <c r="F188" s="825"/>
      <c r="G188" s="824"/>
      <c r="H188" s="825"/>
      <c r="I188" s="822"/>
      <c r="J188" s="826"/>
      <c r="K188" s="827"/>
      <c r="L188" s="822"/>
      <c r="M188" s="828"/>
      <c r="N188" s="822"/>
    </row>
    <row r="189" spans="1:14" ht="15.75" customHeight="1" x14ac:dyDescent="0.2">
      <c r="A189" s="822"/>
      <c r="B189" s="822"/>
      <c r="C189" s="824"/>
      <c r="D189" s="825"/>
      <c r="E189" s="822"/>
      <c r="F189" s="825"/>
      <c r="G189" s="824"/>
      <c r="H189" s="825"/>
      <c r="I189" s="822"/>
      <c r="J189" s="826"/>
      <c r="K189" s="827"/>
      <c r="L189" s="822"/>
      <c r="M189" s="828"/>
      <c r="N189" s="822"/>
    </row>
    <row r="190" spans="1:14" ht="15.75" customHeight="1" x14ac:dyDescent="0.2">
      <c r="A190" s="822"/>
      <c r="B190" s="822"/>
      <c r="C190" s="824"/>
      <c r="D190" s="825"/>
      <c r="E190" s="822"/>
      <c r="F190" s="825"/>
      <c r="G190" s="824"/>
      <c r="H190" s="825"/>
      <c r="I190" s="822"/>
      <c r="J190" s="826"/>
      <c r="K190" s="827"/>
      <c r="L190" s="822"/>
      <c r="M190" s="828"/>
      <c r="N190" s="822"/>
    </row>
    <row r="191" spans="1:14" ht="15.75" customHeight="1" x14ac:dyDescent="0.2">
      <c r="A191" s="822"/>
      <c r="B191" s="822"/>
      <c r="C191" s="824"/>
      <c r="D191" s="825"/>
      <c r="E191" s="822"/>
      <c r="F191" s="825"/>
      <c r="G191" s="824"/>
      <c r="H191" s="825"/>
      <c r="I191" s="822"/>
      <c r="J191" s="826"/>
      <c r="K191" s="827"/>
      <c r="L191" s="822"/>
      <c r="M191" s="828"/>
      <c r="N191" s="822"/>
    </row>
    <row r="192" spans="1:14" ht="15.75" customHeight="1" x14ac:dyDescent="0.2">
      <c r="A192" s="822"/>
      <c r="B192" s="822"/>
      <c r="C192" s="824"/>
      <c r="D192" s="825"/>
      <c r="E192" s="822"/>
      <c r="F192" s="825"/>
      <c r="G192" s="824"/>
      <c r="H192" s="825"/>
      <c r="I192" s="822"/>
      <c r="J192" s="826"/>
      <c r="K192" s="827"/>
      <c r="L192" s="822"/>
      <c r="M192" s="828"/>
      <c r="N192" s="822"/>
    </row>
    <row r="193" spans="1:14" ht="15.75" customHeight="1" x14ac:dyDescent="0.2">
      <c r="A193" s="822"/>
      <c r="B193" s="822"/>
      <c r="C193" s="824"/>
      <c r="D193" s="825"/>
      <c r="E193" s="822"/>
      <c r="F193" s="825"/>
      <c r="G193" s="824"/>
      <c r="H193" s="825"/>
      <c r="I193" s="822"/>
      <c r="J193" s="826"/>
      <c r="K193" s="827"/>
      <c r="L193" s="822"/>
      <c r="M193" s="828"/>
      <c r="N193" s="822"/>
    </row>
    <row r="194" spans="1:14" ht="15.75" customHeight="1" x14ac:dyDescent="0.2">
      <c r="A194" s="822"/>
      <c r="B194" s="822"/>
      <c r="C194" s="824"/>
      <c r="D194" s="825"/>
      <c r="E194" s="822"/>
      <c r="F194" s="825"/>
      <c r="G194" s="824"/>
      <c r="H194" s="825"/>
      <c r="I194" s="822"/>
      <c r="J194" s="826"/>
      <c r="K194" s="827"/>
      <c r="L194" s="822"/>
      <c r="M194" s="828"/>
      <c r="N194" s="822"/>
    </row>
    <row r="195" spans="1:14" ht="15.75" customHeight="1" x14ac:dyDescent="0.2">
      <c r="A195" s="822"/>
      <c r="B195" s="822"/>
      <c r="C195" s="824"/>
      <c r="D195" s="825"/>
      <c r="E195" s="822"/>
      <c r="F195" s="825"/>
      <c r="G195" s="824"/>
      <c r="H195" s="825"/>
      <c r="I195" s="822"/>
      <c r="J195" s="826"/>
      <c r="K195" s="827"/>
      <c r="L195" s="822"/>
      <c r="M195" s="828"/>
      <c r="N195" s="822"/>
    </row>
    <row r="196" spans="1:14" ht="15.75" customHeight="1" x14ac:dyDescent="0.2">
      <c r="A196" s="822"/>
      <c r="B196" s="822"/>
      <c r="C196" s="824"/>
      <c r="D196" s="825"/>
      <c r="E196" s="822"/>
      <c r="F196" s="825"/>
      <c r="G196" s="824"/>
      <c r="H196" s="825"/>
      <c r="I196" s="822"/>
      <c r="J196" s="826"/>
      <c r="K196" s="827"/>
      <c r="L196" s="822"/>
      <c r="M196" s="828"/>
      <c r="N196" s="822"/>
    </row>
    <row r="197" spans="1:14" ht="15.75" customHeight="1" x14ac:dyDescent="0.2">
      <c r="A197" s="822"/>
      <c r="B197" s="822"/>
      <c r="C197" s="824"/>
      <c r="D197" s="825"/>
      <c r="E197" s="822"/>
      <c r="F197" s="825"/>
      <c r="G197" s="824"/>
      <c r="H197" s="825"/>
      <c r="I197" s="822"/>
      <c r="J197" s="826"/>
      <c r="K197" s="827"/>
      <c r="L197" s="822"/>
      <c r="M197" s="828"/>
      <c r="N197" s="822"/>
    </row>
    <row r="198" spans="1:14" ht="15.75" customHeight="1" x14ac:dyDescent="0.2">
      <c r="A198" s="822"/>
      <c r="B198" s="822"/>
      <c r="C198" s="824"/>
      <c r="D198" s="825"/>
      <c r="E198" s="822"/>
      <c r="F198" s="825"/>
      <c r="G198" s="824"/>
      <c r="H198" s="825"/>
      <c r="I198" s="822"/>
      <c r="J198" s="826"/>
      <c r="K198" s="827"/>
      <c r="L198" s="822"/>
      <c r="M198" s="828"/>
      <c r="N198" s="822"/>
    </row>
    <row r="199" spans="1:14" ht="15.75" customHeight="1" x14ac:dyDescent="0.2">
      <c r="A199" s="822"/>
      <c r="B199" s="822"/>
      <c r="C199" s="824"/>
      <c r="D199" s="825"/>
      <c r="E199" s="822"/>
      <c r="F199" s="825"/>
      <c r="G199" s="824"/>
      <c r="H199" s="825"/>
      <c r="I199" s="822"/>
      <c r="J199" s="826"/>
      <c r="K199" s="827"/>
      <c r="L199" s="822"/>
      <c r="M199" s="828"/>
      <c r="N199" s="822"/>
    </row>
    <row r="200" spans="1:14" ht="15.75" customHeight="1" x14ac:dyDescent="0.2">
      <c r="A200" s="822"/>
      <c r="B200" s="822"/>
      <c r="C200" s="824"/>
      <c r="D200" s="825"/>
      <c r="E200" s="822"/>
      <c r="F200" s="825"/>
      <c r="G200" s="824"/>
      <c r="H200" s="825"/>
      <c r="I200" s="822"/>
      <c r="J200" s="826"/>
      <c r="K200" s="827"/>
      <c r="L200" s="822"/>
      <c r="M200" s="828"/>
      <c r="N200" s="822"/>
    </row>
    <row r="201" spans="1:14" ht="15.75" customHeight="1" x14ac:dyDescent="0.2">
      <c r="A201" s="822"/>
      <c r="B201" s="822"/>
      <c r="C201" s="824"/>
      <c r="D201" s="825"/>
      <c r="E201" s="822"/>
      <c r="F201" s="825"/>
      <c r="G201" s="824"/>
      <c r="H201" s="825"/>
      <c r="I201" s="822"/>
      <c r="J201" s="826"/>
      <c r="K201" s="827"/>
      <c r="L201" s="822"/>
      <c r="M201" s="828"/>
      <c r="N201" s="822"/>
    </row>
    <row r="202" spans="1:14" ht="15.75" customHeight="1" x14ac:dyDescent="0.2">
      <c r="A202" s="822"/>
      <c r="B202" s="822"/>
      <c r="C202" s="824"/>
      <c r="D202" s="825"/>
      <c r="E202" s="822"/>
      <c r="F202" s="825"/>
      <c r="G202" s="824"/>
      <c r="H202" s="825"/>
      <c r="I202" s="822"/>
      <c r="J202" s="826"/>
      <c r="K202" s="827"/>
      <c r="L202" s="822"/>
      <c r="M202" s="828"/>
      <c r="N202" s="822"/>
    </row>
    <row r="203" spans="1:14" ht="15.75" customHeight="1" x14ac:dyDescent="0.2">
      <c r="A203" s="822"/>
      <c r="B203" s="822"/>
      <c r="C203" s="824"/>
      <c r="D203" s="825"/>
      <c r="E203" s="822"/>
      <c r="F203" s="825"/>
      <c r="G203" s="824"/>
      <c r="H203" s="825"/>
      <c r="I203" s="822"/>
      <c r="J203" s="826"/>
      <c r="K203" s="827"/>
      <c r="L203" s="822"/>
      <c r="M203" s="828"/>
      <c r="N203" s="822"/>
    </row>
    <row r="204" spans="1:14" ht="15.75" customHeight="1" x14ac:dyDescent="0.2">
      <c r="A204" s="822"/>
      <c r="B204" s="822"/>
      <c r="C204" s="824"/>
      <c r="D204" s="825"/>
      <c r="E204" s="822"/>
      <c r="F204" s="825"/>
      <c r="G204" s="824"/>
      <c r="H204" s="825"/>
      <c r="I204" s="822"/>
      <c r="J204" s="826"/>
      <c r="K204" s="827"/>
      <c r="L204" s="822"/>
      <c r="M204" s="828"/>
      <c r="N204" s="822"/>
    </row>
    <row r="205" spans="1:14" ht="15.75" customHeight="1" x14ac:dyDescent="0.2">
      <c r="A205" s="822"/>
      <c r="B205" s="822"/>
      <c r="C205" s="824"/>
      <c r="D205" s="825"/>
      <c r="E205" s="822"/>
      <c r="F205" s="825"/>
      <c r="G205" s="824"/>
      <c r="H205" s="825"/>
      <c r="I205" s="822"/>
      <c r="J205" s="826"/>
      <c r="K205" s="827"/>
      <c r="L205" s="822"/>
      <c r="M205" s="828"/>
      <c r="N205" s="822"/>
    </row>
    <row r="206" spans="1:14" ht="15.75" customHeight="1" x14ac:dyDescent="0.2">
      <c r="A206" s="822"/>
      <c r="B206" s="822"/>
      <c r="C206" s="824"/>
      <c r="D206" s="825"/>
      <c r="E206" s="822"/>
      <c r="F206" s="825"/>
      <c r="G206" s="824"/>
      <c r="H206" s="825"/>
      <c r="I206" s="822"/>
      <c r="J206" s="826"/>
      <c r="K206" s="827"/>
      <c r="L206" s="822"/>
      <c r="M206" s="828"/>
      <c r="N206" s="822"/>
    </row>
    <row r="207" spans="1:14" ht="15.75" customHeight="1" x14ac:dyDescent="0.2">
      <c r="A207" s="822"/>
      <c r="B207" s="822"/>
      <c r="C207" s="824"/>
      <c r="D207" s="825"/>
      <c r="E207" s="822"/>
      <c r="F207" s="825"/>
      <c r="G207" s="824"/>
      <c r="H207" s="825"/>
      <c r="I207" s="822"/>
      <c r="J207" s="826"/>
      <c r="K207" s="827"/>
      <c r="L207" s="822"/>
      <c r="M207" s="828"/>
      <c r="N207" s="822"/>
    </row>
    <row r="208" spans="1:14" ht="15.75" customHeight="1" x14ac:dyDescent="0.2">
      <c r="A208" s="822"/>
      <c r="B208" s="822"/>
      <c r="C208" s="824"/>
      <c r="D208" s="825"/>
      <c r="E208" s="822"/>
      <c r="F208" s="825"/>
      <c r="G208" s="824"/>
      <c r="H208" s="825"/>
      <c r="I208" s="822"/>
      <c r="J208" s="826"/>
      <c r="K208" s="827"/>
      <c r="L208" s="822"/>
      <c r="M208" s="828"/>
      <c r="N208" s="822"/>
    </row>
    <row r="209" spans="1:14" ht="15.75" customHeight="1" x14ac:dyDescent="0.2">
      <c r="A209" s="822"/>
      <c r="B209" s="822"/>
      <c r="C209" s="824"/>
      <c r="D209" s="825"/>
      <c r="E209" s="822"/>
      <c r="F209" s="825"/>
      <c r="G209" s="824"/>
      <c r="H209" s="825"/>
      <c r="I209" s="822"/>
      <c r="J209" s="826"/>
      <c r="K209" s="827"/>
      <c r="L209" s="822"/>
      <c r="M209" s="828"/>
      <c r="N209" s="822"/>
    </row>
    <row r="210" spans="1:14" ht="15.75" customHeight="1" x14ac:dyDescent="0.2">
      <c r="A210" s="822"/>
      <c r="B210" s="822"/>
      <c r="C210" s="824"/>
      <c r="D210" s="825"/>
      <c r="E210" s="822"/>
      <c r="F210" s="825"/>
      <c r="G210" s="824"/>
      <c r="H210" s="825"/>
      <c r="I210" s="822"/>
      <c r="J210" s="826"/>
      <c r="K210" s="827"/>
      <c r="L210" s="822"/>
      <c r="M210" s="828"/>
      <c r="N210" s="822"/>
    </row>
    <row r="211" spans="1:14" ht="15.75" customHeight="1" x14ac:dyDescent="0.2">
      <c r="A211" s="822"/>
      <c r="B211" s="822"/>
      <c r="C211" s="824"/>
      <c r="D211" s="825"/>
      <c r="E211" s="822"/>
      <c r="F211" s="825"/>
      <c r="G211" s="824"/>
      <c r="H211" s="825"/>
      <c r="I211" s="822"/>
      <c r="J211" s="826"/>
      <c r="K211" s="827"/>
      <c r="L211" s="822"/>
      <c r="M211" s="828"/>
      <c r="N211" s="822"/>
    </row>
    <row r="212" spans="1:14" ht="15.75" customHeight="1" x14ac:dyDescent="0.2">
      <c r="A212" s="822"/>
      <c r="B212" s="822"/>
      <c r="C212" s="824"/>
      <c r="D212" s="825"/>
      <c r="E212" s="822"/>
      <c r="F212" s="825"/>
      <c r="G212" s="824"/>
      <c r="H212" s="825"/>
      <c r="I212" s="822"/>
      <c r="J212" s="826"/>
      <c r="K212" s="827"/>
      <c r="L212" s="822"/>
      <c r="M212" s="828"/>
      <c r="N212" s="822"/>
    </row>
    <row r="213" spans="1:14" ht="15.75" customHeight="1" x14ac:dyDescent="0.2">
      <c r="A213" s="822"/>
      <c r="B213" s="822"/>
      <c r="C213" s="824"/>
      <c r="D213" s="825"/>
      <c r="E213" s="822"/>
      <c r="F213" s="825"/>
      <c r="G213" s="824"/>
      <c r="H213" s="825"/>
      <c r="I213" s="822"/>
      <c r="J213" s="826"/>
      <c r="K213" s="827"/>
      <c r="L213" s="822"/>
      <c r="M213" s="828"/>
      <c r="N213" s="822"/>
    </row>
    <row r="214" spans="1:14" ht="15.75" customHeight="1" x14ac:dyDescent="0.2">
      <c r="A214" s="822"/>
      <c r="B214" s="822"/>
      <c r="C214" s="824"/>
      <c r="D214" s="825"/>
      <c r="E214" s="822"/>
      <c r="F214" s="825"/>
      <c r="G214" s="824"/>
      <c r="H214" s="825"/>
      <c r="I214" s="822"/>
      <c r="J214" s="826"/>
      <c r="K214" s="827"/>
      <c r="L214" s="822"/>
      <c r="M214" s="828"/>
      <c r="N214" s="822"/>
    </row>
    <row r="215" spans="1:14" ht="15.75" customHeight="1" x14ac:dyDescent="0.2">
      <c r="A215" s="822"/>
      <c r="B215" s="822"/>
      <c r="C215" s="824"/>
      <c r="D215" s="825"/>
      <c r="E215" s="822"/>
      <c r="F215" s="825"/>
      <c r="G215" s="824"/>
      <c r="H215" s="825"/>
      <c r="I215" s="822"/>
      <c r="J215" s="826"/>
      <c r="K215" s="827"/>
      <c r="L215" s="822"/>
      <c r="M215" s="828"/>
      <c r="N215" s="822"/>
    </row>
    <row r="216" spans="1:14" ht="15.75" customHeight="1" x14ac:dyDescent="0.2">
      <c r="A216" s="822"/>
      <c r="B216" s="822"/>
      <c r="C216" s="824"/>
      <c r="D216" s="825"/>
      <c r="E216" s="822"/>
      <c r="F216" s="825"/>
      <c r="G216" s="824"/>
      <c r="H216" s="825"/>
      <c r="I216" s="822"/>
      <c r="J216" s="826"/>
      <c r="K216" s="827"/>
      <c r="L216" s="822"/>
      <c r="M216" s="828"/>
      <c r="N216" s="822"/>
    </row>
    <row r="217" spans="1:14" ht="15.75" customHeight="1" x14ac:dyDescent="0.2">
      <c r="A217" s="822"/>
      <c r="B217" s="822"/>
      <c r="C217" s="824"/>
      <c r="D217" s="825"/>
      <c r="E217" s="822"/>
      <c r="F217" s="825"/>
      <c r="G217" s="824"/>
      <c r="H217" s="825"/>
      <c r="I217" s="822"/>
      <c r="J217" s="826"/>
      <c r="K217" s="827"/>
      <c r="L217" s="822"/>
      <c r="M217" s="828"/>
      <c r="N217" s="822"/>
    </row>
    <row r="218" spans="1:14" ht="15.75" customHeight="1" x14ac:dyDescent="0.2">
      <c r="A218" s="822"/>
      <c r="B218" s="822"/>
      <c r="C218" s="824"/>
      <c r="D218" s="825"/>
      <c r="E218" s="822"/>
      <c r="F218" s="825"/>
      <c r="G218" s="824"/>
      <c r="H218" s="825"/>
      <c r="I218" s="822"/>
      <c r="J218" s="826"/>
      <c r="K218" s="827"/>
      <c r="L218" s="822"/>
      <c r="M218" s="828"/>
      <c r="N218" s="822"/>
    </row>
    <row r="219" spans="1:14" ht="15.75" customHeight="1" x14ac:dyDescent="0.2">
      <c r="A219" s="822"/>
      <c r="B219" s="822"/>
      <c r="C219" s="824"/>
      <c r="D219" s="825"/>
      <c r="E219" s="822"/>
      <c r="F219" s="825"/>
      <c r="G219" s="824"/>
      <c r="H219" s="825"/>
      <c r="I219" s="822"/>
      <c r="J219" s="826"/>
      <c r="K219" s="827"/>
      <c r="L219" s="822"/>
      <c r="M219" s="828"/>
      <c r="N219" s="822"/>
    </row>
    <row r="220" spans="1:14" ht="15.75" customHeight="1" x14ac:dyDescent="0.2">
      <c r="A220" s="822"/>
      <c r="B220" s="822"/>
      <c r="C220" s="824"/>
      <c r="D220" s="825"/>
      <c r="E220" s="822"/>
      <c r="F220" s="825"/>
      <c r="G220" s="824"/>
      <c r="H220" s="825"/>
      <c r="I220" s="822"/>
      <c r="J220" s="826"/>
      <c r="K220" s="827"/>
      <c r="L220" s="822"/>
      <c r="M220" s="828"/>
      <c r="N220" s="822"/>
    </row>
    <row r="221" spans="1:14" ht="15.75" customHeight="1" x14ac:dyDescent="0.2">
      <c r="A221" s="822"/>
      <c r="B221" s="822"/>
      <c r="C221" s="824"/>
      <c r="D221" s="825"/>
      <c r="E221" s="822"/>
      <c r="F221" s="825"/>
      <c r="G221" s="824"/>
      <c r="H221" s="825"/>
      <c r="I221" s="822"/>
      <c r="J221" s="826"/>
      <c r="K221" s="827"/>
      <c r="L221" s="822"/>
      <c r="M221" s="828"/>
      <c r="N221" s="822"/>
    </row>
    <row r="222" spans="1:14" ht="15.75" customHeight="1" x14ac:dyDescent="0.2">
      <c r="A222" s="822"/>
      <c r="B222" s="822"/>
      <c r="C222" s="824"/>
      <c r="D222" s="825"/>
      <c r="E222" s="822"/>
      <c r="F222" s="825"/>
      <c r="G222" s="824"/>
      <c r="H222" s="825"/>
      <c r="I222" s="822"/>
      <c r="J222" s="826"/>
      <c r="K222" s="827"/>
      <c r="L222" s="822"/>
      <c r="M222" s="828"/>
      <c r="N222" s="822"/>
    </row>
    <row r="223" spans="1:14" ht="15.75" customHeight="1" x14ac:dyDescent="0.2">
      <c r="A223" s="822"/>
      <c r="B223" s="822"/>
      <c r="C223" s="824"/>
      <c r="D223" s="825"/>
      <c r="E223" s="822"/>
      <c r="F223" s="825"/>
      <c r="G223" s="824"/>
      <c r="H223" s="825"/>
      <c r="I223" s="822"/>
      <c r="J223" s="826"/>
      <c r="K223" s="827"/>
      <c r="L223" s="822"/>
      <c r="M223" s="828"/>
      <c r="N223" s="822"/>
    </row>
    <row r="224" spans="1:14" ht="15.75" customHeight="1" x14ac:dyDescent="0.2">
      <c r="A224" s="822"/>
      <c r="B224" s="822"/>
      <c r="C224" s="824"/>
      <c r="D224" s="825"/>
      <c r="E224" s="822"/>
      <c r="F224" s="825"/>
      <c r="G224" s="824"/>
      <c r="H224" s="825"/>
      <c r="I224" s="822"/>
      <c r="J224" s="826"/>
      <c r="K224" s="827"/>
      <c r="L224" s="822"/>
      <c r="M224" s="828"/>
      <c r="N224" s="822"/>
    </row>
    <row r="225" spans="1:14" ht="15.75" customHeight="1" x14ac:dyDescent="0.2">
      <c r="A225" s="822"/>
      <c r="B225" s="822"/>
      <c r="C225" s="824"/>
      <c r="D225" s="825"/>
      <c r="E225" s="822"/>
      <c r="F225" s="825"/>
      <c r="G225" s="824"/>
      <c r="H225" s="825"/>
      <c r="I225" s="822"/>
      <c r="J225" s="826"/>
      <c r="K225" s="827"/>
      <c r="L225" s="822"/>
      <c r="M225" s="828"/>
      <c r="N225" s="822"/>
    </row>
    <row r="226" spans="1:14" ht="15.75" customHeight="1" x14ac:dyDescent="0.2">
      <c r="A226" s="822"/>
      <c r="B226" s="822"/>
      <c r="C226" s="824"/>
      <c r="D226" s="825"/>
      <c r="E226" s="822"/>
      <c r="F226" s="825"/>
      <c r="G226" s="824"/>
      <c r="H226" s="825"/>
      <c r="I226" s="822"/>
      <c r="J226" s="826"/>
      <c r="K226" s="827"/>
      <c r="L226" s="822"/>
      <c r="M226" s="828"/>
      <c r="N226" s="822"/>
    </row>
    <row r="227" spans="1:14" ht="15.75" customHeight="1" x14ac:dyDescent="0.2">
      <c r="A227" s="822"/>
      <c r="B227" s="822"/>
      <c r="C227" s="824"/>
      <c r="D227" s="825"/>
      <c r="E227" s="822"/>
      <c r="F227" s="825"/>
      <c r="G227" s="824"/>
      <c r="H227" s="825"/>
      <c r="I227" s="822"/>
      <c r="J227" s="826"/>
      <c r="K227" s="827"/>
      <c r="L227" s="822"/>
      <c r="M227" s="828"/>
      <c r="N227" s="822"/>
    </row>
    <row r="228" spans="1:14" ht="15.75" customHeight="1" x14ac:dyDescent="0.2">
      <c r="A228" s="822"/>
      <c r="B228" s="822"/>
      <c r="C228" s="824"/>
      <c r="D228" s="825"/>
      <c r="E228" s="822"/>
      <c r="F228" s="825"/>
      <c r="G228" s="824"/>
      <c r="H228" s="825"/>
      <c r="I228" s="822"/>
      <c r="J228" s="826"/>
      <c r="K228" s="827"/>
      <c r="L228" s="822"/>
      <c r="M228" s="828"/>
      <c r="N228" s="822"/>
    </row>
    <row r="229" spans="1:14" ht="15.75" customHeight="1" x14ac:dyDescent="0.2">
      <c r="A229" s="822"/>
      <c r="B229" s="822"/>
      <c r="C229" s="824"/>
      <c r="D229" s="825"/>
      <c r="E229" s="822"/>
      <c r="F229" s="825"/>
      <c r="G229" s="824"/>
      <c r="H229" s="825"/>
      <c r="I229" s="822"/>
      <c r="J229" s="826"/>
      <c r="K229" s="827"/>
      <c r="L229" s="822"/>
      <c r="M229" s="828"/>
      <c r="N229" s="822"/>
    </row>
    <row r="230" spans="1:14" ht="15.75" customHeight="1" x14ac:dyDescent="0.2">
      <c r="A230" s="822"/>
      <c r="B230" s="822"/>
      <c r="C230" s="824"/>
      <c r="D230" s="825"/>
      <c r="E230" s="822"/>
      <c r="F230" s="825"/>
      <c r="G230" s="824"/>
      <c r="H230" s="825"/>
      <c r="I230" s="822"/>
      <c r="J230" s="826"/>
      <c r="K230" s="827"/>
      <c r="L230" s="822"/>
      <c r="M230" s="828"/>
      <c r="N230" s="822"/>
    </row>
    <row r="231" spans="1:14" ht="15.75" customHeight="1" x14ac:dyDescent="0.2">
      <c r="A231" s="822"/>
      <c r="B231" s="822"/>
      <c r="C231" s="824"/>
      <c r="D231" s="825"/>
      <c r="E231" s="822"/>
      <c r="F231" s="825"/>
      <c r="G231" s="824"/>
      <c r="H231" s="825"/>
      <c r="I231" s="822"/>
      <c r="J231" s="826"/>
      <c r="K231" s="827"/>
      <c r="L231" s="822"/>
      <c r="M231" s="828"/>
      <c r="N231" s="822"/>
    </row>
    <row r="232" spans="1:14" ht="15.75" customHeight="1" x14ac:dyDescent="0.2">
      <c r="A232" s="822"/>
      <c r="B232" s="822"/>
      <c r="C232" s="824"/>
      <c r="D232" s="825"/>
      <c r="E232" s="822"/>
      <c r="F232" s="825"/>
      <c r="G232" s="824"/>
      <c r="H232" s="825"/>
      <c r="I232" s="822"/>
      <c r="J232" s="826"/>
      <c r="K232" s="827"/>
      <c r="L232" s="822"/>
      <c r="M232" s="828"/>
      <c r="N232" s="822"/>
    </row>
    <row r="233" spans="1:14" ht="15.75" customHeight="1" x14ac:dyDescent="0.2">
      <c r="A233" s="822"/>
      <c r="B233" s="822"/>
      <c r="C233" s="824"/>
      <c r="D233" s="825"/>
      <c r="E233" s="822"/>
      <c r="F233" s="825"/>
      <c r="G233" s="824"/>
      <c r="H233" s="825"/>
      <c r="I233" s="822"/>
      <c r="J233" s="826"/>
      <c r="K233" s="827"/>
      <c r="L233" s="822"/>
      <c r="M233" s="828"/>
      <c r="N233" s="822"/>
    </row>
    <row r="234" spans="1:14" ht="15.75" customHeight="1" x14ac:dyDescent="0.2">
      <c r="A234" s="822"/>
      <c r="B234" s="822"/>
      <c r="C234" s="824"/>
      <c r="D234" s="825"/>
      <c r="E234" s="822"/>
      <c r="F234" s="825"/>
      <c r="G234" s="824"/>
      <c r="H234" s="825"/>
      <c r="I234" s="822"/>
      <c r="J234" s="826"/>
      <c r="K234" s="827"/>
      <c r="L234" s="822"/>
      <c r="M234" s="828"/>
      <c r="N234" s="822"/>
    </row>
    <row r="235" spans="1:14" ht="15.75" customHeight="1" x14ac:dyDescent="0.2">
      <c r="A235" s="822"/>
      <c r="B235" s="822"/>
      <c r="C235" s="824"/>
      <c r="D235" s="825"/>
      <c r="E235" s="822"/>
      <c r="F235" s="825"/>
      <c r="G235" s="824"/>
      <c r="H235" s="825"/>
      <c r="I235" s="822"/>
      <c r="J235" s="826"/>
      <c r="K235" s="827"/>
      <c r="L235" s="822"/>
      <c r="M235" s="828"/>
      <c r="N235" s="822"/>
    </row>
    <row r="236" spans="1:14" ht="15.75" customHeight="1" x14ac:dyDescent="0.2">
      <c r="A236" s="822"/>
      <c r="B236" s="822"/>
      <c r="C236" s="824"/>
      <c r="D236" s="825"/>
      <c r="E236" s="822"/>
      <c r="F236" s="825"/>
      <c r="G236" s="824"/>
      <c r="H236" s="825"/>
      <c r="I236" s="822"/>
      <c r="J236" s="826"/>
      <c r="K236" s="827"/>
      <c r="L236" s="822"/>
      <c r="M236" s="828"/>
      <c r="N236" s="822"/>
    </row>
    <row r="237" spans="1:14" ht="15.75" customHeight="1" x14ac:dyDescent="0.2">
      <c r="A237" s="822"/>
      <c r="B237" s="822"/>
      <c r="C237" s="824"/>
      <c r="D237" s="825"/>
      <c r="E237" s="822"/>
      <c r="F237" s="825"/>
      <c r="G237" s="824"/>
      <c r="H237" s="825"/>
      <c r="I237" s="822"/>
      <c r="J237" s="826"/>
      <c r="K237" s="827"/>
      <c r="L237" s="822"/>
      <c r="M237" s="828"/>
      <c r="N237" s="822"/>
    </row>
    <row r="238" spans="1:14" ht="15.75" customHeight="1" x14ac:dyDescent="0.2">
      <c r="A238" s="822"/>
      <c r="B238" s="822"/>
      <c r="C238" s="824"/>
      <c r="D238" s="825"/>
      <c r="E238" s="822"/>
      <c r="F238" s="825"/>
      <c r="G238" s="824"/>
      <c r="H238" s="825"/>
      <c r="I238" s="822"/>
      <c r="J238" s="826"/>
      <c r="K238" s="827"/>
      <c r="L238" s="822"/>
      <c r="M238" s="828"/>
      <c r="N238" s="822"/>
    </row>
    <row r="239" spans="1:14" ht="15.75" customHeight="1" x14ac:dyDescent="0.2">
      <c r="A239" s="822"/>
      <c r="B239" s="822"/>
      <c r="C239" s="824"/>
      <c r="D239" s="825"/>
      <c r="E239" s="822"/>
      <c r="F239" s="825"/>
      <c r="G239" s="824"/>
      <c r="H239" s="825"/>
      <c r="I239" s="822"/>
      <c r="J239" s="826"/>
      <c r="K239" s="827"/>
      <c r="L239" s="822"/>
      <c r="M239" s="828"/>
      <c r="N239" s="822"/>
    </row>
    <row r="240" spans="1:14" ht="15.75" customHeight="1" x14ac:dyDescent="0.2">
      <c r="A240" s="822"/>
      <c r="B240" s="822"/>
      <c r="C240" s="824"/>
      <c r="D240" s="825"/>
      <c r="E240" s="822"/>
      <c r="F240" s="825"/>
      <c r="G240" s="824"/>
      <c r="H240" s="825"/>
      <c r="I240" s="822"/>
      <c r="J240" s="826"/>
      <c r="K240" s="827"/>
      <c r="L240" s="822"/>
      <c r="M240" s="828"/>
      <c r="N240" s="822"/>
    </row>
    <row r="241" spans="1:14" ht="15.75" customHeight="1" x14ac:dyDescent="0.2">
      <c r="A241" s="822"/>
      <c r="B241" s="822"/>
      <c r="C241" s="824"/>
      <c r="D241" s="825"/>
      <c r="E241" s="822"/>
      <c r="F241" s="825"/>
      <c r="G241" s="824"/>
      <c r="H241" s="825"/>
      <c r="I241" s="822"/>
      <c r="J241" s="826"/>
      <c r="K241" s="827"/>
      <c r="L241" s="822"/>
      <c r="M241" s="828"/>
      <c r="N241" s="822"/>
    </row>
    <row r="242" spans="1:14" ht="15.75" customHeight="1" x14ac:dyDescent="0.2">
      <c r="A242" s="822"/>
      <c r="B242" s="822"/>
      <c r="C242" s="824"/>
      <c r="D242" s="825"/>
      <c r="E242" s="822"/>
      <c r="F242" s="825"/>
      <c r="G242" s="824"/>
      <c r="H242" s="825"/>
      <c r="I242" s="822"/>
      <c r="J242" s="826"/>
      <c r="K242" s="827"/>
      <c r="L242" s="822"/>
      <c r="M242" s="828"/>
      <c r="N242" s="822"/>
    </row>
    <row r="243" spans="1:14" ht="15.75" customHeight="1" x14ac:dyDescent="0.2">
      <c r="A243" s="822"/>
      <c r="B243" s="822"/>
      <c r="C243" s="824"/>
      <c r="D243" s="825"/>
      <c r="E243" s="822"/>
      <c r="F243" s="825"/>
      <c r="G243" s="824"/>
      <c r="H243" s="825"/>
      <c r="I243" s="822"/>
      <c r="J243" s="826"/>
      <c r="K243" s="827"/>
      <c r="L243" s="822"/>
      <c r="M243" s="828"/>
      <c r="N243" s="822"/>
    </row>
    <row r="244" spans="1:14" ht="15.75" customHeight="1" x14ac:dyDescent="0.2">
      <c r="A244" s="822"/>
      <c r="B244" s="822"/>
      <c r="C244" s="824"/>
      <c r="D244" s="825"/>
      <c r="E244" s="822"/>
      <c r="F244" s="825"/>
      <c r="G244" s="824"/>
      <c r="H244" s="825"/>
      <c r="I244" s="822"/>
      <c r="J244" s="826"/>
      <c r="K244" s="827"/>
      <c r="L244" s="822"/>
      <c r="M244" s="828"/>
      <c r="N244" s="822"/>
    </row>
    <row r="245" spans="1:14" ht="15.75" customHeight="1" x14ac:dyDescent="0.2">
      <c r="A245" s="822"/>
      <c r="B245" s="822"/>
      <c r="C245" s="824"/>
      <c r="D245" s="825"/>
      <c r="E245" s="822"/>
      <c r="F245" s="825"/>
      <c r="G245" s="824"/>
      <c r="H245" s="825"/>
      <c r="I245" s="822"/>
      <c r="J245" s="826"/>
      <c r="K245" s="827"/>
      <c r="L245" s="822"/>
      <c r="M245" s="828"/>
      <c r="N245" s="822"/>
    </row>
    <row r="246" spans="1:14" ht="15.75" customHeight="1" x14ac:dyDescent="0.2">
      <c r="A246" s="822"/>
      <c r="B246" s="822"/>
      <c r="C246" s="824"/>
      <c r="D246" s="825"/>
      <c r="E246" s="822"/>
      <c r="F246" s="825"/>
      <c r="G246" s="824"/>
      <c r="H246" s="825"/>
      <c r="I246" s="822"/>
      <c r="J246" s="826"/>
      <c r="K246" s="827"/>
      <c r="L246" s="822"/>
      <c r="M246" s="828"/>
      <c r="N246" s="822"/>
    </row>
    <row r="247" spans="1:14" ht="15.75" customHeight="1" x14ac:dyDescent="0.2">
      <c r="A247" s="822"/>
      <c r="B247" s="822"/>
      <c r="C247" s="824"/>
      <c r="D247" s="825"/>
      <c r="E247" s="822"/>
      <c r="F247" s="825"/>
      <c r="G247" s="824"/>
      <c r="H247" s="825"/>
      <c r="I247" s="822"/>
      <c r="J247" s="826"/>
      <c r="K247" s="827"/>
      <c r="L247" s="822"/>
      <c r="M247" s="828"/>
      <c r="N247" s="822"/>
    </row>
    <row r="248" spans="1:14" ht="15.75" customHeight="1" x14ac:dyDescent="0.2">
      <c r="A248" s="822"/>
      <c r="B248" s="822"/>
      <c r="C248" s="824"/>
      <c r="D248" s="825"/>
      <c r="E248" s="822"/>
      <c r="F248" s="825"/>
      <c r="G248" s="824"/>
      <c r="H248" s="825"/>
      <c r="I248" s="822"/>
      <c r="J248" s="826"/>
      <c r="K248" s="827"/>
      <c r="L248" s="822"/>
      <c r="M248" s="828"/>
      <c r="N248" s="822"/>
    </row>
    <row r="249" spans="1:14" ht="15.75" customHeight="1" x14ac:dyDescent="0.2">
      <c r="A249" s="822"/>
      <c r="B249" s="822"/>
      <c r="C249" s="824"/>
      <c r="D249" s="825"/>
      <c r="E249" s="822"/>
      <c r="F249" s="825"/>
      <c r="G249" s="824"/>
      <c r="H249" s="825"/>
      <c r="I249" s="822"/>
      <c r="J249" s="826"/>
      <c r="K249" s="827"/>
      <c r="L249" s="822"/>
      <c r="M249" s="828"/>
      <c r="N249" s="822"/>
    </row>
    <row r="250" spans="1:14" ht="15.75" customHeight="1" x14ac:dyDescent="0.2">
      <c r="A250" s="822"/>
      <c r="B250" s="822"/>
      <c r="C250" s="824"/>
      <c r="D250" s="825"/>
      <c r="E250" s="822"/>
      <c r="F250" s="825"/>
      <c r="G250" s="824"/>
      <c r="H250" s="825"/>
      <c r="I250" s="822"/>
      <c r="J250" s="826"/>
      <c r="K250" s="827"/>
      <c r="L250" s="822"/>
      <c r="M250" s="828"/>
      <c r="N250" s="822"/>
    </row>
    <row r="251" spans="1:14" ht="15.75" customHeight="1" x14ac:dyDescent="0.2">
      <c r="A251" s="822"/>
      <c r="B251" s="822"/>
      <c r="C251" s="824"/>
      <c r="D251" s="825"/>
      <c r="E251" s="822"/>
      <c r="F251" s="825"/>
      <c r="G251" s="824"/>
      <c r="H251" s="825"/>
      <c r="I251" s="822"/>
      <c r="J251" s="826"/>
      <c r="K251" s="827"/>
      <c r="L251" s="822"/>
      <c r="M251" s="828"/>
      <c r="N251" s="822"/>
    </row>
    <row r="252" spans="1:14" ht="15.75" customHeight="1" x14ac:dyDescent="0.2">
      <c r="A252" s="822"/>
      <c r="B252" s="822"/>
      <c r="C252" s="824"/>
      <c r="D252" s="825"/>
      <c r="E252" s="822"/>
      <c r="F252" s="825"/>
      <c r="G252" s="824"/>
      <c r="H252" s="825"/>
      <c r="I252" s="822"/>
      <c r="J252" s="826"/>
      <c r="K252" s="827"/>
      <c r="L252" s="822"/>
      <c r="M252" s="828"/>
      <c r="N252" s="822"/>
    </row>
    <row r="253" spans="1:14" ht="15.75" customHeight="1" x14ac:dyDescent="0.2">
      <c r="A253" s="822"/>
      <c r="B253" s="822"/>
      <c r="C253" s="824"/>
      <c r="D253" s="825"/>
      <c r="E253" s="822"/>
      <c r="F253" s="825"/>
      <c r="G253" s="824"/>
      <c r="H253" s="825"/>
      <c r="I253" s="822"/>
      <c r="J253" s="826"/>
      <c r="K253" s="827"/>
      <c r="L253" s="822"/>
      <c r="M253" s="828"/>
      <c r="N253" s="822"/>
    </row>
    <row r="254" spans="1:14" ht="15.75" customHeight="1" x14ac:dyDescent="0.2">
      <c r="A254" s="822"/>
      <c r="B254" s="822"/>
      <c r="C254" s="824"/>
      <c r="D254" s="825"/>
      <c r="E254" s="822"/>
      <c r="F254" s="825"/>
      <c r="G254" s="824"/>
      <c r="H254" s="825"/>
      <c r="I254" s="822"/>
      <c r="J254" s="826"/>
      <c r="K254" s="827"/>
      <c r="L254" s="822"/>
      <c r="M254" s="828"/>
      <c r="N254" s="822"/>
    </row>
    <row r="255" spans="1:14" ht="15.75" customHeight="1" x14ac:dyDescent="0.2">
      <c r="A255" s="822"/>
      <c r="B255" s="822"/>
      <c r="C255" s="824"/>
      <c r="D255" s="825"/>
      <c r="E255" s="822"/>
      <c r="F255" s="825"/>
      <c r="G255" s="824"/>
      <c r="H255" s="825"/>
      <c r="I255" s="822"/>
      <c r="J255" s="826"/>
      <c r="K255" s="827"/>
      <c r="L255" s="822"/>
      <c r="M255" s="828"/>
      <c r="N255" s="822"/>
    </row>
    <row r="256" spans="1:14" ht="15.75" customHeight="1" x14ac:dyDescent="0.2">
      <c r="A256" s="822"/>
      <c r="B256" s="822"/>
      <c r="C256" s="824"/>
      <c r="D256" s="825"/>
      <c r="E256" s="822"/>
      <c r="F256" s="825"/>
      <c r="G256" s="824"/>
      <c r="H256" s="825"/>
      <c r="I256" s="822"/>
      <c r="J256" s="826"/>
      <c r="K256" s="827"/>
      <c r="L256" s="822"/>
      <c r="M256" s="828"/>
      <c r="N256" s="822"/>
    </row>
    <row r="257" spans="1:14" ht="15.75" customHeight="1" x14ac:dyDescent="0.2">
      <c r="A257" s="822"/>
      <c r="B257" s="822"/>
      <c r="C257" s="824"/>
      <c r="D257" s="825"/>
      <c r="E257" s="822"/>
      <c r="F257" s="825"/>
      <c r="G257" s="824"/>
      <c r="H257" s="825"/>
      <c r="I257" s="822"/>
      <c r="J257" s="826"/>
      <c r="K257" s="827"/>
      <c r="L257" s="822"/>
      <c r="M257" s="828"/>
      <c r="N257" s="822"/>
    </row>
    <row r="258" spans="1:14" ht="15.75" customHeight="1" x14ac:dyDescent="0.2">
      <c r="A258" s="822"/>
      <c r="B258" s="822"/>
      <c r="C258" s="824"/>
      <c r="D258" s="825"/>
      <c r="E258" s="822"/>
      <c r="F258" s="825"/>
      <c r="G258" s="824"/>
      <c r="H258" s="825"/>
      <c r="I258" s="822"/>
      <c r="J258" s="826"/>
      <c r="K258" s="827"/>
      <c r="L258" s="822"/>
      <c r="M258" s="828"/>
      <c r="N258" s="822"/>
    </row>
    <row r="259" spans="1:14" ht="15.75" customHeight="1" x14ac:dyDescent="0.2">
      <c r="A259" s="822"/>
      <c r="B259" s="822"/>
      <c r="C259" s="824"/>
      <c r="D259" s="825"/>
      <c r="E259" s="822"/>
      <c r="F259" s="825"/>
      <c r="G259" s="824"/>
      <c r="H259" s="825"/>
      <c r="I259" s="822"/>
      <c r="J259" s="826"/>
      <c r="K259" s="827"/>
      <c r="L259" s="822"/>
      <c r="M259" s="828"/>
      <c r="N259" s="822"/>
    </row>
    <row r="260" spans="1:14" ht="15.75" customHeight="1" x14ac:dyDescent="0.2">
      <c r="A260" s="822"/>
      <c r="B260" s="822"/>
      <c r="C260" s="824"/>
      <c r="D260" s="825"/>
      <c r="E260" s="822"/>
      <c r="F260" s="825"/>
      <c r="G260" s="824"/>
      <c r="H260" s="825"/>
      <c r="I260" s="822"/>
      <c r="J260" s="826"/>
      <c r="K260" s="827"/>
      <c r="L260" s="822"/>
      <c r="M260" s="828"/>
      <c r="N260" s="822"/>
    </row>
    <row r="261" spans="1:14" ht="15.75" customHeight="1" x14ac:dyDescent="0.2">
      <c r="A261" s="822"/>
      <c r="B261" s="822"/>
      <c r="C261" s="824"/>
      <c r="D261" s="825"/>
      <c r="E261" s="822"/>
      <c r="F261" s="825"/>
      <c r="G261" s="824"/>
      <c r="H261" s="825"/>
      <c r="I261" s="822"/>
      <c r="J261" s="826"/>
      <c r="K261" s="827"/>
      <c r="L261" s="822"/>
      <c r="M261" s="828"/>
      <c r="N261" s="822"/>
    </row>
    <row r="262" spans="1:14" ht="15.75" customHeight="1" x14ac:dyDescent="0.2">
      <c r="A262" s="822"/>
      <c r="B262" s="822"/>
      <c r="C262" s="824"/>
      <c r="D262" s="825"/>
      <c r="E262" s="822"/>
      <c r="F262" s="825"/>
      <c r="G262" s="824"/>
      <c r="H262" s="825"/>
      <c r="I262" s="822"/>
      <c r="J262" s="826"/>
      <c r="K262" s="827"/>
      <c r="L262" s="822"/>
      <c r="M262" s="828"/>
      <c r="N262" s="822"/>
    </row>
    <row r="263" spans="1:14" ht="15.75" customHeight="1" x14ac:dyDescent="0.2">
      <c r="A263" s="822"/>
      <c r="B263" s="822"/>
      <c r="C263" s="824"/>
      <c r="D263" s="825"/>
      <c r="E263" s="822"/>
      <c r="F263" s="825"/>
      <c r="G263" s="824"/>
      <c r="H263" s="825"/>
      <c r="I263" s="822"/>
      <c r="J263" s="826"/>
      <c r="K263" s="827"/>
      <c r="L263" s="822"/>
      <c r="M263" s="828"/>
      <c r="N263" s="822"/>
    </row>
    <row r="264" spans="1:14" ht="15.75" customHeight="1" x14ac:dyDescent="0.2">
      <c r="A264" s="822"/>
      <c r="B264" s="822"/>
      <c r="C264" s="824"/>
      <c r="D264" s="825"/>
      <c r="E264" s="822"/>
      <c r="F264" s="825"/>
      <c r="G264" s="824"/>
      <c r="H264" s="825"/>
      <c r="I264" s="822"/>
      <c r="J264" s="826"/>
      <c r="K264" s="827"/>
      <c r="L264" s="822"/>
      <c r="M264" s="828"/>
      <c r="N264" s="822"/>
    </row>
    <row r="265" spans="1:14" ht="15.75" customHeight="1" x14ac:dyDescent="0.2">
      <c r="A265" s="822"/>
      <c r="B265" s="822"/>
      <c r="C265" s="824"/>
      <c r="D265" s="825"/>
      <c r="E265" s="822"/>
      <c r="F265" s="825"/>
      <c r="G265" s="824"/>
      <c r="H265" s="825"/>
      <c r="I265" s="822"/>
      <c r="J265" s="826"/>
      <c r="K265" s="827"/>
      <c r="L265" s="822"/>
      <c r="M265" s="828"/>
      <c r="N265" s="822"/>
    </row>
    <row r="266" spans="1:14" ht="15.75" customHeight="1" x14ac:dyDescent="0.2">
      <c r="A266" s="822"/>
      <c r="B266" s="822"/>
      <c r="C266" s="824"/>
      <c r="D266" s="825"/>
      <c r="E266" s="822"/>
      <c r="F266" s="825"/>
      <c r="G266" s="824"/>
      <c r="H266" s="825"/>
      <c r="I266" s="822"/>
      <c r="J266" s="826"/>
      <c r="K266" s="827"/>
      <c r="L266" s="822"/>
      <c r="M266" s="828"/>
      <c r="N266" s="822"/>
    </row>
    <row r="267" spans="1:14" ht="15.75" customHeight="1" x14ac:dyDescent="0.2">
      <c r="A267" s="822"/>
      <c r="B267" s="822"/>
      <c r="C267" s="824"/>
      <c r="D267" s="825"/>
      <c r="E267" s="822"/>
      <c r="F267" s="825"/>
      <c r="G267" s="824"/>
      <c r="H267" s="825"/>
      <c r="I267" s="822"/>
      <c r="J267" s="826"/>
      <c r="K267" s="827"/>
      <c r="L267" s="822"/>
      <c r="M267" s="828"/>
      <c r="N267" s="822"/>
    </row>
    <row r="268" spans="1:14" ht="15.75" customHeight="1" x14ac:dyDescent="0.2">
      <c r="A268" s="822"/>
      <c r="B268" s="822"/>
      <c r="C268" s="824"/>
      <c r="D268" s="825"/>
      <c r="E268" s="822"/>
      <c r="F268" s="825"/>
      <c r="G268" s="824"/>
      <c r="H268" s="825"/>
      <c r="I268" s="822"/>
      <c r="J268" s="826"/>
      <c r="K268" s="827"/>
      <c r="L268" s="822"/>
      <c r="M268" s="828"/>
      <c r="N268" s="822"/>
    </row>
    <row r="269" spans="1:14" ht="15.75" customHeight="1" x14ac:dyDescent="0.2">
      <c r="A269" s="822"/>
      <c r="B269" s="822"/>
      <c r="C269" s="824"/>
      <c r="D269" s="825"/>
      <c r="E269" s="822"/>
      <c r="F269" s="825"/>
      <c r="G269" s="824"/>
      <c r="H269" s="825"/>
      <c r="I269" s="822"/>
      <c r="J269" s="826"/>
      <c r="K269" s="827"/>
      <c r="L269" s="822"/>
      <c r="M269" s="828"/>
      <c r="N269" s="822"/>
    </row>
    <row r="270" spans="1:14" ht="15.75" customHeight="1" x14ac:dyDescent="0.2">
      <c r="A270" s="822"/>
      <c r="B270" s="822"/>
      <c r="C270" s="824"/>
      <c r="D270" s="825"/>
      <c r="E270" s="822"/>
      <c r="F270" s="825"/>
      <c r="G270" s="824"/>
      <c r="H270" s="825"/>
      <c r="I270" s="822"/>
      <c r="J270" s="826"/>
      <c r="K270" s="827"/>
      <c r="L270" s="822"/>
      <c r="M270" s="828"/>
      <c r="N270" s="822"/>
    </row>
    <row r="271" spans="1:14" ht="15.75" customHeight="1" x14ac:dyDescent="0.2"/>
    <row r="272" spans="1:14"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sheetData>
  <mergeCells count="157">
    <mergeCell ref="L76:L77"/>
    <mergeCell ref="M76:M77"/>
    <mergeCell ref="N76:N77"/>
    <mergeCell ref="O76:O77"/>
    <mergeCell ref="P76:P77"/>
    <mergeCell ref="O74:O75"/>
    <mergeCell ref="P74:P75"/>
    <mergeCell ref="C76:C78"/>
    <mergeCell ref="E76:E78"/>
    <mergeCell ref="F76:F78"/>
    <mergeCell ref="G76:G77"/>
    <mergeCell ref="H76:H77"/>
    <mergeCell ref="I76:I77"/>
    <mergeCell ref="J76:J77"/>
    <mergeCell ref="K76:K77"/>
    <mergeCell ref="C74:C75"/>
    <mergeCell ref="E74:E75"/>
    <mergeCell ref="F74:F75"/>
    <mergeCell ref="G74:G75"/>
    <mergeCell ref="H74:H75"/>
    <mergeCell ref="I74:I75"/>
    <mergeCell ref="P62:P64"/>
    <mergeCell ref="J64:J65"/>
    <mergeCell ref="C67:C73"/>
    <mergeCell ref="G67:G73"/>
    <mergeCell ref="H67:H73"/>
    <mergeCell ref="I67:I70"/>
    <mergeCell ref="J67:J70"/>
    <mergeCell ref="P67:P71"/>
    <mergeCell ref="I71:I72"/>
    <mergeCell ref="J71:J72"/>
    <mergeCell ref="J60:J61"/>
    <mergeCell ref="A62:A78"/>
    <mergeCell ref="B62:B78"/>
    <mergeCell ref="C62:C66"/>
    <mergeCell ref="D62:D78"/>
    <mergeCell ref="E62:E73"/>
    <mergeCell ref="F62:F73"/>
    <mergeCell ref="G62:G66"/>
    <mergeCell ref="H62:H66"/>
    <mergeCell ref="I62:I65"/>
    <mergeCell ref="N56:N57"/>
    <mergeCell ref="O56:O57"/>
    <mergeCell ref="P56:P61"/>
    <mergeCell ref="G58:G59"/>
    <mergeCell ref="H58:H59"/>
    <mergeCell ref="I58:I59"/>
    <mergeCell ref="J58:J59"/>
    <mergeCell ref="O59:O60"/>
    <mergeCell ref="G60:G61"/>
    <mergeCell ref="H60:H61"/>
    <mergeCell ref="J52:J55"/>
    <mergeCell ref="O52:O55"/>
    <mergeCell ref="P52:P55"/>
    <mergeCell ref="G56:G57"/>
    <mergeCell ref="H56:H57"/>
    <mergeCell ref="I56:I57"/>
    <mergeCell ref="J56:J57"/>
    <mergeCell ref="K56:K57"/>
    <mergeCell ref="L56:L57"/>
    <mergeCell ref="M56:M57"/>
    <mergeCell ref="C52:C61"/>
    <mergeCell ref="E52:E61"/>
    <mergeCell ref="F52:F61"/>
    <mergeCell ref="G52:G55"/>
    <mergeCell ref="H52:H55"/>
    <mergeCell ref="I52:I55"/>
    <mergeCell ref="I60:I61"/>
    <mergeCell ref="J42:J43"/>
    <mergeCell ref="O42:O45"/>
    <mergeCell ref="P42:P45"/>
    <mergeCell ref="C46:C51"/>
    <mergeCell ref="E46:E51"/>
    <mergeCell ref="F46:F51"/>
    <mergeCell ref="G46:G51"/>
    <mergeCell ref="H46:H51"/>
    <mergeCell ref="I46:I51"/>
    <mergeCell ref="J46:J50"/>
    <mergeCell ref="P35:P38"/>
    <mergeCell ref="J40:J41"/>
    <mergeCell ref="A42:A61"/>
    <mergeCell ref="B42:B61"/>
    <mergeCell ref="C42:C45"/>
    <mergeCell ref="D42:D61"/>
    <mergeCell ref="E42:E45"/>
    <mergeCell ref="F42:F45"/>
    <mergeCell ref="G42:G43"/>
    <mergeCell ref="H42:H43"/>
    <mergeCell ref="L32:L33"/>
    <mergeCell ref="M32:M33"/>
    <mergeCell ref="N32:N33"/>
    <mergeCell ref="C34:C41"/>
    <mergeCell ref="E34:E41"/>
    <mergeCell ref="F34:F41"/>
    <mergeCell ref="G34:G41"/>
    <mergeCell ref="H34:H41"/>
    <mergeCell ref="I34:I41"/>
    <mergeCell ref="J35:J39"/>
    <mergeCell ref="G26:G29"/>
    <mergeCell ref="H26:H29"/>
    <mergeCell ref="I26:I28"/>
    <mergeCell ref="O26:O27"/>
    <mergeCell ref="P26:P27"/>
    <mergeCell ref="O29:O30"/>
    <mergeCell ref="G30:G33"/>
    <mergeCell ref="H30:H33"/>
    <mergeCell ref="P31:P33"/>
    <mergeCell ref="K32:K33"/>
    <mergeCell ref="A25:A41"/>
    <mergeCell ref="B25:B41"/>
    <mergeCell ref="C25:C33"/>
    <mergeCell ref="D25:D41"/>
    <mergeCell ref="E25:E29"/>
    <mergeCell ref="F25:F29"/>
    <mergeCell ref="E30:E33"/>
    <mergeCell ref="F30:F33"/>
    <mergeCell ref="E20:E24"/>
    <mergeCell ref="F20:F24"/>
    <mergeCell ref="G20:G24"/>
    <mergeCell ref="H20:H24"/>
    <mergeCell ref="I20:I24"/>
    <mergeCell ref="J21:J22"/>
    <mergeCell ref="G9:G19"/>
    <mergeCell ref="J10:J15"/>
    <mergeCell ref="J17:J19"/>
    <mergeCell ref="K17:K18"/>
    <mergeCell ref="L17:L18"/>
    <mergeCell ref="M17:M18"/>
    <mergeCell ref="I6:I19"/>
    <mergeCell ref="J6:J8"/>
    <mergeCell ref="K6:K7"/>
    <mergeCell ref="L6:L7"/>
    <mergeCell ref="M6:M7"/>
    <mergeCell ref="N6:N7"/>
    <mergeCell ref="N17:N18"/>
    <mergeCell ref="N2:N4"/>
    <mergeCell ref="J4:J5"/>
    <mergeCell ref="A6:A24"/>
    <mergeCell ref="B6:B24"/>
    <mergeCell ref="C6:C24"/>
    <mergeCell ref="D6:D24"/>
    <mergeCell ref="E6:E19"/>
    <mergeCell ref="F6:F19"/>
    <mergeCell ref="G6:G8"/>
    <mergeCell ref="H6:H19"/>
    <mergeCell ref="G2:G5"/>
    <mergeCell ref="H2:H5"/>
    <mergeCell ref="I2:I5"/>
    <mergeCell ref="K2:K4"/>
    <mergeCell ref="L2:L4"/>
    <mergeCell ref="M2:M4"/>
    <mergeCell ref="A2:A5"/>
    <mergeCell ref="B2:B5"/>
    <mergeCell ref="C2:C5"/>
    <mergeCell ref="D2:D5"/>
    <mergeCell ref="E2:E5"/>
    <mergeCell ref="F2:F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3DF8F-C0E5-4DF5-8096-592C8A1544E0}">
  <dimension ref="A2:O26"/>
  <sheetViews>
    <sheetView workbookViewId="0">
      <selection activeCell="E4" sqref="E4:E25"/>
    </sheetView>
  </sheetViews>
  <sheetFormatPr baseColWidth="10" defaultRowHeight="12" x14ac:dyDescent="0.2"/>
  <cols>
    <col min="1" max="1" width="11.42578125" style="208"/>
    <col min="2" max="2" width="21.28515625" style="208" customWidth="1"/>
    <col min="3" max="3" width="17.5703125" style="208" customWidth="1"/>
    <col min="4" max="4" width="15.5703125" style="208" customWidth="1"/>
    <col min="5" max="5" width="24" style="208" customWidth="1"/>
    <col min="6" max="6" width="13.7109375" style="208" bestFit="1" customWidth="1"/>
    <col min="7" max="7" width="16" style="208" customWidth="1"/>
    <col min="8" max="8" width="11.42578125" style="208"/>
    <col min="9" max="9" width="24.7109375" style="208" customWidth="1"/>
    <col min="10" max="10" width="29.28515625" style="208" customWidth="1"/>
    <col min="11" max="11" width="13.140625" style="208" bestFit="1" customWidth="1"/>
    <col min="12" max="12" width="25.5703125" style="208" customWidth="1"/>
    <col min="13" max="13" width="17.85546875" style="208" customWidth="1"/>
    <col min="14" max="14" width="11.42578125" style="208"/>
    <col min="15" max="15" width="19" style="208" customWidth="1"/>
    <col min="16" max="16384" width="11.42578125" style="208"/>
  </cols>
  <sheetData>
    <row r="2" spans="1:15" x14ac:dyDescent="0.2">
      <c r="A2" s="342" t="s">
        <v>0</v>
      </c>
      <c r="B2" s="342" t="s">
        <v>454</v>
      </c>
      <c r="C2" s="342" t="s">
        <v>6</v>
      </c>
      <c r="D2" s="358" t="s">
        <v>230</v>
      </c>
      <c r="E2" s="342" t="s">
        <v>455</v>
      </c>
      <c r="F2" s="342" t="s">
        <v>456</v>
      </c>
      <c r="G2" s="355" t="s">
        <v>8</v>
      </c>
      <c r="H2" s="342" t="s">
        <v>183</v>
      </c>
      <c r="I2" s="357" t="s">
        <v>184</v>
      </c>
      <c r="J2" s="357" t="s">
        <v>185</v>
      </c>
      <c r="K2" s="342" t="s">
        <v>457</v>
      </c>
      <c r="L2" s="342" t="s">
        <v>186</v>
      </c>
      <c r="M2" s="342" t="s">
        <v>233</v>
      </c>
      <c r="N2" s="342" t="s">
        <v>234</v>
      </c>
      <c r="O2" s="343" t="s">
        <v>4</v>
      </c>
    </row>
    <row r="3" spans="1:15" x14ac:dyDescent="0.2">
      <c r="A3" s="342"/>
      <c r="B3" s="342"/>
      <c r="C3" s="342"/>
      <c r="D3" s="358"/>
      <c r="E3" s="342"/>
      <c r="F3" s="342"/>
      <c r="G3" s="356"/>
      <c r="H3" s="342"/>
      <c r="I3" s="357"/>
      <c r="J3" s="357"/>
      <c r="K3" s="342"/>
      <c r="L3" s="342"/>
      <c r="M3" s="342"/>
      <c r="N3" s="342"/>
      <c r="O3" s="343"/>
    </row>
    <row r="4" spans="1:15" ht="240" x14ac:dyDescent="0.2">
      <c r="A4" s="467" t="s">
        <v>420</v>
      </c>
      <c r="B4" s="468" t="s">
        <v>616</v>
      </c>
      <c r="C4" s="471" t="s">
        <v>617</v>
      </c>
      <c r="D4" s="474">
        <f>SUM(O4:O25)</f>
        <v>1288000000</v>
      </c>
      <c r="E4" s="463" t="s">
        <v>618</v>
      </c>
      <c r="F4" s="475">
        <v>1288000000</v>
      </c>
      <c r="G4" s="468" t="s">
        <v>509</v>
      </c>
      <c r="H4" s="465" t="s">
        <v>619</v>
      </c>
      <c r="I4" s="242" t="s">
        <v>620</v>
      </c>
      <c r="J4" s="242" t="s">
        <v>621</v>
      </c>
      <c r="K4" s="466">
        <f>SUM(O4:O10)</f>
        <v>442450000</v>
      </c>
      <c r="L4" s="242" t="s">
        <v>622</v>
      </c>
      <c r="M4" s="242" t="s">
        <v>623</v>
      </c>
      <c r="N4" s="243" t="s">
        <v>203</v>
      </c>
      <c r="O4" s="244">
        <v>88000000</v>
      </c>
    </row>
    <row r="5" spans="1:15" ht="409.5" x14ac:dyDescent="0.2">
      <c r="A5" s="467"/>
      <c r="B5" s="469"/>
      <c r="C5" s="472"/>
      <c r="D5" s="474"/>
      <c r="E5" s="463"/>
      <c r="F5" s="476"/>
      <c r="G5" s="469"/>
      <c r="H5" s="465"/>
      <c r="I5" s="245" t="s">
        <v>624</v>
      </c>
      <c r="J5" s="245" t="s">
        <v>625</v>
      </c>
      <c r="K5" s="466"/>
      <c r="L5" s="246" t="s">
        <v>626</v>
      </c>
      <c r="M5" s="245" t="s">
        <v>627</v>
      </c>
      <c r="N5" s="247" t="s">
        <v>628</v>
      </c>
      <c r="O5" s="244">
        <v>80000000</v>
      </c>
    </row>
    <row r="6" spans="1:15" ht="240" x14ac:dyDescent="0.2">
      <c r="A6" s="467"/>
      <c r="B6" s="469"/>
      <c r="C6" s="472"/>
      <c r="D6" s="474"/>
      <c r="E6" s="463"/>
      <c r="F6" s="476"/>
      <c r="G6" s="469"/>
      <c r="H6" s="465"/>
      <c r="I6" s="245" t="s">
        <v>629</v>
      </c>
      <c r="J6" s="245" t="s">
        <v>621</v>
      </c>
      <c r="K6" s="466"/>
      <c r="L6" s="246" t="s">
        <v>630</v>
      </c>
      <c r="M6" s="245" t="s">
        <v>631</v>
      </c>
      <c r="N6" s="247" t="s">
        <v>47</v>
      </c>
      <c r="O6" s="244">
        <v>23650000</v>
      </c>
    </row>
    <row r="7" spans="1:15" ht="240" x14ac:dyDescent="0.2">
      <c r="A7" s="467"/>
      <c r="B7" s="469"/>
      <c r="C7" s="472"/>
      <c r="D7" s="474"/>
      <c r="E7" s="463"/>
      <c r="F7" s="476"/>
      <c r="G7" s="469"/>
      <c r="H7" s="465"/>
      <c r="I7" s="245" t="s">
        <v>629</v>
      </c>
      <c r="J7" s="245" t="s">
        <v>621</v>
      </c>
      <c r="K7" s="466"/>
      <c r="L7" s="246" t="s">
        <v>632</v>
      </c>
      <c r="M7" s="245" t="s">
        <v>623</v>
      </c>
      <c r="N7" s="247" t="s">
        <v>47</v>
      </c>
      <c r="O7" s="244">
        <v>47300000</v>
      </c>
    </row>
    <row r="8" spans="1:15" ht="240" x14ac:dyDescent="0.2">
      <c r="A8" s="467"/>
      <c r="B8" s="469"/>
      <c r="C8" s="472"/>
      <c r="D8" s="474"/>
      <c r="E8" s="463"/>
      <c r="F8" s="476"/>
      <c r="G8" s="469"/>
      <c r="H8" s="465"/>
      <c r="I8" s="245" t="s">
        <v>629</v>
      </c>
      <c r="J8" s="245" t="s">
        <v>621</v>
      </c>
      <c r="K8" s="466"/>
      <c r="L8" s="245" t="s">
        <v>633</v>
      </c>
      <c r="M8" s="245" t="s">
        <v>623</v>
      </c>
      <c r="N8" s="247" t="s">
        <v>47</v>
      </c>
      <c r="O8" s="244">
        <v>93500000</v>
      </c>
    </row>
    <row r="9" spans="1:15" ht="240" x14ac:dyDescent="0.2">
      <c r="A9" s="467"/>
      <c r="B9" s="469"/>
      <c r="C9" s="472"/>
      <c r="D9" s="474"/>
      <c r="E9" s="463"/>
      <c r="F9" s="476"/>
      <c r="G9" s="469"/>
      <c r="H9" s="465"/>
      <c r="I9" s="245" t="s">
        <v>629</v>
      </c>
      <c r="J9" s="245" t="s">
        <v>621</v>
      </c>
      <c r="K9" s="466"/>
      <c r="L9" s="245" t="s">
        <v>634</v>
      </c>
      <c r="M9" s="245" t="s">
        <v>623</v>
      </c>
      <c r="N9" s="247" t="s">
        <v>47</v>
      </c>
      <c r="O9" s="244">
        <v>44000000</v>
      </c>
    </row>
    <row r="10" spans="1:15" ht="240" x14ac:dyDescent="0.2">
      <c r="A10" s="467"/>
      <c r="B10" s="469"/>
      <c r="C10" s="472"/>
      <c r="D10" s="474"/>
      <c r="E10" s="463"/>
      <c r="F10" s="476"/>
      <c r="G10" s="469"/>
      <c r="H10" s="465"/>
      <c r="I10" s="245" t="s">
        <v>629</v>
      </c>
      <c r="J10" s="245" t="s">
        <v>621</v>
      </c>
      <c r="K10" s="466"/>
      <c r="L10" s="245" t="s">
        <v>635</v>
      </c>
      <c r="M10" s="245" t="s">
        <v>623</v>
      </c>
      <c r="N10" s="247" t="s">
        <v>47</v>
      </c>
      <c r="O10" s="244">
        <v>66000000</v>
      </c>
    </row>
    <row r="11" spans="1:15" ht="144" x14ac:dyDescent="0.2">
      <c r="A11" s="467"/>
      <c r="B11" s="469"/>
      <c r="C11" s="472"/>
      <c r="D11" s="474"/>
      <c r="E11" s="463"/>
      <c r="F11" s="476"/>
      <c r="G11" s="469"/>
      <c r="H11" s="463" t="s">
        <v>636</v>
      </c>
      <c r="I11" s="245" t="s">
        <v>637</v>
      </c>
      <c r="J11" s="245" t="s">
        <v>638</v>
      </c>
      <c r="K11" s="464">
        <f>SUM(O11:O13)</f>
        <v>85636364</v>
      </c>
      <c r="L11" s="245" t="s">
        <v>639</v>
      </c>
      <c r="M11" s="245" t="s">
        <v>623</v>
      </c>
      <c r="N11" s="247" t="s">
        <v>640</v>
      </c>
      <c r="O11" s="244">
        <v>19636364</v>
      </c>
    </row>
    <row r="12" spans="1:15" ht="168" x14ac:dyDescent="0.2">
      <c r="A12" s="467"/>
      <c r="B12" s="469"/>
      <c r="C12" s="472"/>
      <c r="D12" s="474"/>
      <c r="E12" s="463"/>
      <c r="F12" s="476"/>
      <c r="G12" s="469"/>
      <c r="H12" s="463"/>
      <c r="I12" s="463" t="s">
        <v>641</v>
      </c>
      <c r="J12" s="463" t="s">
        <v>642</v>
      </c>
      <c r="K12" s="464"/>
      <c r="L12" s="245" t="s">
        <v>643</v>
      </c>
      <c r="M12" s="245" t="s">
        <v>623</v>
      </c>
      <c r="N12" s="247" t="s">
        <v>47</v>
      </c>
      <c r="O12" s="244">
        <v>33000000</v>
      </c>
    </row>
    <row r="13" spans="1:15" ht="108" x14ac:dyDescent="0.2">
      <c r="A13" s="467"/>
      <c r="B13" s="469"/>
      <c r="C13" s="472"/>
      <c r="D13" s="474"/>
      <c r="E13" s="463"/>
      <c r="F13" s="476"/>
      <c r="G13" s="469"/>
      <c r="H13" s="463"/>
      <c r="I13" s="463"/>
      <c r="J13" s="463"/>
      <c r="K13" s="464"/>
      <c r="L13" s="245" t="s">
        <v>644</v>
      </c>
      <c r="M13" s="245" t="s">
        <v>623</v>
      </c>
      <c r="N13" s="247" t="s">
        <v>47</v>
      </c>
      <c r="O13" s="244">
        <v>33000000</v>
      </c>
    </row>
    <row r="14" spans="1:15" ht="120" x14ac:dyDescent="0.2">
      <c r="A14" s="467"/>
      <c r="B14" s="469"/>
      <c r="C14" s="472"/>
      <c r="D14" s="474"/>
      <c r="E14" s="463"/>
      <c r="F14" s="476"/>
      <c r="G14" s="469"/>
      <c r="H14" s="463" t="s">
        <v>645</v>
      </c>
      <c r="I14" s="463" t="s">
        <v>646</v>
      </c>
      <c r="J14" s="463" t="s">
        <v>647</v>
      </c>
      <c r="K14" s="464">
        <f>SUM(O14:O18)</f>
        <v>321200000</v>
      </c>
      <c r="L14" s="245" t="s">
        <v>648</v>
      </c>
      <c r="M14" s="245" t="s">
        <v>623</v>
      </c>
      <c r="N14" s="247" t="s">
        <v>47</v>
      </c>
      <c r="O14" s="244">
        <v>34100000</v>
      </c>
    </row>
    <row r="15" spans="1:15" ht="72" x14ac:dyDescent="0.2">
      <c r="A15" s="467"/>
      <c r="B15" s="469"/>
      <c r="C15" s="472"/>
      <c r="D15" s="474"/>
      <c r="E15" s="463"/>
      <c r="F15" s="476"/>
      <c r="G15" s="469"/>
      <c r="H15" s="463"/>
      <c r="I15" s="463"/>
      <c r="J15" s="463"/>
      <c r="K15" s="464"/>
      <c r="L15" s="245" t="s">
        <v>649</v>
      </c>
      <c r="M15" s="245" t="s">
        <v>623</v>
      </c>
      <c r="N15" s="247" t="s">
        <v>47</v>
      </c>
      <c r="O15" s="244">
        <v>38500000</v>
      </c>
    </row>
    <row r="16" spans="1:15" ht="180" x14ac:dyDescent="0.2">
      <c r="A16" s="467"/>
      <c r="B16" s="469"/>
      <c r="C16" s="472"/>
      <c r="D16" s="474"/>
      <c r="E16" s="463"/>
      <c r="F16" s="476"/>
      <c r="G16" s="469"/>
      <c r="H16" s="463"/>
      <c r="I16" s="463"/>
      <c r="J16" s="463"/>
      <c r="K16" s="464"/>
      <c r="L16" s="246" t="s">
        <v>650</v>
      </c>
      <c r="M16" s="245" t="s">
        <v>623</v>
      </c>
      <c r="N16" s="247" t="s">
        <v>47</v>
      </c>
      <c r="O16" s="244">
        <v>45100000</v>
      </c>
    </row>
    <row r="17" spans="1:15" ht="144" x14ac:dyDescent="0.2">
      <c r="A17" s="467"/>
      <c r="B17" s="469"/>
      <c r="C17" s="472"/>
      <c r="D17" s="474"/>
      <c r="E17" s="463"/>
      <c r="F17" s="476"/>
      <c r="G17" s="469"/>
      <c r="H17" s="463"/>
      <c r="I17" s="463"/>
      <c r="J17" s="463"/>
      <c r="K17" s="464"/>
      <c r="L17" s="245" t="s">
        <v>651</v>
      </c>
      <c r="M17" s="245" t="s">
        <v>623</v>
      </c>
      <c r="N17" s="247" t="s">
        <v>47</v>
      </c>
      <c r="O17" s="244">
        <v>165000000</v>
      </c>
    </row>
    <row r="18" spans="1:15" ht="108" x14ac:dyDescent="0.2">
      <c r="A18" s="467"/>
      <c r="B18" s="469"/>
      <c r="C18" s="472"/>
      <c r="D18" s="474"/>
      <c r="E18" s="463"/>
      <c r="F18" s="476"/>
      <c r="G18" s="469"/>
      <c r="H18" s="463"/>
      <c r="I18" s="463"/>
      <c r="J18" s="463"/>
      <c r="K18" s="464"/>
      <c r="L18" s="245" t="s">
        <v>652</v>
      </c>
      <c r="M18" s="245" t="s">
        <v>623</v>
      </c>
      <c r="N18" s="247" t="s">
        <v>47</v>
      </c>
      <c r="O18" s="244">
        <v>38500000</v>
      </c>
    </row>
    <row r="19" spans="1:15" ht="108" x14ac:dyDescent="0.2">
      <c r="A19" s="467"/>
      <c r="B19" s="469"/>
      <c r="C19" s="472"/>
      <c r="D19" s="474"/>
      <c r="E19" s="463"/>
      <c r="F19" s="476"/>
      <c r="G19" s="469"/>
      <c r="H19" s="463" t="s">
        <v>653</v>
      </c>
      <c r="I19" s="245" t="s">
        <v>654</v>
      </c>
      <c r="J19" s="245" t="s">
        <v>655</v>
      </c>
      <c r="K19" s="464">
        <f>SUM(O19:O24)</f>
        <v>390313636</v>
      </c>
      <c r="L19" s="245" t="s">
        <v>656</v>
      </c>
      <c r="M19" s="245" t="s">
        <v>623</v>
      </c>
      <c r="N19" s="247" t="s">
        <v>203</v>
      </c>
      <c r="O19" s="244">
        <v>78000000</v>
      </c>
    </row>
    <row r="20" spans="1:15" ht="120" x14ac:dyDescent="0.2">
      <c r="A20" s="467"/>
      <c r="B20" s="469"/>
      <c r="C20" s="472"/>
      <c r="D20" s="474"/>
      <c r="E20" s="463"/>
      <c r="F20" s="476"/>
      <c r="G20" s="469"/>
      <c r="H20" s="463"/>
      <c r="I20" s="463" t="s">
        <v>657</v>
      </c>
      <c r="J20" s="463" t="s">
        <v>658</v>
      </c>
      <c r="K20" s="464"/>
      <c r="L20" s="245" t="s">
        <v>659</v>
      </c>
      <c r="M20" s="245" t="s">
        <v>623</v>
      </c>
      <c r="N20" s="247" t="s">
        <v>47</v>
      </c>
      <c r="O20" s="244">
        <v>38500000</v>
      </c>
    </row>
    <row r="21" spans="1:15" ht="120" x14ac:dyDescent="0.2">
      <c r="A21" s="467"/>
      <c r="B21" s="469"/>
      <c r="C21" s="472"/>
      <c r="D21" s="474"/>
      <c r="E21" s="463"/>
      <c r="F21" s="476"/>
      <c r="G21" s="469"/>
      <c r="H21" s="463"/>
      <c r="I21" s="463"/>
      <c r="J21" s="463"/>
      <c r="K21" s="464"/>
      <c r="L21" s="245" t="s">
        <v>660</v>
      </c>
      <c r="M21" s="245" t="s">
        <v>623</v>
      </c>
      <c r="N21" s="247" t="s">
        <v>47</v>
      </c>
      <c r="O21" s="244">
        <v>41800000</v>
      </c>
    </row>
    <row r="22" spans="1:15" ht="168" x14ac:dyDescent="0.2">
      <c r="A22" s="467"/>
      <c r="B22" s="469"/>
      <c r="C22" s="472"/>
      <c r="D22" s="474"/>
      <c r="E22" s="463"/>
      <c r="F22" s="476"/>
      <c r="G22" s="469"/>
      <c r="H22" s="463"/>
      <c r="I22" s="463"/>
      <c r="J22" s="463"/>
      <c r="K22" s="464"/>
      <c r="L22" s="245" t="s">
        <v>661</v>
      </c>
      <c r="M22" s="245" t="s">
        <v>623</v>
      </c>
      <c r="N22" s="247" t="s">
        <v>47</v>
      </c>
      <c r="O22" s="244">
        <v>38500000</v>
      </c>
    </row>
    <row r="23" spans="1:15" ht="180" x14ac:dyDescent="0.2">
      <c r="A23" s="467"/>
      <c r="B23" s="469"/>
      <c r="C23" s="472"/>
      <c r="D23" s="474"/>
      <c r="E23" s="463"/>
      <c r="F23" s="476"/>
      <c r="G23" s="469"/>
      <c r="H23" s="463"/>
      <c r="I23" s="463"/>
      <c r="J23" s="463"/>
      <c r="K23" s="464"/>
      <c r="L23" s="245" t="s">
        <v>662</v>
      </c>
      <c r="M23" s="245" t="s">
        <v>623</v>
      </c>
      <c r="N23" s="247" t="s">
        <v>47</v>
      </c>
      <c r="O23" s="244">
        <v>44000000</v>
      </c>
    </row>
    <row r="24" spans="1:15" ht="168" x14ac:dyDescent="0.2">
      <c r="A24" s="467"/>
      <c r="B24" s="469"/>
      <c r="C24" s="472"/>
      <c r="D24" s="474"/>
      <c r="E24" s="463"/>
      <c r="F24" s="476"/>
      <c r="G24" s="469"/>
      <c r="H24" s="463"/>
      <c r="I24" s="463"/>
      <c r="J24" s="463"/>
      <c r="K24" s="464"/>
      <c r="L24" s="245" t="s">
        <v>663</v>
      </c>
      <c r="M24" s="245" t="s">
        <v>623</v>
      </c>
      <c r="N24" s="247" t="s">
        <v>47</v>
      </c>
      <c r="O24" s="244">
        <f>148500000+1013636</f>
        <v>149513636</v>
      </c>
    </row>
    <row r="25" spans="1:15" ht="132" x14ac:dyDescent="0.2">
      <c r="A25" s="467"/>
      <c r="B25" s="470"/>
      <c r="C25" s="473"/>
      <c r="D25" s="474"/>
      <c r="E25" s="463"/>
      <c r="F25" s="477"/>
      <c r="G25" s="470"/>
      <c r="H25" s="245" t="s">
        <v>664</v>
      </c>
      <c r="I25" s="245" t="s">
        <v>665</v>
      </c>
      <c r="J25" s="245" t="s">
        <v>666</v>
      </c>
      <c r="K25" s="248">
        <f>SUM(O25)</f>
        <v>48400000</v>
      </c>
      <c r="L25" s="245" t="s">
        <v>667</v>
      </c>
      <c r="M25" s="245" t="s">
        <v>623</v>
      </c>
      <c r="N25" s="247" t="s">
        <v>47</v>
      </c>
      <c r="O25" s="244">
        <v>48400000</v>
      </c>
    </row>
    <row r="26" spans="1:15" ht="27" customHeight="1" x14ac:dyDescent="0.2">
      <c r="O26" s="249">
        <f>SUM(O4:O25)</f>
        <v>1288000000</v>
      </c>
    </row>
  </sheetData>
  <mergeCells count="36">
    <mergeCell ref="F2:F3"/>
    <mergeCell ref="A2:A3"/>
    <mergeCell ref="B2:B3"/>
    <mergeCell ref="C2:C3"/>
    <mergeCell ref="D2:D3"/>
    <mergeCell ref="E2:E3"/>
    <mergeCell ref="M2:M3"/>
    <mergeCell ref="N2:N3"/>
    <mergeCell ref="O2:O3"/>
    <mergeCell ref="A4:A25"/>
    <mergeCell ref="B4:B25"/>
    <mergeCell ref="C4:C25"/>
    <mergeCell ref="D4:D25"/>
    <mergeCell ref="E4:E25"/>
    <mergeCell ref="F4:F25"/>
    <mergeCell ref="G4:G25"/>
    <mergeCell ref="G2:G3"/>
    <mergeCell ref="H2:H3"/>
    <mergeCell ref="I2:I3"/>
    <mergeCell ref="J2:J3"/>
    <mergeCell ref="K2:K3"/>
    <mergeCell ref="L2:L3"/>
    <mergeCell ref="H4:H10"/>
    <mergeCell ref="K4:K10"/>
    <mergeCell ref="H11:H13"/>
    <mergeCell ref="K11:K13"/>
    <mergeCell ref="I12:I13"/>
    <mergeCell ref="J12:J13"/>
    <mergeCell ref="H14:H18"/>
    <mergeCell ref="I14:I18"/>
    <mergeCell ref="J14:J18"/>
    <mergeCell ref="K14:K18"/>
    <mergeCell ref="H19:H24"/>
    <mergeCell ref="K19:K24"/>
    <mergeCell ref="I20:I24"/>
    <mergeCell ref="J20:J2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7D513-10FE-4A90-8936-3D6DBFD9DD51}">
  <dimension ref="B1:D17"/>
  <sheetViews>
    <sheetView tabSelected="1" workbookViewId="0">
      <selection activeCell="D14" sqref="D14"/>
    </sheetView>
  </sheetViews>
  <sheetFormatPr baseColWidth="10" defaultRowHeight="15" x14ac:dyDescent="0.25"/>
  <cols>
    <col min="2" max="2" width="13.42578125" customWidth="1"/>
    <col min="3" max="3" width="38.28515625" customWidth="1"/>
    <col min="4" max="4" width="20.7109375" style="151" customWidth="1"/>
  </cols>
  <sheetData>
    <row r="1" spans="2:4" ht="40.5" customHeight="1" x14ac:dyDescent="0.25">
      <c r="B1" s="482" t="s">
        <v>443</v>
      </c>
      <c r="C1" s="483"/>
      <c r="D1" s="483"/>
    </row>
    <row r="2" spans="2:4" x14ac:dyDescent="0.25">
      <c r="B2" s="153" t="s">
        <v>428</v>
      </c>
      <c r="C2" s="153" t="s">
        <v>427</v>
      </c>
      <c r="D2" s="154" t="s">
        <v>429</v>
      </c>
    </row>
    <row r="3" spans="2:4" ht="60" x14ac:dyDescent="0.25">
      <c r="B3" s="479" t="s">
        <v>430</v>
      </c>
      <c r="C3" s="143" t="s">
        <v>9</v>
      </c>
      <c r="D3" s="152">
        <f>SUM(DCBR!G23)</f>
        <v>18531000000</v>
      </c>
    </row>
    <row r="4" spans="2:4" ht="60" x14ac:dyDescent="0.25">
      <c r="B4" s="480"/>
      <c r="C4" s="143" t="s">
        <v>17</v>
      </c>
      <c r="D4" s="152">
        <f>SUM(DCBR!M45)</f>
        <v>27145565000</v>
      </c>
    </row>
    <row r="5" spans="2:4" ht="45" x14ac:dyDescent="0.25">
      <c r="B5" s="480"/>
      <c r="C5" s="143" t="s">
        <v>73</v>
      </c>
      <c r="D5" s="152">
        <f>SUM(DCBR!G57)</f>
        <v>2209000000</v>
      </c>
    </row>
    <row r="6" spans="2:4" ht="60" x14ac:dyDescent="0.25">
      <c r="B6" s="481"/>
      <c r="C6" s="143" t="s">
        <v>436</v>
      </c>
      <c r="D6" s="152">
        <v>2345458241</v>
      </c>
    </row>
    <row r="7" spans="2:4" ht="75" x14ac:dyDescent="0.25">
      <c r="B7" s="478" t="s">
        <v>431</v>
      </c>
      <c r="C7" s="143" t="s">
        <v>188</v>
      </c>
      <c r="D7" s="152">
        <f>SUM(DERAA!O14)</f>
        <v>4617000000</v>
      </c>
    </row>
    <row r="8" spans="2:4" ht="45" x14ac:dyDescent="0.25">
      <c r="B8" s="478"/>
      <c r="C8" s="143" t="s">
        <v>235</v>
      </c>
      <c r="D8" s="152">
        <f>SUM(DERAA!O45)</f>
        <v>8854010000</v>
      </c>
    </row>
    <row r="9" spans="2:4" ht="45" x14ac:dyDescent="0.25">
      <c r="B9" s="478" t="s">
        <v>432</v>
      </c>
      <c r="C9" s="143" t="s">
        <v>423</v>
      </c>
      <c r="D9" s="152">
        <f>SUM(DDEE!Q5)</f>
        <v>574839000</v>
      </c>
    </row>
    <row r="10" spans="2:4" ht="30" x14ac:dyDescent="0.25">
      <c r="B10" s="478"/>
      <c r="C10" s="143" t="s">
        <v>422</v>
      </c>
      <c r="D10" s="152">
        <f>SUM(DDEE!Q24)</f>
        <v>51127500000</v>
      </c>
    </row>
    <row r="11" spans="2:4" ht="45" x14ac:dyDescent="0.25">
      <c r="B11" s="478"/>
      <c r="C11" s="143" t="s">
        <v>424</v>
      </c>
      <c r="D11" s="152">
        <f>SUM(DDEE!Q41)</f>
        <v>23384831000</v>
      </c>
    </row>
    <row r="12" spans="2:4" ht="60" x14ac:dyDescent="0.25">
      <c r="B12" s="478"/>
      <c r="C12" s="143" t="s">
        <v>426</v>
      </c>
      <c r="D12" s="152">
        <f>SUM(DDEE!Q61)</f>
        <v>8311433000</v>
      </c>
    </row>
    <row r="13" spans="2:4" ht="60" x14ac:dyDescent="0.25">
      <c r="B13" s="478"/>
      <c r="C13" s="143" t="s">
        <v>425</v>
      </c>
      <c r="D13" s="152">
        <f>SUM(DDEE!Q78)</f>
        <v>2054938759</v>
      </c>
    </row>
    <row r="14" spans="2:4" ht="45" x14ac:dyDescent="0.25">
      <c r="B14" s="143" t="s">
        <v>433</v>
      </c>
      <c r="C14" s="143" t="s">
        <v>419</v>
      </c>
      <c r="D14" s="152">
        <v>3528000000</v>
      </c>
    </row>
    <row r="15" spans="2:4" ht="60" x14ac:dyDescent="0.25">
      <c r="B15" s="143" t="s">
        <v>434</v>
      </c>
      <c r="C15" s="143" t="s">
        <v>421</v>
      </c>
      <c r="D15" s="152">
        <v>10647530000</v>
      </c>
    </row>
    <row r="16" spans="2:4" ht="75" x14ac:dyDescent="0.25">
      <c r="B16" s="143" t="s">
        <v>435</v>
      </c>
      <c r="C16" s="143" t="s">
        <v>420</v>
      </c>
      <c r="D16" s="152">
        <v>1288000000</v>
      </c>
    </row>
    <row r="17" spans="4:4" ht="18.75" x14ac:dyDescent="0.3">
      <c r="D17" s="155">
        <f>SUM(D3:D16)</f>
        <v>164619105000</v>
      </c>
    </row>
  </sheetData>
  <mergeCells count="4">
    <mergeCell ref="B7:B8"/>
    <mergeCell ref="B9:B13"/>
    <mergeCell ref="B3:B6"/>
    <mergeCell ref="B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DCBR</vt:lpstr>
      <vt:lpstr>DEDE</vt:lpstr>
      <vt:lpstr>DGC</vt:lpstr>
      <vt:lpstr>DERAA</vt:lpstr>
      <vt:lpstr>DDEE</vt:lpstr>
      <vt:lpstr>OAP</vt:lpstr>
      <vt:lpstr>Hoja5</vt:lpstr>
      <vt:lpstr>DCBR!Área_de_impresión</vt:lpstr>
      <vt:lpstr>DCBR!Títulos_a_imprimir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Reyes Ruiz</dc:creator>
  <cp:lastModifiedBy>Danny Efrain Garcia</cp:lastModifiedBy>
  <cp:lastPrinted>2016-07-25T15:51:37Z</cp:lastPrinted>
  <dcterms:created xsi:type="dcterms:W3CDTF">2012-08-03T18:39:57Z</dcterms:created>
  <dcterms:modified xsi:type="dcterms:W3CDTF">2021-05-07T17:21:29Z</dcterms:modified>
</cp:coreProperties>
</file>