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Hewlett Packard\Documents\"/>
    </mc:Choice>
  </mc:AlternateContent>
  <xr:revisionPtr revIDLastSave="0" documentId="8_{E0F2AEB7-A6A6-464D-9980-BA1B6E7E8720}"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jW2rOxzUSMTaRyfMrgtIyV+vvGw=="/>
    </ext>
  </extLst>
</workbook>
</file>

<file path=xl/calcChain.xml><?xml version="1.0" encoding="utf-8"?>
<calcChain xmlns="http://schemas.openxmlformats.org/spreadsheetml/2006/main">
  <c r="AM92" i="8" l="1"/>
  <c r="AL92" i="8"/>
  <c r="AD92" i="8"/>
  <c r="AB92" i="8"/>
  <c r="AK92" i="8" s="1"/>
  <c r="AM91" i="8"/>
  <c r="AL91" i="8"/>
  <c r="AD91" i="8"/>
  <c r="AB91" i="8"/>
  <c r="AK91" i="8" s="1"/>
  <c r="AM90" i="8"/>
  <c r="AL90" i="8"/>
  <c r="AK90" i="8"/>
  <c r="AD90" i="8"/>
  <c r="AB90" i="8"/>
  <c r="AM89" i="8"/>
  <c r="AD89" i="8"/>
  <c r="AK89" i="8" s="1"/>
  <c r="AB89" i="8"/>
  <c r="AM88" i="8"/>
  <c r="AD88" i="8"/>
  <c r="AB88" i="8"/>
  <c r="AK88" i="8" s="1"/>
  <c r="AL88" i="8" s="1"/>
  <c r="N88" i="8"/>
  <c r="I88" i="8"/>
  <c r="AL89" i="8" l="1"/>
  <c r="AN88" i="8" s="1"/>
  <c r="AD85" i="8" l="1"/>
  <c r="AB85" i="8"/>
  <c r="AD84" i="8"/>
  <c r="AB84" i="8"/>
  <c r="AD83" i="8"/>
  <c r="AB83" i="8"/>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R218" i="8"/>
  <c r="S218" i="8" s="1"/>
  <c r="N218" i="8"/>
  <c r="I218" i="8"/>
  <c r="C218" i="8"/>
  <c r="B218" i="8"/>
  <c r="AL217" i="8"/>
  <c r="AD217" i="8"/>
  <c r="AB217" i="8"/>
  <c r="AK217" i="8" s="1"/>
  <c r="AL216" i="8"/>
  <c r="AD216" i="8"/>
  <c r="AB216" i="8"/>
  <c r="AL215" i="8"/>
  <c r="AD215" i="8"/>
  <c r="AB215" i="8"/>
  <c r="AL214" i="8"/>
  <c r="AD214" i="8"/>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R203" i="8"/>
  <c r="S203" i="8" s="1"/>
  <c r="N203" i="8"/>
  <c r="AM204" i="8" s="1"/>
  <c r="I203" i="8"/>
  <c r="C203" i="8"/>
  <c r="B203" i="8"/>
  <c r="AL202" i="8"/>
  <c r="AD202" i="8"/>
  <c r="AB202" i="8"/>
  <c r="AL201" i="8"/>
  <c r="AD201" i="8"/>
  <c r="AB201" i="8"/>
  <c r="AK201" i="8" s="1"/>
  <c r="AL200" i="8"/>
  <c r="AD200" i="8"/>
  <c r="AB200" i="8"/>
  <c r="AL199" i="8"/>
  <c r="AD199" i="8"/>
  <c r="AB199" i="8"/>
  <c r="AL198" i="8"/>
  <c r="AD198" i="8"/>
  <c r="AB198" i="8"/>
  <c r="R198" i="8"/>
  <c r="S198" i="8" s="1"/>
  <c r="N198" i="8"/>
  <c r="B443" i="8" s="1"/>
  <c r="I198" i="8"/>
  <c r="C198" i="8"/>
  <c r="B198" i="8"/>
  <c r="AL197" i="8"/>
  <c r="AD197" i="8"/>
  <c r="AK197" i="8" s="1"/>
  <c r="AB197" i="8"/>
  <c r="AL196" i="8"/>
  <c r="AD196" i="8"/>
  <c r="AB196" i="8"/>
  <c r="AL195" i="8"/>
  <c r="AD195" i="8"/>
  <c r="AB195" i="8"/>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L188" i="8"/>
  <c r="AD188" i="8"/>
  <c r="AB188" i="8"/>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K163" i="8" s="1"/>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B112" i="8"/>
  <c r="AL111" i="8"/>
  <c r="AD111" i="8"/>
  <c r="AB111" i="8"/>
  <c r="AL110" i="8"/>
  <c r="AD110" i="8"/>
  <c r="AB110" i="8"/>
  <c r="AL109" i="8"/>
  <c r="AD109" i="8"/>
  <c r="AB109" i="8"/>
  <c r="AL108" i="8"/>
  <c r="AD108" i="8"/>
  <c r="AB108" i="8"/>
  <c r="R108" i="8"/>
  <c r="S108" i="8" s="1"/>
  <c r="N108" i="8"/>
  <c r="AM110" i="8" s="1"/>
  <c r="I108" i="8"/>
  <c r="C108" i="8"/>
  <c r="B108" i="8"/>
  <c r="AL107" i="8"/>
  <c r="AD107" i="8"/>
  <c r="AB107" i="8"/>
  <c r="AL106" i="8"/>
  <c r="AD106" i="8"/>
  <c r="AB106" i="8"/>
  <c r="AL105" i="8"/>
  <c r="AD105" i="8"/>
  <c r="AB105" i="8"/>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L94" i="8"/>
  <c r="AD94" i="8"/>
  <c r="AB94" i="8"/>
  <c r="AL93" i="8"/>
  <c r="AD93" i="8"/>
  <c r="AB93" i="8"/>
  <c r="R93" i="8"/>
  <c r="S93" i="8" s="1"/>
  <c r="N93" i="8"/>
  <c r="AM97" i="8" s="1"/>
  <c r="I93" i="8"/>
  <c r="C93" i="8"/>
  <c r="B93" i="8"/>
  <c r="R88" i="8"/>
  <c r="S88" i="8" s="1"/>
  <c r="V88" i="8" s="1"/>
  <c r="AL87" i="8"/>
  <c r="AD87" i="8"/>
  <c r="AB87" i="8"/>
  <c r="AL86" i="8"/>
  <c r="AD86" i="8"/>
  <c r="AB86" i="8"/>
  <c r="AK83" i="8"/>
  <c r="AL83" i="8" s="1"/>
  <c r="R83" i="8"/>
  <c r="S83" i="8" s="1"/>
  <c r="N83" i="8"/>
  <c r="AM85" i="8" s="1"/>
  <c r="AL82" i="8"/>
  <c r="AD82" i="8"/>
  <c r="AB82" i="8"/>
  <c r="R78" i="8"/>
  <c r="S78" i="8" s="1"/>
  <c r="N78" i="8"/>
  <c r="AM80" i="8" s="1"/>
  <c r="T73" i="8"/>
  <c r="T68" i="8"/>
  <c r="T63" i="8"/>
  <c r="T58" i="8"/>
  <c r="T53" i="8"/>
  <c r="AL52" i="8"/>
  <c r="AD52" i="8"/>
  <c r="AB52" i="8"/>
  <c r="AL51" i="8"/>
  <c r="AD51" i="8"/>
  <c r="AB51" i="8"/>
  <c r="AL50" i="8"/>
  <c r="AD50" i="8"/>
  <c r="AB50" i="8"/>
  <c r="AD49" i="8"/>
  <c r="AB49" i="8"/>
  <c r="AD48" i="8"/>
  <c r="AB48" i="8"/>
  <c r="Y48" i="8"/>
  <c r="X48" i="8"/>
  <c r="N48" i="8"/>
  <c r="AM51" i="8" s="1"/>
  <c r="AL47" i="8"/>
  <c r="AD47" i="8"/>
  <c r="AK47" i="8" s="1"/>
  <c r="AL46" i="8"/>
  <c r="AD46" i="8"/>
  <c r="AK46" i="8" s="1"/>
  <c r="AD45" i="8"/>
  <c r="AB45" i="8"/>
  <c r="AD44" i="8"/>
  <c r="AB44" i="8"/>
  <c r="AD43" i="8"/>
  <c r="AB43" i="8"/>
  <c r="S43" i="8"/>
  <c r="N43" i="8"/>
  <c r="AL42" i="8"/>
  <c r="AD42" i="8"/>
  <c r="AB42" i="8"/>
  <c r="AL41" i="8"/>
  <c r="AD41" i="8"/>
  <c r="AB41" i="8"/>
  <c r="AL40" i="8"/>
  <c r="AD40" i="8"/>
  <c r="AB40" i="8"/>
  <c r="AL39" i="8"/>
  <c r="AD39" i="8"/>
  <c r="AB39" i="8"/>
  <c r="AL38" i="8"/>
  <c r="AD38" i="8"/>
  <c r="AB38" i="8"/>
  <c r="AK38" i="8" s="1"/>
  <c r="S38" i="8"/>
  <c r="V38" i="8" s="1"/>
  <c r="N38" i="8"/>
  <c r="AM42" i="8" s="1"/>
  <c r="AL37" i="8"/>
  <c r="AD37" i="8"/>
  <c r="AB37" i="8"/>
  <c r="AL36" i="8"/>
  <c r="AD36" i="8"/>
  <c r="AB36" i="8"/>
  <c r="AL35" i="8"/>
  <c r="AD35" i="8"/>
  <c r="AB35" i="8"/>
  <c r="AD34" i="8"/>
  <c r="AB34" i="8"/>
  <c r="AD33" i="8"/>
  <c r="AB33" i="8"/>
  <c r="S33" i="8"/>
  <c r="V33" i="8" s="1"/>
  <c r="N33" i="8"/>
  <c r="AL32" i="8"/>
  <c r="AD32" i="8"/>
  <c r="AB32" i="8"/>
  <c r="AL31" i="8"/>
  <c r="AD31" i="8"/>
  <c r="AB31" i="8"/>
  <c r="AK31" i="8" s="1"/>
  <c r="AL30" i="8"/>
  <c r="AD30" i="8"/>
  <c r="AB30" i="8"/>
  <c r="AL29" i="8"/>
  <c r="AD29" i="8"/>
  <c r="AB29" i="8"/>
  <c r="AD28" i="8"/>
  <c r="AB28" i="8"/>
  <c r="N28" i="8"/>
  <c r="T28" i="8" s="1"/>
  <c r="AM27" i="8"/>
  <c r="AL27" i="8"/>
  <c r="AD27" i="8"/>
  <c r="AB27" i="8"/>
  <c r="AM26" i="8"/>
  <c r="AL26" i="8"/>
  <c r="AD26" i="8"/>
  <c r="AB26" i="8"/>
  <c r="AD25" i="8"/>
  <c r="AB25" i="8"/>
  <c r="AD24" i="8"/>
  <c r="AB24" i="8"/>
  <c r="AM23" i="8"/>
  <c r="AD23" i="8"/>
  <c r="AB23" i="8"/>
  <c r="T23" i="8"/>
  <c r="R23" i="8"/>
  <c r="S23" i="8" s="1"/>
  <c r="N23" i="8"/>
  <c r="AM25" i="8" s="1"/>
  <c r="AL22" i="8"/>
  <c r="AD22" i="8"/>
  <c r="AB22" i="8"/>
  <c r="AD21" i="8"/>
  <c r="AB21" i="8"/>
  <c r="AK21" i="8" s="1"/>
  <c r="AD20" i="8"/>
  <c r="AB20" i="8"/>
  <c r="AD19" i="8"/>
  <c r="AB19" i="8"/>
  <c r="AK19" i="8" s="1"/>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X218" i="6"/>
  <c r="W218" i="6"/>
  <c r="V218" i="6"/>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X113" i="6"/>
  <c r="W113" i="6"/>
  <c r="V113" i="6"/>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X78" i="6"/>
  <c r="W78" i="6"/>
  <c r="V78" i="6"/>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X3" i="6"/>
  <c r="W3" i="6"/>
  <c r="V3" i="6"/>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U43" i="8" l="1"/>
  <c r="W43" i="8" s="1"/>
  <c r="AK112" i="8"/>
  <c r="AK153" i="8"/>
  <c r="AK105" i="8"/>
  <c r="AK120" i="8"/>
  <c r="AK135" i="8"/>
  <c r="AK180" i="8"/>
  <c r="AK214" i="8"/>
  <c r="AK95" i="8"/>
  <c r="AK110" i="8"/>
  <c r="AK195" i="8"/>
  <c r="AK208" i="8"/>
  <c r="AK218" i="8"/>
  <c r="AK145" i="8"/>
  <c r="AM31" i="8"/>
  <c r="AM38" i="8"/>
  <c r="AK32" i="8"/>
  <c r="AK117" i="8"/>
  <c r="AK143" i="8"/>
  <c r="AK209" i="8"/>
  <c r="AK188" i="8"/>
  <c r="AK203" i="8"/>
  <c r="U93" i="8"/>
  <c r="W93" i="8" s="1"/>
  <c r="AO93" i="8" s="1"/>
  <c r="AM29" i="8"/>
  <c r="AK48" i="8"/>
  <c r="AL48" i="8" s="1"/>
  <c r="AK174" i="8"/>
  <c r="AK189" i="8"/>
  <c r="AK27" i="8"/>
  <c r="AK106" i="8"/>
  <c r="AK202" i="8"/>
  <c r="AM40" i="8"/>
  <c r="U128" i="8"/>
  <c r="W128" i="8" s="1"/>
  <c r="AO128" i="8" s="1"/>
  <c r="AK34" i="8"/>
  <c r="AK45" i="8"/>
  <c r="AK86" i="8"/>
  <c r="AK139" i="8"/>
  <c r="U28" i="8"/>
  <c r="W28" i="8" s="1"/>
  <c r="AK33" i="8"/>
  <c r="AK23" i="8"/>
  <c r="AK41" i="8"/>
  <c r="AK28" i="8"/>
  <c r="V108" i="8"/>
  <c r="AN108" i="8"/>
  <c r="AK118" i="8"/>
  <c r="AK219" i="8"/>
  <c r="AM24" i="8"/>
  <c r="AK184" i="8"/>
  <c r="T18" i="8"/>
  <c r="AK29" i="8"/>
  <c r="T38" i="8"/>
  <c r="AK100" i="8"/>
  <c r="AK129" i="8"/>
  <c r="AK158" i="8"/>
  <c r="AK168" i="8"/>
  <c r="AK207" i="8"/>
  <c r="AK18" i="8"/>
  <c r="AM43" i="8"/>
  <c r="AK85"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87"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AM84" i="8"/>
  <c r="U98" i="8"/>
  <c r="W98" i="8" s="1"/>
  <c r="AO98" i="8" s="1"/>
  <c r="AK101" i="8"/>
  <c r="U103" i="8"/>
  <c r="W103" i="8" s="1"/>
  <c r="AO103" i="8" s="1"/>
  <c r="AK108" i="8"/>
  <c r="AK113" i="8"/>
  <c r="AK119" i="8"/>
  <c r="AK123" i="8"/>
  <c r="AK127" i="8"/>
  <c r="AK128" i="8"/>
  <c r="AK133" i="8"/>
  <c r="U138" i="8"/>
  <c r="W138" i="8" s="1"/>
  <c r="AO138" i="8" s="1"/>
  <c r="AM139" i="8"/>
  <c r="AK142" i="8"/>
  <c r="V148" i="8"/>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L78" i="8" s="1"/>
  <c r="AK84" i="8"/>
  <c r="AL84" i="8" s="1"/>
  <c r="AK99" i="8"/>
  <c r="AK107" i="8"/>
  <c r="AK122" i="8"/>
  <c r="AK125" i="8"/>
  <c r="AK132" i="8"/>
  <c r="AK137" i="8"/>
  <c r="AK138" i="8"/>
  <c r="AK140" i="8"/>
  <c r="AK141" i="8"/>
  <c r="AK178" i="8"/>
  <c r="AM179" i="8"/>
  <c r="AK185" i="8"/>
  <c r="AK193" i="8"/>
  <c r="AM194" i="8"/>
  <c r="AK206" i="8"/>
  <c r="AK210" i="8"/>
  <c r="AK215" i="8"/>
  <c r="AK220" i="8"/>
  <c r="AK49" i="8"/>
  <c r="AL49" i="8" s="1"/>
  <c r="AN48" i="8" s="1"/>
  <c r="AK50" i="8"/>
  <c r="V23" i="8"/>
  <c r="AN138" i="8"/>
  <c r="V138" i="8"/>
  <c r="AN98" i="8"/>
  <c r="V98" i="8"/>
  <c r="AN123" i="8"/>
  <c r="V123" i="8"/>
  <c r="V18" i="8"/>
  <c r="B603" i="8"/>
  <c r="B363" i="8"/>
  <c r="AM121" i="8"/>
  <c r="T118" i="8"/>
  <c r="AM118" i="8"/>
  <c r="AM120" i="8"/>
  <c r="U118" i="8"/>
  <c r="W118" i="8" s="1"/>
  <c r="AO118" i="8" s="1"/>
  <c r="X28" i="8"/>
  <c r="V28" i="8"/>
  <c r="AN38" i="8"/>
  <c r="V43" i="8"/>
  <c r="X43" i="8"/>
  <c r="AM119" i="8"/>
  <c r="AN128" i="8"/>
  <c r="V128" i="8"/>
  <c r="B513" i="8"/>
  <c r="B273" i="8"/>
  <c r="AM35" i="8"/>
  <c r="U33" i="8"/>
  <c r="W33" i="8" s="1"/>
  <c r="Y33" i="8" s="1"/>
  <c r="AM36" i="8"/>
  <c r="T33" i="8"/>
  <c r="AM37" i="8"/>
  <c r="AM33" i="8"/>
  <c r="AM34" i="8"/>
  <c r="AK39" i="8"/>
  <c r="B328" i="8"/>
  <c r="B568" i="8"/>
  <c r="AM86" i="8"/>
  <c r="T83" i="8"/>
  <c r="AM83" i="8"/>
  <c r="U83" i="8"/>
  <c r="W83" i="8" s="1"/>
  <c r="AM87" i="8"/>
  <c r="B573" i="8"/>
  <c r="B333" i="8"/>
  <c r="T88" i="8"/>
  <c r="U88" i="8"/>
  <c r="W88" i="8" s="1"/>
  <c r="AN93" i="8"/>
  <c r="V93" i="8"/>
  <c r="Y93" i="8" s="1"/>
  <c r="AK104" i="8"/>
  <c r="B358" i="8"/>
  <c r="B598" i="8"/>
  <c r="AM116" i="8"/>
  <c r="T113" i="8"/>
  <c r="AM113" i="8"/>
  <c r="U113" i="8"/>
  <c r="W113" i="8" s="1"/>
  <c r="AO113" i="8" s="1"/>
  <c r="AP113" i="8" s="1"/>
  <c r="AM117" i="8"/>
  <c r="B258" i="8"/>
  <c r="B498" i="8"/>
  <c r="AM20" i="8"/>
  <c r="U18" i="8"/>
  <c r="W18" i="8" s="1"/>
  <c r="AM22" i="8"/>
  <c r="AK20" i="8"/>
  <c r="AM21" i="8"/>
  <c r="AL33" i="8"/>
  <c r="AL34" i="8" s="1"/>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B503" i="8"/>
  <c r="B263" i="8"/>
  <c r="AM32" i="8"/>
  <c r="B518" i="8"/>
  <c r="B278" i="8"/>
  <c r="AK44" i="8"/>
  <c r="AM45" i="8"/>
  <c r="AM49" i="8"/>
  <c r="U78" i="8"/>
  <c r="W78" i="8" s="1"/>
  <c r="AK79" i="8"/>
  <c r="V83"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T218" i="8"/>
  <c r="AM219" i="8"/>
  <c r="B383"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M201" i="8"/>
  <c r="AM217" i="8"/>
  <c r="AM213" i="8"/>
  <c r="B698" i="8"/>
  <c r="AM215" i="8"/>
  <c r="U213" i="8"/>
  <c r="W213" i="8" s="1"/>
  <c r="AO213" i="8" s="1"/>
  <c r="AM216" i="8"/>
  <c r="AM221" i="8"/>
  <c r="Y148" i="8" l="1"/>
  <c r="X88" i="8"/>
  <c r="AO88" i="8"/>
  <c r="AQ198" i="8"/>
  <c r="AR198" i="8" s="1"/>
  <c r="AO23" i="8"/>
  <c r="X93" i="8"/>
  <c r="X148" i="8"/>
  <c r="AQ203" i="8"/>
  <c r="AR203" i="8" s="1"/>
  <c r="X33" i="8"/>
  <c r="AL85" i="8"/>
  <c r="AN83" i="8" s="1"/>
  <c r="AO83" i="8"/>
  <c r="AL79" i="8"/>
  <c r="AO78" i="8"/>
  <c r="Y128" i="8"/>
  <c r="X128" i="8"/>
  <c r="AP218" i="8"/>
  <c r="AP148" i="8"/>
  <c r="X98" i="8"/>
  <c r="Y218" i="8"/>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Y83" i="8"/>
  <c r="AP178" i="8"/>
  <c r="X83"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Y88" i="8"/>
  <c r="Y173" i="8"/>
  <c r="AP198" i="8"/>
  <c r="X173" i="8"/>
  <c r="AP173" i="8"/>
  <c r="Y143" i="8"/>
  <c r="AP183" i="8"/>
  <c r="AO18" i="8"/>
  <c r="AP93" i="8"/>
  <c r="AQ93" i="8"/>
  <c r="AR93" i="8" s="1"/>
  <c r="X18" i="8"/>
  <c r="Y28" i="8"/>
  <c r="AL28" i="8"/>
  <c r="AN28" i="8" s="1"/>
  <c r="Y198" i="8"/>
  <c r="Y168" i="8"/>
  <c r="X193" i="8"/>
  <c r="X168" i="8"/>
  <c r="AQ143" i="8"/>
  <c r="AR143" i="8" s="1"/>
  <c r="AP143" i="8"/>
  <c r="AQ118" i="8"/>
  <c r="AR118" i="8" s="1"/>
  <c r="AP118" i="8"/>
  <c r="X143" i="8"/>
  <c r="AP108" i="8"/>
  <c r="AP168" i="8"/>
  <c r="AP123" i="8"/>
  <c r="AQ123" i="8"/>
  <c r="AR123" i="8" s="1"/>
  <c r="AL23" i="8"/>
  <c r="AL24" i="8" s="1"/>
  <c r="Y23" i="8"/>
  <c r="AO33" i="8"/>
  <c r="AQ128" i="8"/>
  <c r="AR128" i="8" s="1"/>
  <c r="AP128" i="8"/>
  <c r="Y188" i="8"/>
  <c r="Y158" i="8"/>
  <c r="X158" i="8"/>
  <c r="X108" i="8"/>
  <c r="Y108" i="8"/>
  <c r="Y43" i="8"/>
  <c r="AL43" i="8"/>
  <c r="AQ138" i="8"/>
  <c r="AR138" i="8" s="1"/>
  <c r="AP138" i="8"/>
  <c r="AP88" i="8" l="1"/>
  <c r="AQ88" i="8"/>
  <c r="AR88" i="8" s="1"/>
  <c r="AQ83" i="8"/>
  <c r="AR83" i="8" s="1"/>
  <c r="AQ38" i="8"/>
  <c r="AR38" i="8" s="1"/>
  <c r="AP83" i="8"/>
  <c r="AL80" i="8"/>
  <c r="AP33" i="8"/>
  <c r="AQ28" i="8"/>
  <c r="AR28" i="8" s="1"/>
  <c r="AQ33" i="8"/>
  <c r="AR33" i="8" s="1"/>
  <c r="AQ48" i="8"/>
  <c r="AR48" i="8" s="1"/>
  <c r="AL44" i="8"/>
  <c r="AL45" i="8" s="1"/>
  <c r="AP28" i="8"/>
  <c r="AL25" i="8"/>
  <c r="AN23" i="8" s="1"/>
  <c r="AL20" i="8"/>
  <c r="AL81" i="8" l="1"/>
  <c r="AN78" i="8" s="1"/>
  <c r="AL21" i="8"/>
  <c r="AN18" i="8" s="1"/>
  <c r="AN43" i="8"/>
  <c r="AQ43" i="8" s="1"/>
  <c r="AR43" i="8" s="1"/>
  <c r="AQ23" i="8"/>
  <c r="AR23" i="8" s="1"/>
  <c r="AP23" i="8"/>
  <c r="AP78" i="8" l="1"/>
  <c r="AQ78" i="8"/>
  <c r="AR78" i="8" s="1"/>
  <c r="AP18" i="8"/>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<sst xmlns="http://schemas.openxmlformats.org/spreadsheetml/2006/main" count="1650" uniqueCount="771">
  <si>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</si>
  <si>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</si>
  <si>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</si>
  <si>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</si>
  <si>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</si>
  <si>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</si>
  <si>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</si>
  <si>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</si>
  <si>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</si>
  <si>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</si>
  <si>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</si>
  <si>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</si>
  <si>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</si>
  <si>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</si>
  <si>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</si>
  <si>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</si>
  <si>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</si>
  <si>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</si>
  <si>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</si>
  <si>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</si>
  <si>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</si>
  <si>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</si>
  <si>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</si>
  <si>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</si>
  <si>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</si>
  <si>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</si>
  <si>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</si>
  <si>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</si>
  <si>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</si>
  <si>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</si>
  <si>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</si>
  <si>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</si>
  <si>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</si>
  <si>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</si>
  <si>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</si>
  <si>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</si>
  <si>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</si>
  <si>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</si>
  <si>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</si>
  <si>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</si>
  <si>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</si>
  <si>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</si>
  <si>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</si>
  <si>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</si>
  <si>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</si>
  <si>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</si>
  <si>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</si>
  <si>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</si>
  <si>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</si>
  <si>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</si>
  <si>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</si>
  <si>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</si>
  <si>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</si>
  <si>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</si>
  <si>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</si>
  <si>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</si>
  <si>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</si>
  <si>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</si>
  <si>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</si>
  <si>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</si>
  <si>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</si>
  <si>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</si>
  <si>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</si>
  <si>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</si>
  <si>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</si>
  <si>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</si>
  <si>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</si>
  <si>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</si>
  <si>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</si>
  <si>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</si>
  <si>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</si>
  <si>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</si>
  <si>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</si>
  <si>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</si>
  <si>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</si>
  <si>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</si>
  <si>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</si>
  <si>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</si>
  <si>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</si>
  <si>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</si>
  <si>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</si>
  <si>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</si>
  <si>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</si>
  <si>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</si>
  <si>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</si>
  <si>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</si>
  <si>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</si>
  <si>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</si>
  <si>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</si>
  <si>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</si>
  <si>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</si>
  <si>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</si>
  <si>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</si>
  <si>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</si>
  <si>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</si>
  <si>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</si>
  <si>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</si>
  <si>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</si>
  <si>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</si>
  <si>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</si>
  <si>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</si>
  <si>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</si>
  <si>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</si>
  <si>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</si>
  <si>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</si>
  <si>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</si>
  <si>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</si>
  <si>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</si>
  <si>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</si>
  <si>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</si>
  <si>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</si>
  <si>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</si>
  <si>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</si>
  <si>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</si>
  <si>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</si>
  <si>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</si>
  <si>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</si>
  <si>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</si>
  <si>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</si>
  <si>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</si>
  <si>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</si>
  <si>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</si>
  <si>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</si>
  <si>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</si>
  <si>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</si>
  <si>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</si>
  <si>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</si>
  <si>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</si>
  <si>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</si>
  <si>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</si>
  <si>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</si>
  <si>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</si>
  <si>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</si>
  <si>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</si>
  <si>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</si>
  <si>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</si>
  <si>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</si>
  <si>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</si>
  <si>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</si>
  <si>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</si>
  <si>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</si>
  <si>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</si>
  <si>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</si>
  <si>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</si>
  <si>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</si>
  <si>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</si>
  <si>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</si>
  <si>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</si>
  <si>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</si>
  <si>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</si>
  <si>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</si>
  <si>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</si>
  <si>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</si>
  <si>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</si>
  <si>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</si>
  <si>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</si>
  <si>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</si>
  <si>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</si>
  <si>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</si>
  <si>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</si>
  <si>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</si>
  <si>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</si>
  <si>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</si>
  <si>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</si>
  <si>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</si>
  <si>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</si>
  <si>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</si>
  <si>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</si>
  <si>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</si>
  <si>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</si>
  <si>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</si>
  <si>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</si>
  <si>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</si>
  <si>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</si>
  <si>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</si>
  <si>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</si>
  <si>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</si>
  <si>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</si>
  <si>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</si>
  <si>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</si>
  <si>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</si>
  <si>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</si>
  <si>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</si>
  <si>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</si>
  <si>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</si>
  <si>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</si>
  <si>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</si>
  <si>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</si>
  <si>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</si>
  <si>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</si>
  <si>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</si>
  <si>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</si>
  <si>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</si>
  <si>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</si>
  <si>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</si>
  <si>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</si>
  <si>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</si>
  <si>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</si>
  <si>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</si>
  <si>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</si>
  <si>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</si>
  <si>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</si>
  <si>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</si>
  <si>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</si>
  <si>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</si>
  <si>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</si>
  <si>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</si>
  <si>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</si>
  <si>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</si>
  <si>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</si>
  <si>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</si>
  <si>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</si>
  <si>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</si>
  <si>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</si>
  <si>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</si>
  <si>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</si>
  <si>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</si>
  <si>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</si>
  <si>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</si>
  <si>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</si>
  <si>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</si>
  <si>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</si>
  <si>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</si>
  <si>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</si>
  <si>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</si>
  <si>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</si>
  <si>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</si>
  <si>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</si>
  <si>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</si>
  <si>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</si>
  <si>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</si>
  <si>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</si>
  <si>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</si>
  <si>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</si>
  <si>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</si>
  <si>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</si>
  <si>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</si>
  <si>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</si>
  <si>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</si>
  <si>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</si>
  <si>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</si>
  <si>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</si>
  <si>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</si>
  <si>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</si>
  <si>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</si>
  <si>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</si>
  <si>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</si>
  <si>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</si>
  <si>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</si>
  <si>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</si>
  <si>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</si>
  <si>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</si>
  <si>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</si>
  <si>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</si>
  <si>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</si>
  <si>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</si>
  <si>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</si>
  <si>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</si>
  <si>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</si>
  <si>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</si>
  <si>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</si>
  <si>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</si>
  <si>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</si>
  <si>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</si>
  <si>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</si>
  <si>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</si>
  <si>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</si>
  <si>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</si>
  <si>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</si>
  <si>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</si>
  <si>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</si>
  <si>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</si>
  <si>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</si>
  <si>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</si>
  <si>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</si>
  <si>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</si>
  <si>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</si>
  <si>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</si>
  <si>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</si>
  <si>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</si>
  <si>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</si>
  <si>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</si>
  <si>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</si>
  <si>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</si>
  <si>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</si>
  <si>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</si>
  <si>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</si>
  <si>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</si>
  <si>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</si>
  <si>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</si>
  <si>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</si>
  <si>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</si>
  <si>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</si>
  <si>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</si>
  <si>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</si>
  <si>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</si>
  <si>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</si>
  <si>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</si>
  <si>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</si>
  <si>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</si>
  <si>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</si>
  <si>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</si>
  <si>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</si>
  <si>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</si>
  <si>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</si>
  <si>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</si>
  <si>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</si>
  <si>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</si>
  <si>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</si>
  <si>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</si>
  <si>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</si>
  <si>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</si>
  <si>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</si>
  <si>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</si>
  <si>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</si>
  <si>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</si>
  <si>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</si>
  <si>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</si>
  <si>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</si>
  <si>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</si>
  <si>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</si>
  <si>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</si>
  <si>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</si>
  <si>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</si>
  <si>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</si>
  <si>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</si>
  <si>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</si>
  <si>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</si>
  <si>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</si>
  <si>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</si>
  <si>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</si>
  <si>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</si>
  <si>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</si>
  <si>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</si>
  <si>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</si>
  <si>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</si>
  <si>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</si>
  <si>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</si>
  <si>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</si>
  <si>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</si>
  <si>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</si>
  <si>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</si>
  <si>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</si>
  <si>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</si>
  <si>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</si>
  <si>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</si>
  <si>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</si>
  <si>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</si>
  <si>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</si>
  <si>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</si>
  <si>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</si>
  <si>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</si>
  <si>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</si>
  <si>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</si>
  <si>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</si>
  <si>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</si>
  <si>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</si>
  <si>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</si>
  <si>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</si>
  <si>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</si>
  <si>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</si>
  <si>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</si>
  <si>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</si>
  <si>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</si>
  <si>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</si>
  <si>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</si>
  <si>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</si>
  <si>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</si>
  <si>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</si>
  <si>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</si>
  <si>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</si>
  <si>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</si>
  <si>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</si>
  <si>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</si>
  <si>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</si>
  <si>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</si>
  <si>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</si>
  <si>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</si>
  <si>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</si>
  <si>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</si>
  <si>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</si>
  <si>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</si>
  <si>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</si>
  <si>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</si>
  <si>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</si>
  <si>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</si>
  <si>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</si>
  <si>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</si>
  <si>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</si>
  <si>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</si>
  <si>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</si>
  <si>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</si>
  <si>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</si>
  <si>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</si>
  <si>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</si>
  <si>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</si>
  <si>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</si>
  <si>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</si>
  <si>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</si>
  <si>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</si>
  <si>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</si>
  <si>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</si>
  <si>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</si>
  <si>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</si>
  <si>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</si>
  <si>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</si>
  <si>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</si>
  <si>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</si>
  <si>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</si>
  <si>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</si>
  <si>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</si>
  <si>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</si>
  <si>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</si>
  <si>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</si>
  <si>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</si>
  <si>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</si>
  <si>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</si>
  <si>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</si>
  <si>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</si>
  <si>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</si>
  <si>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</si>
  <si>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</si>
  <si>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</si>
  <si>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</si>
  <si>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</si>
  <si>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</si>
  <si>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</si>
  <si>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</si>
  <si>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</si>
  <si>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</si>
  <si>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</si>
  <si>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</si>
  <si>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</si>
  <si>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</si>
  <si>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</si>
  <si>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</si>
  <si>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</si>
  <si>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</si>
  <si>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</si>
  <si>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</si>
  <si>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</si>
  <si>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</si>
  <si>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</si>
  <si>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</si>
  <si>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</si>
  <si>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</si>
  <si>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</si>
  <si>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</si>
  <si>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</si>
  <si>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</si>
  <si>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</si>
  <si>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</si>
  <si>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</si>
  <si>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</si>
  <si>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</si>
  <si>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</si>
  <si>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</si>
  <si>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</si>
  <si>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</si>
  <si>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</si>
  <si>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</si>
  <si>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</si>
  <si>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</si>
  <si>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</si>
  <si>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</si>
  <si>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</si>
  <si>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</si>
  <si>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</si>
  <si>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</si>
  <si>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</si>
  <si>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</si>
  <si>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</si>
  <si>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</si>
  <si>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</si>
  <si>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Violación de Reserva Legal de la documentación de los procesos disciplinarios (Divulgación o utilización indebida de la información que reposa en los procesos disciplinarios - Pérdida de expedientes o partes procesales) y</t>
  </si>
  <si>
    <t>N/A</t>
  </si>
  <si>
    <t>CD-P3</t>
  </si>
  <si>
    <t>Qiuincenal</t>
  </si>
  <si>
    <t>Acta</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</si>
  <si>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</si>
  <si>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</si>
  <si>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</si>
  <si>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Trámites y resultados de los procesos disciplinarios influenciados por relaciones personales (Ausencia de ética, rectitud, probidad y honestidad)</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</si>
  <si>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</si>
  <si>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</si>
  <si>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</si>
  <si>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</si>
  <si>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</si>
  <si>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</si>
  <si>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</si>
  <si>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</si>
  <si>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</si>
  <si>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</si>
  <si>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</si>
  <si>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</si>
  <si>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</si>
  <si>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</si>
  <si>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</si>
  <si>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</si>
  <si>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</si>
  <si>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</si>
  <si>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</si>
  <si>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</si>
  <si>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</si>
  <si>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</si>
  <si>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</si>
  <si>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</si>
  <si>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</si>
  <si>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</si>
  <si>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</si>
  <si>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</si>
  <si>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</si>
  <si>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</si>
  <si>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</si>
  <si>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</si>
  <si>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</si>
  <si>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</si>
  <si>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</si>
  <si>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</si>
  <si>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</si>
  <si>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</si>
  <si>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</si>
  <si>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</si>
  <si>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</si>
  <si>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</si>
  <si>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</si>
  <si>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</si>
  <si>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</si>
  <si>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</si>
  <si>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</si>
  <si>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</si>
  <si>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</si>
  <si>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</si>
  <si>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</si>
  <si>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</si>
  <si>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</si>
  <si>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</si>
  <si>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</si>
  <si>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</si>
  <si>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</si>
  <si>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</si>
  <si>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</si>
  <si>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</si>
  <si>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</si>
  <si>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</si>
  <si>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</si>
  <si>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</si>
  <si>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</si>
  <si>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</si>
  <si>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</si>
  <si>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</si>
  <si>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</si>
  <si>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</si>
  <si>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</si>
  <si>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</si>
  <si>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</si>
  <si>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</si>
  <si>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</si>
  <si>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</si>
  <si>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</si>
  <si>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</si>
  <si>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</si>
  <si>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</si>
  <si>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</si>
  <si>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</si>
  <si>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</si>
  <si>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</si>
  <si>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</si>
  <si>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</si>
  <si>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</si>
  <si>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</si>
  <si>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</si>
  <si>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</si>
  <si>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</si>
  <si>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</si>
  <si>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</si>
  <si>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</si>
  <si>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</si>
  <si>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</si>
  <si>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</si>
  <si>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</si>
  <si>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</si>
  <si>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</si>
  <si>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</si>
  <si>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</si>
  <si>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</si>
  <si>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</si>
  <si>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</si>
  <si>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</si>
  <si>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</si>
  <si>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</si>
  <si>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</si>
  <si>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</si>
  <si>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</si>
  <si>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</si>
  <si>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</si>
  <si>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</si>
  <si>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</si>
  <si>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</si>
  <si>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</si>
  <si>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</si>
  <si>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</si>
  <si>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</si>
  <si>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</si>
  <si>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</si>
  <si>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</si>
  <si>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</si>
  <si>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</si>
  <si>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</si>
  <si>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</si>
  <si>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</si>
  <si>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</si>
  <si>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</si>
  <si>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</si>
  <si>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</si>
  <si>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</si>
  <si>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</si>
  <si>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</si>
  <si>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</si>
  <si>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</si>
  <si>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</si>
  <si>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</si>
  <si>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</si>
  <si>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</si>
  <si>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</si>
  <si>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</si>
  <si>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</si>
  <si>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</si>
  <si>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</si>
  <si>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</si>
  <si>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</si>
  <si>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</si>
  <si>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</si>
  <si>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</si>
  <si>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</si>
  <si>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</si>
  <si>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</si>
  <si>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</si>
  <si>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</si>
  <si>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</si>
  <si>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</si>
  <si>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</si>
  <si>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</si>
  <si>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</si>
  <si>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</si>
  <si>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</si>
  <si>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</si>
  <si>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</si>
  <si>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</si>
  <si>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</si>
  <si>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</si>
  <si>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</si>
  <si>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</si>
  <si>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</si>
  <si>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</si>
  <si>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</si>
  <si>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</si>
  <si>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</si>
  <si>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</si>
  <si>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</si>
  <si>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</si>
  <si>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</si>
  <si>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</si>
  <si>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</si>
  <si>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</si>
  <si>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</si>
  <si>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</si>
  <si>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</si>
  <si>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</si>
  <si>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</si>
  <si>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</si>
  <si>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</si>
  <si>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</si>
  <si>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</si>
  <si>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</si>
  <si>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</si>
  <si>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</si>
  <si>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</si>
  <si>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</si>
  <si>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</si>
  <si>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</si>
  <si>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</si>
  <si>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</si>
  <si>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</si>
  <si>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</si>
  <si>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</si>
  <si>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</si>
  <si>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</si>
  <si>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</si>
  <si>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</si>
  <si>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</si>
  <si>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</si>
  <si>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</si>
  <si>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</si>
  <si>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</si>
  <si>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</si>
  <si>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</si>
  <si>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</si>
  <si>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</si>
  <si>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</si>
  <si>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</si>
  <si>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</si>
  <si>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</si>
  <si>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</si>
  <si>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VERSION 2</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</si>
  <si>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</si>
  <si>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</si>
  <si>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</si>
  <si>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</si>
  <si>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</si>
  <si>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</si>
  <si>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</si>
  <si>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</si>
  <si>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</si>
  <si>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</si>
  <si>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</si>
  <si>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</si>
  <si>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 xml:space="preserve">Procedimiento Contable, elaboración y presentación estados contables
</t>
  </si>
  <si>
    <t>Mensual y de acuerdo a programa operativo de contabilidad</t>
  </si>
  <si>
    <t>Suscripción de Estados Financieros como contador</t>
  </si>
  <si>
    <t>Revisión, aprobación  y suscripción de Estados Financieros  por parte del nivel directivo: Subdirección Administrativo y Financiero, Dirección Corporativa  y Secretaría de Despacho con lo cual se registra el aval definitivo de los mismos.</t>
  </si>
  <si>
    <t>Suscripción de Estados Financieros SAF, DGC y Secretaría de Despacho</t>
  </si>
  <si>
    <t xml:space="preserve">Evaluación del Sistema de Control Interno Contable  por parte de la Oficina de Control Interno para verificar la implementación y efectividad del control interno contable necesario para
optimizar la calidad de la información financiera de la entidad. </t>
  </si>
  <si>
    <t xml:space="preserve">Procedimiento para la Evaluación del Control Interno Contable CGN
Resolución 193 de 2016 Contaduría General de la Nación </t>
  </si>
  <si>
    <t>Anual</t>
  </si>
  <si>
    <t xml:space="preserve">Informe y Certificado de  Evaluación del Control Interno Contable CGN </t>
  </si>
  <si>
    <t>Gestionar capacitación sobre actualización normativa contable, herramientas electrónicas asociuadas y reforma tributaria</t>
  </si>
  <si>
    <t>Actualizar los procedimientos de Gestión Contable</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</si>
  <si>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</si>
  <si>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</si>
  <si>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</si>
  <si>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</si>
  <si>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</si>
  <si>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</si>
  <si>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 xml:space="preserve">aceptación de dádivas por parte del equipo auditor y </t>
  </si>
  <si>
    <t>presiones o amenazas de personal de la SDDE o externos relacionados</t>
  </si>
  <si>
    <t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t>
  </si>
  <si>
    <t>No tiene</t>
  </si>
  <si>
    <t>Cada vez que se realiza una evaluación independiente</t>
  </si>
  <si>
    <t>Acta de Reunión / Declaracion conflicto de intereses - compromiso ético de auditores internos</t>
  </si>
  <si>
    <t>Acta de Reunión</t>
  </si>
  <si>
    <r>
      <rPr>
        <b/>
        <sz val="10"/>
        <color rgb="FF0000FF"/>
        <rFont val="Century Gothic"/>
        <family val="2"/>
      </rPr>
      <t>C1.</t>
    </r>
    <r>
      <rPr>
        <sz val="10"/>
        <color theme="1"/>
        <rFont val="Century Gothic"/>
        <family val="2"/>
      </rPr>
      <t xml:space="preserve"> La Jefatura  OCI verifica en cada evaluación independiente  si el equipo OCI asignado declaró si se encuentra  incurso o no en  conflicto de interés o impedimentos.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r>
  </si>
  <si>
    <r>
      <rPr>
        <b/>
        <sz val="10"/>
        <color rgb="FF0000FF"/>
        <rFont val="Century Gothic"/>
        <family val="2"/>
      </rPr>
      <t>C2.</t>
    </r>
    <r>
      <rPr>
        <sz val="10"/>
        <color theme="1"/>
        <rFont val="Century Gothic"/>
        <family val="2"/>
      </rPr>
      <t xml:space="preserve"> La jefatura de la OCI verifica  en la reunión de planeación que cada evaluación independiente tenga asignada a un grupo de evaluadores. Esta actividad queda registrada en un acta con las observaciones pertinentes.</t>
    </r>
  </si>
  <si>
    <r>
      <rPr>
        <b/>
        <sz val="10"/>
        <color rgb="FF0000FF"/>
        <rFont val="Century Gothic"/>
        <family val="2"/>
      </rPr>
      <t>C3</t>
    </r>
    <r>
      <rPr>
        <sz val="10"/>
        <color theme="1"/>
        <rFont val="Century Gothic"/>
        <family val="2"/>
      </rPr>
      <t>. La jefatura de la OCI verifica  los resultados del informe frente al plan de pruebas y los papeles de trabajo con el fin de detectar desviaciones. La retroalimentación queda registrada en acta.</t>
    </r>
  </si>
  <si>
    <t>Actualizar el procedimiento de Evaluaciones  Independientes OCI</t>
  </si>
  <si>
    <t>Informar a las autoridades y entes de control competentes de acuerdo a la Política de Riesgos de la SDDE</t>
  </si>
  <si>
    <t>MATRIZ DE RIESGOS DE CORRUPCIÓN DE LA SDDE V2</t>
  </si>
  <si>
    <t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t>
  </si>
  <si>
    <t>Inclusión de dos riesgos de corrupción: uno (1) del proceso de Gestión Financiera y uno(1) del proceso de Control Interno. (R12 y R13)</t>
  </si>
  <si>
    <t>R14</t>
  </si>
  <si>
    <t>VERSION 3</t>
  </si>
  <si>
    <t>Inclusión de un riesgo de corrupción del proceso de Gestión de Desarrollo Rural y Abastecimiento (R15)</t>
  </si>
  <si>
    <t>Proponer y coordinar la formulación, implementación, seguimiento y evaluación de políticas, planes, programas y proyectos en materia de abastecimiento de alimentos, seguridad alimentaria y el desarrollo sostenible de la ruralidad del Distrito Capital.</t>
  </si>
  <si>
    <t>1. Fortalecimiento productivo y comercial a unidades productivas de la ruralidad de Bogotá.
2. Implementación de  estrategias y/o programas que fortalezcan la producción, transformación y comercialización de alimentos</t>
  </si>
  <si>
    <t>Realizar el reporte de fortalecimientos a registros no identificados en el marco de los procesos de la DERAA</t>
  </si>
  <si>
    <t xml:space="preserve">conflicto de interés de servidores públicos o contratistas no declarados y </t>
  </si>
  <si>
    <t>debilidad en el seguimiento al proceso de  fortalecimiento de beneficiarios de programas</t>
  </si>
  <si>
    <t>Suscripción de la declaración de conflictos de interes tanto por servidores públicos como contratistas en SIDEAP,  donde se establecen las posibles incompatibilidades para el desarrollo de programas en la DERAA.</t>
  </si>
  <si>
    <t>Lineamientos DASC y Regimen de Inhabilidades e Incompatibilidades Ley 80</t>
  </si>
  <si>
    <t>Anualmente para servidores y cada vez que se suscribe un contrato OPS</t>
  </si>
  <si>
    <t>Declaración de conflicto de interés</t>
  </si>
  <si>
    <t>Realizar los cruces de información con las bases de datos de la RNEC</t>
  </si>
  <si>
    <t>El supervisor /apoyo a supervisión  debe registarar lo pertinente en el marco de la gestión contractual e infromar a las autoridades correspondientes de acuerdo a la Política de Riesgos</t>
  </si>
  <si>
    <t xml:space="preserve">Seguimiento por parte de apoyos a la supervisión y supervisión al fortalecimiento efectivo de beneficiarios realizados por los operadores, para verificar su cumplimiento.  Estos seguimientos se consignan en el repositorio documental de la Dirección. </t>
  </si>
  <si>
    <t xml:space="preserve">En las clausulas contractuales de los operadores, y en el repositorio documental de cada operador. </t>
  </si>
  <si>
    <t>De acuerdo a las clausulas contractuales</t>
  </si>
  <si>
    <t xml:space="preserve"> Bases de datos con el resultado del cruce de la información de participantes con la ANI- Registraduría Nacional del Estado Civil RNEC </t>
  </si>
  <si>
    <t>R15</t>
  </si>
  <si>
    <t>VERSION 4</t>
  </si>
  <si>
    <t>Los integrantes de la Oficina de Control Disciplinario Interno realizarán mínimo 2 reuniones de seguimiento mensuales, sin perjuicio de que se convoquen reuniones adicionales, en las cuales se podrán discutir, plantear, estudiar o analizar casos particulares y temas generales. De las reuniones se dejará constancia en acta a cargo del auxiliar administrativo. En caso de no poder realizar dichas reuniones, deberá justificar la situación y reprogramar.</t>
  </si>
  <si>
    <t>Inclusión del criterio de qué pasa con observaciones o desviaciones de la actividad de control 1 del riesgo de corrupción del proceso de Control Disciplinario (R4)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</si>
</sst>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8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
      <sz val="11"/>
      <color theme="1"/>
      <name val="Calibri"/>
      <scheme val="minor"/>
    </font>
    <font>
      <sz val="12"/>
      <color rgb="FF000000"/>
      <name val="Century Gothic"/>
      <family val="2"/>
    </font>
    <font>
      <sz val="10"/>
      <color rgb="FF000000"/>
      <name val="Century Gothic"/>
      <family val="2"/>
    </font>
    <font>
      <b/>
      <sz val="10"/>
      <color rgb="FF0000FF"/>
      <name val="Century Gothic"/>
      <family val="2"/>
    </font>
    <font>
      <sz val="11"/>
      <name val="Century Gothic"/>
      <family val="2"/>
    </font>
  </fonts>
  <fills count="25">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s>
  <borders count="238">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medium">
        <color indexed="64"/>
      </top>
      <bottom/>
      <diagonal/>
    </border>
    <border>
      <left/>
      <right style="thin">
        <color theme="4"/>
      </right>
      <top/>
      <bottom style="medium">
        <color indexed="64"/>
      </bottom>
      <diagonal/>
    </border>
    <border>
      <left style="thin">
        <color indexed="64"/>
      </left>
      <right style="thin">
        <color indexed="64"/>
      </right>
      <top style="medium">
        <color indexed="64"/>
      </top>
      <bottom style="thin">
        <color indexed="64"/>
      </bottom>
      <diagonal/>
    </border>
    <border>
      <left style="thin">
        <color theme="4"/>
      </left>
      <right style="thin">
        <color theme="4"/>
      </right>
      <top style="medium">
        <color indexed="64"/>
      </top>
      <bottom style="thin">
        <color theme="4"/>
      </bottom>
      <diagonal/>
    </border>
    <border>
      <left style="thin">
        <color theme="4"/>
      </left>
      <right style="medium">
        <color theme="3"/>
      </right>
      <top style="medium">
        <color indexed="64"/>
      </top>
      <bottom/>
      <diagonal/>
    </border>
    <border>
      <left style="thin">
        <color theme="4"/>
      </left>
      <right style="medium">
        <color theme="3"/>
      </right>
      <top/>
      <bottom/>
      <diagonal/>
    </border>
    <border>
      <left style="thin">
        <color theme="4"/>
      </left>
      <right style="medium">
        <color theme="3"/>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4"/>
      </right>
      <top style="thin">
        <color indexed="64"/>
      </top>
      <bottom/>
      <diagonal/>
    </border>
    <border>
      <left style="thin">
        <color theme="4"/>
      </left>
      <right style="thin">
        <color theme="4"/>
      </right>
      <top style="thin">
        <color indexed="64"/>
      </top>
      <bottom/>
      <diagonal/>
    </border>
    <border>
      <left/>
      <right style="medium">
        <color indexed="64"/>
      </right>
      <top/>
      <bottom/>
      <diagonal/>
    </border>
    <border>
      <left style="medium">
        <color indexed="64"/>
      </left>
      <right style="thin">
        <color theme="4"/>
      </right>
      <top/>
      <bottom/>
      <diagonal/>
    </border>
    <border>
      <left/>
      <right style="medium">
        <color indexed="64"/>
      </right>
      <top/>
      <bottom style="medium">
        <color indexed="64"/>
      </bottom>
      <diagonal/>
    </border>
    <border>
      <left style="medium">
        <color indexed="64"/>
      </left>
      <right style="thin">
        <color theme="4"/>
      </right>
      <top/>
      <bottom style="thin">
        <color theme="4"/>
      </bottom>
      <diagonal/>
    </border>
  </borders>
  <cellStyleXfs count="3">
    <xf numFmtId="0" fontId="0" fillId="0" borderId="0"/>
    <xf numFmtId="9" fontId="25" fillId="0" borderId="0" applyFont="0" applyFill="0" applyBorder="0" applyAlignment="0" applyProtection="0"/>
    <xf numFmtId="43" fontId="77" fillId="0" borderId="0" applyFont="0" applyFill="0" applyBorder="0" applyAlignment="0" applyProtection="0"/>
  </cellStyleXfs>
  <cellXfs count="655">
    <xf numFmtId="0" fontId="0" fillId="0" borderId="0" xfId="0"/>
    <xf numFmtId="0" fontId="6" fillId="0" borderId="3" xfId="0" applyFont="1" applyBorder="1" applyAlignment="1">
      <alignment horizontal="center" vertical="center" wrapText="1"/>
    </xf>
    <xf numFmtId="0" fontId="5" fillId="2" borderId="5" xfId="0" applyFont="1" applyFill="1" applyBorder="1"/>
    <xf numFmtId="0" fontId="6" fillId="3" borderId="8" xfId="0" applyFont="1" applyFill="1" applyBorder="1" applyAlignment="1">
      <alignment horizontal="center" vertical="center" wrapText="1"/>
    </xf>
    <xf numFmtId="1" fontId="6" fillId="3" borderId="8" xfId="0" applyNumberFormat="1" applyFont="1" applyFill="1" applyBorder="1" applyAlignment="1">
      <alignment horizontal="center" vertical="center" wrapText="1"/>
    </xf>
    <xf numFmtId="0" fontId="6" fillId="0" borderId="8" xfId="0" applyFont="1" applyBorder="1" applyAlignment="1">
      <alignment horizontal="center" vertical="center" wrapText="1"/>
    </xf>
    <xf numFmtId="17" fontId="6" fillId="0" borderId="8" xfId="0" applyNumberFormat="1" applyFont="1" applyBorder="1" applyAlignment="1">
      <alignment horizontal="center" vertical="center" wrapText="1"/>
    </xf>
    <xf numFmtId="0" fontId="6" fillId="0" borderId="14" xfId="0" applyFont="1" applyBorder="1" applyAlignment="1">
      <alignment horizontal="center" vertical="center" wrapText="1"/>
    </xf>
    <xf numFmtId="14" fontId="6" fillId="0" borderId="14" xfId="0" applyNumberFormat="1" applyFont="1" applyBorder="1" applyAlignment="1">
      <alignment horizontal="center" vertical="center" wrapText="1"/>
    </xf>
    <xf numFmtId="0" fontId="5" fillId="2" borderId="16" xfId="0" applyFont="1" applyFill="1" applyBorder="1"/>
    <xf numFmtId="0" fontId="5" fillId="2" borderId="17" xfId="0" applyFont="1" applyFill="1" applyBorder="1"/>
    <xf numFmtId="0" fontId="5" fillId="2" borderId="18" xfId="0" applyFont="1" applyFill="1" applyBorder="1"/>
    <xf numFmtId="0" fontId="5" fillId="2" borderId="19" xfId="0" applyFont="1" applyFill="1" applyBorder="1"/>
    <xf numFmtId="0" fontId="5" fillId="2" borderId="23" xfId="0" applyFont="1" applyFill="1" applyBorder="1"/>
    <xf numFmtId="0" fontId="10" fillId="2" borderId="5" xfId="0" applyFont="1" applyFill="1" applyBorder="1" applyAlignment="1">
      <alignment horizontal="center"/>
    </xf>
    <xf numFmtId="0" fontId="11" fillId="2" borderId="24" xfId="0" applyFont="1" applyFill="1" applyBorder="1" applyAlignment="1">
      <alignment vertical="center" wrapText="1"/>
    </xf>
    <xf numFmtId="0" fontId="12" fillId="2" borderId="5" xfId="0" applyFont="1" applyFill="1" applyBorder="1" applyAlignment="1">
      <alignment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5" fillId="2" borderId="26" xfId="0" applyFont="1" applyFill="1" applyBorder="1"/>
    <xf numFmtId="0" fontId="5" fillId="2" borderId="27" xfId="0" applyFont="1" applyFill="1" applyBorder="1"/>
    <xf numFmtId="0" fontId="5" fillId="2" borderId="28" xfId="0" applyFont="1" applyFill="1" applyBorder="1"/>
    <xf numFmtId="0" fontId="13" fillId="0" borderId="0" xfId="0" applyFont="1"/>
    <xf numFmtId="0" fontId="13" fillId="0" borderId="0" xfId="0" applyFont="1" applyAlignment="1">
      <alignment horizontal="left"/>
    </xf>
    <xf numFmtId="0" fontId="6" fillId="0" borderId="8" xfId="0" applyFont="1" applyBorder="1" applyAlignment="1">
      <alignment horizontal="left" vertical="center" wrapText="1"/>
    </xf>
    <xf numFmtId="0" fontId="6" fillId="3" borderId="8" xfId="0" applyFont="1" applyFill="1" applyBorder="1" applyAlignment="1">
      <alignment horizontal="left" vertical="center" wrapText="1"/>
    </xf>
    <xf numFmtId="14" fontId="13" fillId="0" borderId="0" xfId="0" applyNumberFormat="1" applyFont="1"/>
    <xf numFmtId="0" fontId="5" fillId="0" borderId="0" xfId="0" applyFont="1" applyAlignment="1">
      <alignment horizontal="center"/>
    </xf>
    <xf numFmtId="0" fontId="6" fillId="0" borderId="0" xfId="0" applyFont="1" applyAlignment="1">
      <alignment horizontal="center" vertical="center" wrapText="1"/>
    </xf>
    <xf numFmtId="14" fontId="6" fillId="0" borderId="0" xfId="0" applyNumberFormat="1" applyFont="1" applyAlignment="1">
      <alignment horizontal="left" vertical="center" wrapText="1"/>
    </xf>
    <xf numFmtId="0" fontId="6" fillId="0" borderId="0" xfId="0" applyFont="1" applyAlignment="1">
      <alignment horizontal="left" vertical="center" wrapText="1"/>
    </xf>
    <xf numFmtId="0" fontId="17" fillId="0" borderId="0" xfId="0" applyFont="1" applyAlignment="1">
      <alignment horizontal="left"/>
    </xf>
    <xf numFmtId="0" fontId="17" fillId="0" borderId="0" xfId="0" applyFont="1"/>
    <xf numFmtId="0" fontId="19" fillId="3" borderId="48" xfId="0" applyFont="1" applyFill="1" applyBorder="1" applyAlignment="1">
      <alignment vertical="center" wrapText="1"/>
    </xf>
    <xf numFmtId="0" fontId="20" fillId="6" borderId="54" xfId="0" applyFont="1" applyFill="1" applyBorder="1"/>
    <xf numFmtId="0" fontId="20" fillId="6" borderId="55" xfId="0" applyFont="1" applyFill="1" applyBorder="1"/>
    <xf numFmtId="0" fontId="20" fillId="6" borderId="56" xfId="0" applyFont="1" applyFill="1" applyBorder="1" applyAlignment="1">
      <alignment horizontal="left"/>
    </xf>
    <xf numFmtId="0" fontId="20" fillId="6" borderId="56" xfId="0" applyFont="1" applyFill="1" applyBorder="1"/>
    <xf numFmtId="0" fontId="20" fillId="6" borderId="57" xfId="0" applyFont="1" applyFill="1" applyBorder="1"/>
    <xf numFmtId="0" fontId="21" fillId="7" borderId="58" xfId="0" applyFont="1" applyFill="1" applyBorder="1" applyAlignment="1">
      <alignment vertical="center" wrapText="1"/>
    </xf>
    <xf numFmtId="0" fontId="23" fillId="0" borderId="67" xfId="0" applyFont="1" applyBorder="1" applyAlignment="1">
      <alignment vertical="center" wrapText="1"/>
    </xf>
    <xf numFmtId="0" fontId="23" fillId="0" borderId="68" xfId="0" applyFont="1" applyBorder="1" applyAlignment="1">
      <alignment vertical="center" wrapText="1"/>
    </xf>
    <xf numFmtId="0" fontId="17" fillId="2" borderId="73" xfId="0" applyFont="1" applyFill="1" applyBorder="1"/>
    <xf numFmtId="0" fontId="17" fillId="2" borderId="5" xfId="0" applyFont="1" applyFill="1" applyBorder="1"/>
    <xf numFmtId="0" fontId="17" fillId="2" borderId="5" xfId="0" applyFont="1" applyFill="1" applyBorder="1" applyAlignment="1">
      <alignment horizontal="left"/>
    </xf>
    <xf numFmtId="0" fontId="17" fillId="2" borderId="74" xfId="0" applyFont="1" applyFill="1" applyBorder="1"/>
    <xf numFmtId="0" fontId="24" fillId="6" borderId="75" xfId="0" applyFont="1" applyFill="1" applyBorder="1" applyAlignment="1">
      <alignment vertical="center" wrapText="1"/>
    </xf>
    <xf numFmtId="0" fontId="22" fillId="0" borderId="67" xfId="0" applyFont="1" applyBorder="1" applyAlignment="1">
      <alignment vertical="center" wrapText="1"/>
    </xf>
    <xf numFmtId="0" fontId="13" fillId="0" borderId="0" xfId="0" applyFont="1" applyAlignment="1">
      <alignment vertical="center" wrapText="1"/>
    </xf>
    <xf numFmtId="0" fontId="5" fillId="0" borderId="0" xfId="0" applyFont="1" applyAlignment="1">
      <alignment vertical="center" wrapText="1"/>
    </xf>
    <xf numFmtId="0" fontId="13" fillId="0" borderId="76" xfId="0" applyFont="1" applyBorder="1" applyAlignment="1">
      <alignment vertical="center" wrapText="1"/>
    </xf>
    <xf numFmtId="0" fontId="5" fillId="0" borderId="76" xfId="0" applyFont="1" applyBorder="1" applyAlignment="1">
      <alignment vertical="center" wrapText="1"/>
    </xf>
    <xf numFmtId="0" fontId="25" fillId="0" borderId="0" xfId="0" applyFont="1"/>
    <xf numFmtId="0" fontId="5" fillId="0" borderId="0" xfId="0" applyFont="1"/>
    <xf numFmtId="0" fontId="27" fillId="3" borderId="55" xfId="0" applyFont="1" applyFill="1" applyBorder="1" applyAlignment="1">
      <alignment horizontal="left" vertical="center" wrapText="1"/>
    </xf>
    <xf numFmtId="0" fontId="27" fillId="3" borderId="55" xfId="0" applyFont="1" applyFill="1" applyBorder="1" applyAlignment="1">
      <alignment horizontal="center" vertical="center" wrapText="1"/>
    </xf>
    <xf numFmtId="0" fontId="28" fillId="3" borderId="78" xfId="0" applyFont="1" applyFill="1" applyBorder="1" applyAlignment="1">
      <alignment wrapText="1"/>
    </xf>
    <xf numFmtId="0" fontId="5" fillId="0" borderId="82" xfId="0" applyFont="1" applyBorder="1"/>
    <xf numFmtId="0" fontId="29" fillId="0" borderId="0" xfId="0" applyFont="1"/>
    <xf numFmtId="0" fontId="28" fillId="3" borderId="78" xfId="0" applyFont="1" applyFill="1" applyBorder="1" applyAlignment="1">
      <alignment horizontal="center" wrapText="1"/>
    </xf>
    <xf numFmtId="0" fontId="30" fillId="0" borderId="0" xfId="0" applyFont="1"/>
    <xf numFmtId="0" fontId="30" fillId="0" borderId="55" xfId="0" applyFont="1" applyBorder="1" applyAlignment="1">
      <alignment wrapText="1"/>
    </xf>
    <xf numFmtId="0" fontId="31" fillId="0" borderId="55" xfId="0" applyFont="1" applyBorder="1" applyAlignment="1">
      <alignment wrapText="1"/>
    </xf>
    <xf numFmtId="9" fontId="30" fillId="0" borderId="55" xfId="0" applyNumberFormat="1" applyFont="1" applyBorder="1" applyAlignment="1">
      <alignment wrapText="1"/>
    </xf>
    <xf numFmtId="0" fontId="30" fillId="0" borderId="0" xfId="0" applyFont="1" applyAlignment="1">
      <alignment wrapText="1"/>
    </xf>
    <xf numFmtId="0" fontId="5" fillId="0" borderId="0" xfId="0" applyFont="1" applyAlignment="1">
      <alignment wrapText="1"/>
    </xf>
    <xf numFmtId="9" fontId="5" fillId="0" borderId="0" xfId="0" applyNumberFormat="1" applyFont="1"/>
    <xf numFmtId="0" fontId="32" fillId="0" borderId="0" xfId="0" applyFont="1"/>
    <xf numFmtId="0" fontId="5" fillId="9" borderId="5" xfId="0" applyFont="1" applyFill="1" applyBorder="1"/>
    <xf numFmtId="0" fontId="33" fillId="2" borderId="5" xfId="0" applyFont="1" applyFill="1" applyBorder="1" applyAlignment="1">
      <alignment horizontal="left" vertical="center" wrapText="1"/>
    </xf>
    <xf numFmtId="0" fontId="42" fillId="0" borderId="105" xfId="0" applyFont="1" applyBorder="1" applyAlignment="1">
      <alignment vertical="center" wrapText="1"/>
    </xf>
    <xf numFmtId="0" fontId="19" fillId="0" borderId="118" xfId="0" applyFont="1" applyBorder="1" applyAlignment="1">
      <alignment horizontal="center" vertical="center"/>
    </xf>
    <xf numFmtId="0" fontId="19" fillId="0" borderId="119" xfId="0" applyFont="1" applyBorder="1" applyAlignment="1">
      <alignment horizontal="center" vertical="center"/>
    </xf>
    <xf numFmtId="0" fontId="19" fillId="0" borderId="119" xfId="0" applyFont="1" applyBorder="1" applyAlignment="1">
      <alignment horizontal="center" vertical="center" wrapText="1"/>
    </xf>
    <xf numFmtId="0" fontId="19" fillId="14" borderId="78" xfId="0" applyFont="1" applyFill="1" applyBorder="1" applyAlignment="1">
      <alignment horizontal="center" vertical="center" wrapText="1"/>
    </xf>
    <xf numFmtId="0" fontId="34" fillId="6" borderId="55" xfId="0" applyFont="1" applyFill="1" applyBorder="1" applyAlignment="1">
      <alignment horizontal="center" vertical="center" wrapText="1"/>
    </xf>
    <xf numFmtId="0" fontId="19" fillId="0" borderId="121" xfId="0" applyFont="1" applyBorder="1" applyAlignment="1">
      <alignment horizontal="center" vertical="center" wrapText="1"/>
    </xf>
    <xf numFmtId="0" fontId="19" fillId="0" borderId="85" xfId="0" applyFont="1" applyBorder="1" applyAlignment="1">
      <alignment horizontal="center" vertical="center" wrapText="1"/>
    </xf>
    <xf numFmtId="0" fontId="19" fillId="6" borderId="122" xfId="0" applyFont="1" applyFill="1" applyBorder="1" applyAlignment="1">
      <alignment horizontal="center" vertical="center" wrapText="1"/>
    </xf>
    <xf numFmtId="0" fontId="19" fillId="0" borderId="125" xfId="0" applyFont="1" applyBorder="1" applyAlignment="1">
      <alignment horizontal="center" vertical="center" wrapText="1"/>
    </xf>
    <xf numFmtId="0" fontId="19" fillId="0" borderId="125" xfId="0" applyFont="1" applyBorder="1" applyAlignment="1">
      <alignment horizontal="center" vertical="center"/>
    </xf>
    <xf numFmtId="0" fontId="19" fillId="0" borderId="39" xfId="0" applyFont="1" applyBorder="1" applyAlignment="1">
      <alignment horizontal="center" vertical="center" wrapText="1"/>
    </xf>
    <xf numFmtId="0" fontId="34" fillId="0" borderId="125" xfId="0" applyFont="1" applyBorder="1" applyAlignment="1">
      <alignment horizontal="center" vertical="center" wrapText="1"/>
    </xf>
    <xf numFmtId="0" fontId="34" fillId="0" borderId="121" xfId="0" applyFont="1" applyBorder="1" applyAlignment="1">
      <alignment horizontal="center" vertical="center" wrapText="1"/>
    </xf>
    <xf numFmtId="0" fontId="34" fillId="0" borderId="85" xfId="0" applyFont="1" applyBorder="1" applyAlignment="1">
      <alignment horizontal="center" vertical="center"/>
    </xf>
    <xf numFmtId="0" fontId="34" fillId="0" borderId="85"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119" xfId="0" applyFont="1" applyBorder="1" applyAlignment="1">
      <alignment horizontal="center" vertical="center"/>
    </xf>
    <xf numFmtId="0" fontId="34" fillId="0" borderId="119" xfId="0" applyFont="1" applyBorder="1" applyAlignment="1">
      <alignment horizontal="center" vertical="center" wrapText="1"/>
    </xf>
    <xf numFmtId="0" fontId="51" fillId="0" borderId="131" xfId="0" applyFont="1" applyBorder="1" applyAlignment="1">
      <alignment horizontal="center" vertical="center" wrapText="1"/>
    </xf>
    <xf numFmtId="0" fontId="51" fillId="0" borderId="131" xfId="0" applyFont="1" applyBorder="1" applyAlignment="1">
      <alignment vertical="center" wrapText="1"/>
    </xf>
    <xf numFmtId="9" fontId="17" fillId="0" borderId="132" xfId="0" applyNumberFormat="1" applyFont="1" applyBorder="1" applyAlignment="1">
      <alignment horizontal="center" vertical="center" wrapText="1"/>
    </xf>
    <xf numFmtId="0" fontId="51" fillId="0" borderId="133" xfId="0" applyFont="1" applyBorder="1" applyAlignment="1">
      <alignment horizontal="center" vertical="center" wrapText="1"/>
    </xf>
    <xf numFmtId="9" fontId="17" fillId="0" borderId="70" xfId="0" applyNumberFormat="1" applyFont="1" applyBorder="1" applyAlignment="1">
      <alignment horizontal="center" vertical="center" wrapText="1"/>
    </xf>
    <xf numFmtId="0" fontId="17" fillId="0" borderId="69" xfId="0" applyFont="1" applyBorder="1" applyAlignment="1">
      <alignment horizontal="center" vertical="center" wrapText="1"/>
    </xf>
    <xf numFmtId="0" fontId="17" fillId="0" borderId="140" xfId="0" applyFont="1" applyBorder="1" applyAlignment="1">
      <alignment horizontal="center" vertical="center" wrapText="1"/>
    </xf>
    <xf numFmtId="9" fontId="17" fillId="0" borderId="140" xfId="0" applyNumberFormat="1" applyFont="1" applyBorder="1" applyAlignment="1">
      <alignment horizontal="center" vertical="center" wrapText="1"/>
    </xf>
    <xf numFmtId="0" fontId="17" fillId="0" borderId="71" xfId="0" applyFont="1" applyBorder="1" applyAlignment="1">
      <alignment horizontal="center" vertical="center" wrapText="1"/>
    </xf>
    <xf numFmtId="0" fontId="51" fillId="0" borderId="148" xfId="0" applyFont="1" applyBorder="1" applyAlignment="1">
      <alignment vertical="center" wrapText="1"/>
    </xf>
    <xf numFmtId="0" fontId="51" fillId="0" borderId="149" xfId="0" applyFont="1" applyBorder="1" applyAlignment="1">
      <alignment vertical="center" wrapText="1"/>
    </xf>
    <xf numFmtId="0" fontId="51" fillId="0" borderId="84" xfId="0" applyFont="1" applyBorder="1" applyAlignment="1">
      <alignment vertical="center" wrapText="1"/>
    </xf>
    <xf numFmtId="0" fontId="51" fillId="0" borderId="85" xfId="0" applyFont="1" applyBorder="1" applyAlignment="1">
      <alignment vertical="center" wrapText="1"/>
    </xf>
    <xf numFmtId="0" fontId="51" fillId="0" borderId="150" xfId="0" applyFont="1" applyBorder="1" applyAlignment="1">
      <alignment vertical="center" wrapText="1"/>
    </xf>
    <xf numFmtId="0" fontId="51" fillId="0" borderId="151" xfId="0" applyFont="1" applyBorder="1" applyAlignment="1">
      <alignment vertical="center" wrapText="1"/>
    </xf>
    <xf numFmtId="0" fontId="27" fillId="2" borderId="5" xfId="0" applyFont="1" applyFill="1" applyBorder="1"/>
    <xf numFmtId="0" fontId="27" fillId="2" borderId="194" xfId="0" applyFont="1" applyFill="1" applyBorder="1" applyAlignment="1">
      <alignment wrapText="1"/>
    </xf>
    <xf numFmtId="0" fontId="27" fillId="2" borderId="16" xfId="0" applyFont="1" applyFill="1" applyBorder="1"/>
    <xf numFmtId="0" fontId="66" fillId="2" borderId="16" xfId="0" applyFont="1" applyFill="1" applyBorder="1" applyAlignment="1">
      <alignment wrapText="1"/>
    </xf>
    <xf numFmtId="0" fontId="66" fillId="2" borderId="5" xfId="0" applyFont="1" applyFill="1" applyBorder="1" applyAlignment="1">
      <alignment wrapText="1"/>
    </xf>
    <xf numFmtId="0" fontId="5" fillId="2" borderId="5" xfId="0" applyFont="1" applyFill="1" applyBorder="1" applyAlignment="1">
      <alignment wrapText="1"/>
    </xf>
    <xf numFmtId="0" fontId="66" fillId="2" borderId="26" xfId="0" applyFont="1" applyFill="1" applyBorder="1" applyAlignment="1">
      <alignment wrapText="1"/>
    </xf>
    <xf numFmtId="0" fontId="5" fillId="2" borderId="27" xfId="0" applyFont="1" applyFill="1" applyBorder="1" applyAlignment="1">
      <alignment wrapText="1"/>
    </xf>
    <xf numFmtId="0" fontId="66" fillId="2" borderId="17" xfId="0" applyFont="1" applyFill="1" applyBorder="1" applyAlignment="1">
      <alignment wrapText="1"/>
    </xf>
    <xf numFmtId="0" fontId="5" fillId="2" borderId="18" xfId="0" applyFont="1" applyFill="1" applyBorder="1" applyAlignment="1">
      <alignment wrapText="1"/>
    </xf>
    <xf numFmtId="0" fontId="68" fillId="2" borderId="5" xfId="0" applyFont="1" applyFill="1" applyBorder="1"/>
    <xf numFmtId="0" fontId="68" fillId="2" borderId="23" xfId="0" applyFont="1" applyFill="1" applyBorder="1"/>
    <xf numFmtId="0" fontId="73" fillId="0" borderId="209" xfId="0" applyFont="1" applyBorder="1" applyAlignment="1">
      <alignment horizontal="justify" vertical="center" wrapText="1"/>
    </xf>
    <xf numFmtId="0" fontId="72" fillId="0" borderId="209" xfId="0" applyFont="1" applyBorder="1" applyAlignment="1">
      <alignment horizontal="justify" vertical="center" wrapText="1"/>
    </xf>
    <xf numFmtId="9" fontId="74" fillId="0" borderId="209" xfId="0" applyNumberFormat="1" applyFont="1" applyBorder="1" applyAlignment="1">
      <alignment horizontal="justify" vertical="center" wrapText="1"/>
    </xf>
    <xf numFmtId="0" fontId="74" fillId="0" borderId="209" xfId="0" applyFont="1" applyBorder="1" applyAlignment="1">
      <alignment horizontal="justify" vertical="center" wrapText="1"/>
    </xf>
    <xf numFmtId="14" fontId="72" fillId="0" borderId="209" xfId="0" applyNumberFormat="1" applyFont="1" applyBorder="1" applyAlignment="1">
      <alignment horizontal="justify" vertical="center" wrapText="1"/>
    </xf>
    <xf numFmtId="9" fontId="33" fillId="2" borderId="5" xfId="1" applyFont="1" applyFill="1" applyBorder="1" applyAlignment="1">
      <alignment horizontal="left" vertical="center" wrapText="1"/>
    </xf>
    <xf numFmtId="9" fontId="19" fillId="0" borderId="85" xfId="1" applyFont="1" applyBorder="1" applyAlignment="1">
      <alignment horizontal="center" vertical="center" wrapText="1"/>
    </xf>
    <xf numFmtId="9" fontId="17" fillId="0" borderId="81" xfId="1" applyFont="1" applyBorder="1" applyAlignment="1">
      <alignment horizontal="center" vertical="center" wrapText="1"/>
    </xf>
    <xf numFmtId="9" fontId="17" fillId="0" borderId="85" xfId="1" applyFont="1" applyBorder="1" applyAlignment="1">
      <alignment horizontal="center" vertical="center" wrapText="1"/>
    </xf>
    <xf numFmtId="9" fontId="17" fillId="0" borderId="88" xfId="1" applyFont="1" applyBorder="1" applyAlignment="1">
      <alignment horizontal="center" vertical="center" wrapText="1"/>
    </xf>
    <xf numFmtId="9" fontId="74" fillId="0" borderId="209" xfId="1" applyFont="1" applyBorder="1" applyAlignment="1">
      <alignment horizontal="justify" vertical="center" wrapText="1"/>
    </xf>
    <xf numFmtId="9" fontId="17" fillId="0" borderId="132" xfId="1" applyFont="1" applyBorder="1" applyAlignment="1">
      <alignment horizontal="center" vertical="center" wrapText="1"/>
    </xf>
    <xf numFmtId="0" fontId="72" fillId="0" borderId="83" xfId="0" applyFont="1" applyBorder="1" applyAlignment="1">
      <alignment vertical="center" wrapText="1"/>
    </xf>
    <xf numFmtId="0" fontId="33" fillId="2" borderId="5" xfId="0" applyFont="1" applyFill="1" applyBorder="1" applyAlignment="1">
      <alignment horizontal="left" vertical="center"/>
    </xf>
    <xf numFmtId="0" fontId="19" fillId="0" borderId="120" xfId="0" applyFont="1" applyBorder="1" applyAlignment="1">
      <alignment horizontal="center" vertical="center"/>
    </xf>
    <xf numFmtId="0" fontId="51" fillId="0" borderId="79" xfId="0" applyFont="1" applyBorder="1" applyAlignment="1">
      <alignment horizontal="center" vertical="center" wrapText="1"/>
    </xf>
    <xf numFmtId="0" fontId="51" fillId="0" borderId="83" xfId="0" applyFont="1" applyBorder="1" applyAlignment="1">
      <alignment horizontal="center" vertical="center" wrapText="1"/>
    </xf>
    <xf numFmtId="0" fontId="51" fillId="0" borderId="86" xfId="0" applyFont="1" applyBorder="1" applyAlignment="1">
      <alignment horizontal="center" vertical="center" wrapText="1"/>
    </xf>
    <xf numFmtId="0" fontId="51" fillId="0" borderId="127" xfId="0" applyFont="1" applyBorder="1" applyAlignment="1">
      <alignment vertical="center" wrapText="1"/>
    </xf>
    <xf numFmtId="0" fontId="7" fillId="0" borderId="158" xfId="0" applyFont="1" applyBorder="1" applyAlignment="1">
      <alignment vertical="center" wrapText="1"/>
    </xf>
    <xf numFmtId="0" fontId="7" fillId="0" borderId="161" xfId="0" applyFont="1" applyBorder="1" applyAlignment="1">
      <alignment vertical="center" wrapText="1"/>
    </xf>
    <xf numFmtId="0" fontId="55" fillId="0" borderId="164" xfId="0" applyFont="1" applyBorder="1" applyAlignment="1">
      <alignment horizontal="left" vertical="center" wrapText="1"/>
    </xf>
    <xf numFmtId="0" fontId="51" fillId="0" borderId="79" xfId="0" applyFont="1" applyBorder="1" applyAlignment="1">
      <alignment vertical="center" wrapText="1"/>
    </xf>
    <xf numFmtId="0" fontId="0" fillId="0" borderId="0" xfId="0" applyAlignment="1">
      <alignment vertical="center"/>
    </xf>
    <xf numFmtId="0" fontId="55" fillId="0" borderId="164" xfId="0" applyFont="1" applyBorder="1" applyAlignment="1">
      <alignment vertical="center" wrapText="1"/>
    </xf>
    <xf numFmtId="0" fontId="51" fillId="0" borderId="83" xfId="0" applyFont="1" applyBorder="1" applyAlignment="1">
      <alignment vertical="center" wrapText="1"/>
    </xf>
    <xf numFmtId="0" fontId="58" fillId="0" borderId="55" xfId="0" applyFont="1" applyBorder="1" applyAlignment="1">
      <alignment vertical="center" wrapText="1"/>
    </xf>
    <xf numFmtId="9" fontId="55" fillId="0" borderId="165" xfId="1" applyFont="1" applyBorder="1" applyAlignment="1">
      <alignment vertical="center" wrapText="1"/>
    </xf>
    <xf numFmtId="0" fontId="55" fillId="0" borderId="166" xfId="0" applyFont="1" applyBorder="1" applyAlignment="1">
      <alignment vertical="center" wrapText="1"/>
    </xf>
    <xf numFmtId="0" fontId="58" fillId="0" borderId="55" xfId="0" applyFont="1" applyBorder="1" applyAlignment="1">
      <alignment horizontal="center" vertical="center" wrapText="1"/>
    </xf>
    <xf numFmtId="0" fontId="58" fillId="0" borderId="44" xfId="0" applyFont="1" applyBorder="1" applyAlignment="1">
      <alignment horizontal="left" vertical="center" wrapText="1"/>
    </xf>
    <xf numFmtId="0" fontId="58" fillId="0" borderId="121" xfId="0" applyFont="1" applyBorder="1" applyAlignment="1">
      <alignment horizontal="left" vertical="center" wrapText="1"/>
    </xf>
    <xf numFmtId="0" fontId="7" fillId="0" borderId="169" xfId="0" applyFont="1" applyBorder="1" applyAlignment="1">
      <alignment vertical="center"/>
    </xf>
    <xf numFmtId="0" fontId="5" fillId="0" borderId="170" xfId="0" applyFont="1" applyBorder="1" applyAlignment="1">
      <alignment vertical="center" wrapText="1"/>
    </xf>
    <xf numFmtId="0" fontId="71" fillId="0" borderId="170" xfId="0" applyFont="1" applyBorder="1" applyAlignment="1">
      <alignment vertical="center" wrapText="1"/>
    </xf>
    <xf numFmtId="0" fontId="55" fillId="0" borderId="172" xfId="0" applyFont="1" applyBorder="1" applyAlignment="1">
      <alignment vertical="center" wrapText="1"/>
    </xf>
    <xf numFmtId="0" fontId="58" fillId="0" borderId="39" xfId="0" applyFont="1" applyBorder="1" applyAlignment="1">
      <alignment horizontal="left" vertical="center" wrapText="1"/>
    </xf>
    <xf numFmtId="0" fontId="7" fillId="0" borderId="173" xfId="0" applyFont="1" applyBorder="1" applyAlignment="1">
      <alignment vertical="center"/>
    </xf>
    <xf numFmtId="0" fontId="5" fillId="0" borderId="172" xfId="0" applyFont="1" applyBorder="1" applyAlignment="1">
      <alignment vertical="center" wrapText="1"/>
    </xf>
    <xf numFmtId="0" fontId="51" fillId="0" borderId="86" xfId="0" applyFont="1" applyBorder="1" applyAlignment="1">
      <alignment vertical="center" wrapText="1"/>
    </xf>
    <xf numFmtId="0" fontId="55" fillId="0" borderId="163" xfId="0" applyFont="1" applyBorder="1" applyAlignment="1">
      <alignment horizontal="left" vertical="center" wrapText="1"/>
    </xf>
    <xf numFmtId="0" fontId="55" fillId="0" borderId="164" xfId="0" applyFont="1" applyBorder="1" applyAlignment="1">
      <alignment horizontal="left" vertical="center"/>
    </xf>
    <xf numFmtId="9" fontId="58" fillId="0" borderId="55" xfId="1" applyFont="1" applyBorder="1" applyAlignment="1">
      <alignment horizontal="right" vertical="center"/>
    </xf>
    <xf numFmtId="0" fontId="55" fillId="0" borderId="165" xfId="0" applyFont="1" applyBorder="1" applyAlignment="1">
      <alignment horizontal="left" vertical="center"/>
    </xf>
    <xf numFmtId="9" fontId="58" fillId="0" borderId="55" xfId="0" applyNumberFormat="1" applyFont="1" applyBorder="1" applyAlignment="1">
      <alignment horizontal="right" vertical="center"/>
    </xf>
    <xf numFmtId="9" fontId="58" fillId="0" borderId="44" xfId="0" applyNumberFormat="1" applyFont="1" applyBorder="1" applyAlignment="1">
      <alignment horizontal="right" vertical="center"/>
    </xf>
    <xf numFmtId="0" fontId="58" fillId="0" borderId="45" xfId="0" applyFont="1" applyBorder="1" applyAlignment="1">
      <alignment horizontal="left" vertical="center"/>
    </xf>
    <xf numFmtId="0" fontId="58" fillId="0" borderId="121" xfId="0" applyFont="1" applyBorder="1" applyAlignment="1">
      <alignment horizontal="left" vertical="center"/>
    </xf>
    <xf numFmtId="0" fontId="7" fillId="0" borderId="83" xfId="0" applyFont="1" applyBorder="1" applyAlignment="1">
      <alignment vertical="center"/>
    </xf>
    <xf numFmtId="0" fontId="55" fillId="0" borderId="164" xfId="0" applyFont="1" applyBorder="1" applyAlignment="1">
      <alignment vertical="center"/>
    </xf>
    <xf numFmtId="9" fontId="58" fillId="0" borderId="55" xfId="1" applyFont="1" applyBorder="1" applyAlignment="1">
      <alignment vertical="center"/>
    </xf>
    <xf numFmtId="9" fontId="55" fillId="0" borderId="165" xfId="0" applyNumberFormat="1" applyFont="1" applyBorder="1" applyAlignment="1">
      <alignment vertical="center"/>
    </xf>
    <xf numFmtId="0" fontId="58" fillId="0" borderId="55" xfId="0" applyFont="1" applyBorder="1" applyAlignment="1">
      <alignment horizontal="center" vertical="center"/>
    </xf>
    <xf numFmtId="0" fontId="58" fillId="0" borderId="44" xfId="0" applyFont="1" applyBorder="1" applyAlignment="1">
      <alignment horizontal="left" vertical="center"/>
    </xf>
    <xf numFmtId="0" fontId="58" fillId="0" borderId="39" xfId="0" applyFont="1" applyBorder="1" applyAlignment="1">
      <alignment horizontal="left" vertical="center"/>
    </xf>
    <xf numFmtId="0" fontId="55" fillId="0" borderId="172" xfId="0" applyFont="1" applyBorder="1" applyAlignment="1">
      <alignment vertical="center"/>
    </xf>
    <xf numFmtId="0" fontId="7" fillId="0" borderId="86" xfId="0" applyFont="1" applyBorder="1" applyAlignment="1">
      <alignment vertical="center"/>
    </xf>
    <xf numFmtId="0" fontId="17" fillId="2" borderId="5"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5" xfId="0" applyFont="1" applyFill="1" applyBorder="1" applyAlignment="1">
      <alignment horizontal="center" vertical="center" wrapText="1"/>
    </xf>
    <xf numFmtId="0" fontId="17" fillId="2" borderId="92" xfId="0" applyFont="1" applyFill="1" applyBorder="1" applyAlignment="1">
      <alignment horizontal="center" vertical="center"/>
    </xf>
    <xf numFmtId="0" fontId="17" fillId="2" borderId="99" xfId="0" applyFont="1" applyFill="1" applyBorder="1" applyAlignment="1">
      <alignment horizontal="center" vertical="center"/>
    </xf>
    <xf numFmtId="0" fontId="17" fillId="0" borderId="0" xfId="0" applyFont="1" applyAlignment="1">
      <alignment horizontal="center" vertical="center"/>
    </xf>
    <xf numFmtId="0" fontId="17" fillId="0" borderId="0" xfId="0" applyFont="1" applyAlignment="1">
      <alignment vertical="center"/>
    </xf>
    <xf numFmtId="9" fontId="17" fillId="0" borderId="132" xfId="1" applyFont="1" applyBorder="1" applyAlignment="1">
      <alignment vertical="center" wrapText="1"/>
    </xf>
    <xf numFmtId="0" fontId="51" fillId="0" borderId="133" xfId="0" applyFont="1" applyBorder="1" applyAlignment="1">
      <alignment vertical="center" wrapText="1"/>
    </xf>
    <xf numFmtId="9" fontId="17" fillId="0" borderId="132" xfId="0" applyNumberFormat="1" applyFont="1" applyBorder="1" applyAlignment="1">
      <alignment vertical="center" wrapText="1"/>
    </xf>
    <xf numFmtId="9" fontId="17" fillId="0" borderId="70" xfId="0" applyNumberFormat="1" applyFont="1" applyBorder="1" applyAlignment="1">
      <alignment vertical="center" wrapText="1"/>
    </xf>
    <xf numFmtId="0" fontId="17" fillId="0" borderId="69" xfId="0" applyFont="1" applyBorder="1" applyAlignment="1">
      <alignment vertical="center" wrapText="1"/>
    </xf>
    <xf numFmtId="0" fontId="72" fillId="0" borderId="79" xfId="0" applyFont="1" applyBorder="1" applyAlignment="1">
      <alignment vertical="center" wrapText="1"/>
    </xf>
    <xf numFmtId="14" fontId="51" fillId="0" borderId="79" xfId="0" applyNumberFormat="1" applyFont="1" applyBorder="1" applyAlignment="1">
      <alignment vertical="center" wrapText="1"/>
    </xf>
    <xf numFmtId="0" fontId="17" fillId="0" borderId="140" xfId="0" applyFont="1" applyBorder="1" applyAlignment="1">
      <alignment vertical="center" wrapText="1"/>
    </xf>
    <xf numFmtId="9" fontId="17" fillId="0" borderId="140" xfId="0" applyNumberFormat="1" applyFont="1" applyBorder="1" applyAlignment="1">
      <alignment vertical="center" wrapText="1"/>
    </xf>
    <xf numFmtId="0" fontId="17" fillId="0" borderId="71" xfId="0" applyFont="1" applyBorder="1" applyAlignment="1">
      <alignment vertical="center" wrapText="1"/>
    </xf>
    <xf numFmtId="0" fontId="72" fillId="0" borderId="86" xfId="0" applyFont="1" applyBorder="1" applyAlignment="1">
      <alignment vertical="center" wrapText="1"/>
    </xf>
    <xf numFmtId="14" fontId="51" fillId="0" borderId="83" xfId="0" applyNumberFormat="1" applyFont="1" applyBorder="1" applyAlignment="1">
      <alignment vertical="center" wrapText="1"/>
    </xf>
    <xf numFmtId="0" fontId="7" fillId="0" borderId="83" xfId="0" applyFont="1" applyBorder="1" applyAlignment="1">
      <alignment vertical="center" wrapText="1"/>
    </xf>
    <xf numFmtId="0" fontId="7" fillId="0" borderId="86" xfId="0" applyFont="1" applyBorder="1" applyAlignment="1">
      <alignment vertical="center" wrapText="1"/>
    </xf>
    <xf numFmtId="0" fontId="58" fillId="0" borderId="55" xfId="0" applyFont="1" applyBorder="1" applyAlignment="1">
      <alignment vertical="center"/>
    </xf>
    <xf numFmtId="0" fontId="51" fillId="0" borderId="0" xfId="0" applyFont="1" applyAlignment="1">
      <alignment vertical="center"/>
    </xf>
    <xf numFmtId="0" fontId="51" fillId="0" borderId="0" xfId="0" applyFont="1" applyAlignment="1">
      <alignment vertical="center" wrapText="1"/>
    </xf>
    <xf numFmtId="9" fontId="51" fillId="0" borderId="0" xfId="1" applyFont="1" applyAlignment="1">
      <alignment vertical="center"/>
    </xf>
    <xf numFmtId="9" fontId="51" fillId="0" borderId="0" xfId="0" applyNumberFormat="1"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63" fillId="0" borderId="55" xfId="0" applyFont="1" applyBorder="1" applyAlignment="1">
      <alignment horizontal="center" vertical="center" wrapText="1"/>
    </xf>
    <xf numFmtId="0" fontId="51" fillId="0" borderId="0" xfId="0" applyFont="1" applyAlignment="1">
      <alignment horizontal="center" vertical="center"/>
    </xf>
    <xf numFmtId="0" fontId="51" fillId="0" borderId="0" xfId="0" applyFont="1" applyAlignment="1">
      <alignment horizontal="center" vertical="center" wrapText="1"/>
    </xf>
    <xf numFmtId="9" fontId="51" fillId="0" borderId="0" xfId="1" applyFont="1" applyAlignment="1">
      <alignment horizontal="center" vertical="center"/>
    </xf>
    <xf numFmtId="9" fontId="51" fillId="0" borderId="0" xfId="0" applyNumberFormat="1" applyFont="1" applyAlignment="1">
      <alignment horizontal="center" vertical="center"/>
    </xf>
    <xf numFmtId="0" fontId="5" fillId="0" borderId="82" xfId="0" applyFont="1" applyBorder="1" applyAlignment="1">
      <alignment vertical="center"/>
    </xf>
    <xf numFmtId="0" fontId="17" fillId="0" borderId="0" xfId="0" applyFont="1" applyAlignment="1">
      <alignment vertical="center" wrapText="1"/>
    </xf>
    <xf numFmtId="9" fontId="17" fillId="0" borderId="0" xfId="1" applyFont="1" applyAlignment="1">
      <alignment vertical="center"/>
    </xf>
    <xf numFmtId="9" fontId="17" fillId="0" borderId="0" xfId="0" applyNumberFormat="1" applyFont="1" applyAlignment="1">
      <alignment vertical="center"/>
    </xf>
    <xf numFmtId="9" fontId="5" fillId="0" borderId="0" xfId="1" applyFont="1" applyAlignment="1">
      <alignment vertical="center"/>
    </xf>
    <xf numFmtId="0" fontId="28" fillId="0" borderId="85" xfId="0" applyFont="1" applyBorder="1" applyAlignment="1">
      <alignment horizontal="center" vertical="center" wrapText="1"/>
    </xf>
    <xf numFmtId="0" fontId="28" fillId="0" borderId="85" xfId="0" applyFont="1" applyBorder="1" applyAlignment="1">
      <alignment horizontal="center" vertical="center"/>
    </xf>
    <xf numFmtId="9" fontId="28" fillId="0" borderId="119" xfId="1" applyFont="1" applyBorder="1" applyAlignment="1">
      <alignment horizontal="center" vertical="center" wrapText="1"/>
    </xf>
    <xf numFmtId="0" fontId="28" fillId="0" borderId="119" xfId="0" applyFont="1" applyBorder="1" applyAlignment="1">
      <alignment horizontal="center" vertical="center" wrapText="1"/>
    </xf>
    <xf numFmtId="9" fontId="0" fillId="0" borderId="0" xfId="1" applyFont="1" applyAlignment="1">
      <alignment vertical="center"/>
    </xf>
    <xf numFmtId="0" fontId="55" fillId="0" borderId="167" xfId="0" applyFont="1" applyBorder="1" applyAlignment="1">
      <alignment horizontal="left" vertical="center" wrapText="1"/>
    </xf>
    <xf numFmtId="0" fontId="60" fillId="0" borderId="167" xfId="0" applyFont="1" applyBorder="1" applyAlignment="1">
      <alignment horizontal="left" vertical="center" wrapText="1"/>
    </xf>
    <xf numFmtId="164" fontId="55" fillId="0" borderId="167" xfId="0" applyNumberFormat="1" applyFont="1" applyBorder="1" applyAlignment="1">
      <alignment horizontal="right" vertical="center" wrapText="1"/>
    </xf>
    <xf numFmtId="0" fontId="55" fillId="0" borderId="170" xfId="0" applyFont="1" applyBorder="1" applyAlignment="1">
      <alignment horizontal="left" vertical="center" wrapText="1"/>
    </xf>
    <xf numFmtId="0" fontId="60" fillId="0" borderId="170" xfId="0" applyFont="1" applyBorder="1" applyAlignment="1">
      <alignment horizontal="left" vertical="center" wrapText="1"/>
    </xf>
    <xf numFmtId="164" fontId="55" fillId="0" borderId="170" xfId="0" applyNumberFormat="1" applyFont="1" applyBorder="1" applyAlignment="1">
      <alignment horizontal="right" vertical="center" wrapText="1"/>
    </xf>
    <xf numFmtId="0" fontId="55" fillId="0" borderId="170" xfId="0" applyFont="1" applyBorder="1" applyAlignment="1">
      <alignment vertical="center" wrapText="1"/>
    </xf>
    <xf numFmtId="0" fontId="60" fillId="0" borderId="170" xfId="0" applyFont="1" applyBorder="1" applyAlignment="1">
      <alignment vertical="center" wrapText="1"/>
    </xf>
    <xf numFmtId="0" fontId="60" fillId="0" borderId="172" xfId="0" applyFont="1" applyBorder="1" applyAlignment="1">
      <alignment vertical="center" wrapText="1"/>
    </xf>
    <xf numFmtId="0" fontId="71" fillId="0" borderId="83" xfId="0" applyFont="1" applyBorder="1" applyAlignment="1">
      <alignment vertical="center" wrapText="1"/>
    </xf>
    <xf numFmtId="0" fontId="71" fillId="0" borderId="86" xfId="0" applyFont="1" applyBorder="1" applyAlignment="1">
      <alignment vertical="center" wrapText="1"/>
    </xf>
    <xf numFmtId="0" fontId="17" fillId="0" borderId="0" xfId="0" applyFont="1" applyAlignment="1">
      <alignment horizontal="center" vertical="center" wrapText="1"/>
    </xf>
    <xf numFmtId="0" fontId="0" fillId="0" borderId="0" xfId="0" applyAlignment="1">
      <alignment vertical="center" wrapText="1"/>
    </xf>
    <xf numFmtId="0" fontId="76" fillId="0" borderId="0" xfId="0" applyFont="1" applyAlignment="1">
      <alignment vertical="center"/>
    </xf>
    <xf numFmtId="0" fontId="76" fillId="0" borderId="209" xfId="0" applyFont="1" applyBorder="1" applyAlignment="1">
      <alignment vertical="center"/>
    </xf>
    <xf numFmtId="14" fontId="0" fillId="0" borderId="209" xfId="0" applyNumberFormat="1" applyBorder="1" applyAlignment="1">
      <alignment vertical="center"/>
    </xf>
    <xf numFmtId="9" fontId="58" fillId="0" borderId="55" xfId="1" applyFont="1" applyBorder="1" applyAlignment="1">
      <alignment horizontal="right" vertical="center" wrapText="1"/>
    </xf>
    <xf numFmtId="0" fontId="55" fillId="0" borderId="165" xfId="0" applyFont="1" applyBorder="1" applyAlignment="1">
      <alignment horizontal="left" vertical="center" wrapText="1"/>
    </xf>
    <xf numFmtId="0" fontId="55" fillId="0" borderId="166" xfId="0" applyFont="1" applyBorder="1" applyAlignment="1">
      <alignment horizontal="left" vertical="center" wrapText="1"/>
    </xf>
    <xf numFmtId="9" fontId="58" fillId="0" borderId="55" xfId="1" applyFont="1" applyBorder="1" applyAlignment="1">
      <alignment vertical="center" wrapText="1"/>
    </xf>
    <xf numFmtId="9" fontId="55" fillId="0" borderId="165" xfId="0" applyNumberFormat="1" applyFont="1" applyBorder="1" applyAlignment="1">
      <alignment vertical="center" wrapText="1"/>
    </xf>
    <xf numFmtId="9" fontId="51" fillId="0" borderId="0" xfId="0" applyNumberFormat="1" applyFont="1" applyAlignment="1">
      <alignment vertical="center" wrapText="1"/>
    </xf>
    <xf numFmtId="9" fontId="51" fillId="0" borderId="0" xfId="0" applyNumberFormat="1" applyFont="1" applyAlignment="1">
      <alignment horizontal="center" vertical="center" wrapText="1"/>
    </xf>
    <xf numFmtId="9" fontId="17" fillId="0" borderId="0" xfId="0" applyNumberFormat="1" applyFont="1" applyAlignment="1">
      <alignment vertical="center" wrapText="1"/>
    </xf>
    <xf numFmtId="0" fontId="51" fillId="0" borderId="131" xfId="0" applyFont="1" applyBorder="1" applyAlignment="1" applyProtection="1">
      <alignment wrapText="1"/>
      <protection locked="0"/>
    </xf>
    <xf numFmtId="0" fontId="73" fillId="0" borderId="131" xfId="0" applyFont="1" applyBorder="1" applyAlignment="1">
      <alignment vertical="center" wrapText="1"/>
    </xf>
    <xf numFmtId="0" fontId="73" fillId="0" borderId="147" xfId="0" applyFont="1" applyBorder="1" applyAlignment="1">
      <alignment vertical="center" wrapText="1"/>
    </xf>
    <xf numFmtId="0" fontId="73" fillId="0" borderId="83" xfId="0" applyFont="1" applyBorder="1" applyAlignment="1">
      <alignment vertical="center" wrapText="1"/>
    </xf>
    <xf numFmtId="0" fontId="73" fillId="0" borderId="164" xfId="0" applyFont="1" applyBorder="1" applyAlignment="1">
      <alignment horizontal="left" vertical="center"/>
    </xf>
    <xf numFmtId="0" fontId="73" fillId="0" borderId="164" xfId="0" applyFont="1" applyBorder="1" applyAlignment="1">
      <alignment vertical="center"/>
    </xf>
    <xf numFmtId="0" fontId="73" fillId="0" borderId="164" xfId="0" applyFont="1" applyBorder="1" applyAlignment="1">
      <alignment vertical="center" wrapText="1"/>
    </xf>
    <xf numFmtId="0" fontId="79" fillId="0" borderId="164" xfId="0" applyFont="1" applyBorder="1" applyAlignment="1">
      <alignment vertical="center"/>
    </xf>
    <xf numFmtId="0" fontId="78" fillId="0" borderId="170" xfId="0" applyFont="1" applyBorder="1" applyAlignment="1">
      <alignment horizontal="left" vertical="center" wrapText="1"/>
    </xf>
    <xf numFmtId="0" fontId="78" fillId="0" borderId="170" xfId="0" applyFont="1" applyBorder="1" applyAlignment="1">
      <alignment vertical="center" wrapText="1"/>
    </xf>
    <xf numFmtId="0" fontId="51" fillId="0" borderId="131" xfId="0" applyFont="1" applyBorder="1" applyAlignment="1" applyProtection="1">
      <alignment vertical="center" wrapText="1"/>
      <protection locked="0"/>
    </xf>
    <xf numFmtId="9" fontId="17" fillId="0" borderId="225" xfId="1" applyFont="1" applyBorder="1" applyAlignment="1" applyProtection="1">
      <alignment vertical="center" wrapText="1"/>
      <protection hidden="1"/>
    </xf>
    <xf numFmtId="0" fontId="51" fillId="0" borderId="133" xfId="0" applyFont="1" applyBorder="1" applyAlignment="1" applyProtection="1">
      <alignment vertical="center" wrapText="1"/>
      <protection locked="0"/>
    </xf>
    <xf numFmtId="0" fontId="73" fillId="0" borderId="131" xfId="0" applyFont="1" applyBorder="1" applyAlignment="1" applyProtection="1">
      <alignment vertical="center" wrapText="1"/>
      <protection locked="0"/>
    </xf>
    <xf numFmtId="0" fontId="73" fillId="0" borderId="164" xfId="0" applyFont="1" applyBorder="1" applyAlignment="1">
      <alignment horizontal="left" vertical="center" wrapText="1"/>
    </xf>
    <xf numFmtId="0" fontId="51" fillId="0" borderId="216" xfId="0" applyFont="1" applyBorder="1" applyAlignment="1" applyProtection="1">
      <alignment vertical="center" wrapText="1"/>
      <protection locked="0"/>
    </xf>
    <xf numFmtId="0" fontId="51" fillId="24" borderId="216" xfId="0" applyFont="1" applyFill="1" applyBorder="1" applyAlignment="1" applyProtection="1">
      <alignment vertical="center" wrapText="1"/>
      <protection locked="0"/>
    </xf>
    <xf numFmtId="14" fontId="51" fillId="0" borderId="216" xfId="0" applyNumberFormat="1" applyFont="1" applyBorder="1" applyAlignment="1" applyProtection="1">
      <alignment vertical="center" wrapText="1"/>
      <protection locked="0"/>
    </xf>
    <xf numFmtId="14" fontId="3" fillId="0" borderId="209" xfId="0" applyNumberFormat="1" applyFont="1" applyBorder="1" applyAlignment="1">
      <alignment vertical="center"/>
    </xf>
    <xf numFmtId="0" fontId="51" fillId="0" borderId="226" xfId="0" applyFont="1" applyBorder="1" applyAlignment="1" applyProtection="1">
      <alignment wrapText="1"/>
      <protection locked="0"/>
    </xf>
    <xf numFmtId="9" fontId="17" fillId="0" borderId="225" xfId="1" applyFont="1" applyBorder="1" applyAlignment="1" applyProtection="1">
      <alignment wrapText="1"/>
      <protection hidden="1"/>
    </xf>
    <xf numFmtId="0" fontId="51" fillId="0" borderId="133" xfId="0" applyFont="1" applyBorder="1" applyAlignment="1" applyProtection="1">
      <alignment wrapText="1"/>
      <protection locked="0"/>
    </xf>
    <xf numFmtId="9" fontId="17" fillId="0" borderId="225" xfId="0" applyNumberFormat="1" applyFont="1" applyBorder="1" applyAlignment="1" applyProtection="1">
      <alignment wrapText="1"/>
      <protection hidden="1"/>
    </xf>
    <xf numFmtId="9" fontId="17" fillId="0" borderId="230" xfId="1" applyFont="1" applyBorder="1" applyAlignment="1" applyProtection="1">
      <alignment wrapText="1"/>
      <protection hidden="1"/>
    </xf>
    <xf numFmtId="0" fontId="17" fillId="0" borderId="231" xfId="0" applyFont="1" applyBorder="1" applyAlignment="1" applyProtection="1">
      <alignment wrapText="1"/>
      <protection hidden="1"/>
    </xf>
    <xf numFmtId="0" fontId="51" fillId="0" borderId="216" xfId="0" applyFont="1" applyBorder="1" applyAlignment="1" applyProtection="1">
      <alignment wrapText="1"/>
      <protection locked="0"/>
    </xf>
    <xf numFmtId="0" fontId="51" fillId="0" borderId="83" xfId="0" applyFont="1" applyBorder="1" applyAlignment="1" applyProtection="1">
      <alignment wrapText="1"/>
      <protection locked="0"/>
    </xf>
    <xf numFmtId="14" fontId="51" fillId="0" borderId="83" xfId="0" applyNumberFormat="1" applyFont="1" applyBorder="1" applyAlignment="1" applyProtection="1">
      <alignment wrapText="1"/>
      <protection locked="0"/>
    </xf>
    <xf numFmtId="0" fontId="17" fillId="0" borderId="234" xfId="0" applyFont="1" applyBorder="1" applyAlignment="1" applyProtection="1">
      <alignment wrapText="1"/>
      <protection hidden="1"/>
    </xf>
    <xf numFmtId="0" fontId="51" fillId="0" borderId="83" xfId="0" applyFont="1" applyBorder="1" applyProtection="1">
      <protection locked="0"/>
    </xf>
    <xf numFmtId="9" fontId="17" fillId="0" borderId="234" xfId="1" applyFont="1" applyBorder="1" applyAlignment="1" applyProtection="1">
      <alignment wrapText="1"/>
      <protection hidden="1"/>
    </xf>
    <xf numFmtId="0" fontId="17" fillId="0" borderId="236" xfId="0" applyFont="1" applyBorder="1" applyAlignment="1" applyProtection="1">
      <alignment wrapText="1"/>
      <protection hidden="1"/>
    </xf>
    <xf numFmtId="0" fontId="51" fillId="0" borderId="217" xfId="0" applyFont="1" applyBorder="1" applyAlignment="1" applyProtection="1">
      <alignment wrapText="1"/>
      <protection locked="0"/>
    </xf>
    <xf numFmtId="0" fontId="51" fillId="0" borderId="217" xfId="0" applyFont="1" applyBorder="1" applyProtection="1">
      <protection locked="0"/>
    </xf>
    <xf numFmtId="0" fontId="9" fillId="2" borderId="25" xfId="0" applyFont="1" applyFill="1" applyBorder="1" applyAlignment="1">
      <alignment horizontal="center" vertical="center" wrapText="1"/>
    </xf>
    <xf numFmtId="0" fontId="7" fillId="0" borderId="22" xfId="0" applyFont="1" applyBorder="1"/>
    <xf numFmtId="0" fontId="5" fillId="0" borderId="1" xfId="0" applyFont="1" applyBorder="1" applyAlignment="1">
      <alignment horizontal="center"/>
    </xf>
    <xf numFmtId="0" fontId="7" fillId="0" borderId="6" xfId="0" applyFont="1" applyBorder="1"/>
    <xf numFmtId="0" fontId="7" fillId="0" borderId="12" xfId="0" applyFont="1" applyBorder="1"/>
    <xf numFmtId="0" fontId="6" fillId="0" borderId="2" xfId="0" applyFont="1" applyBorder="1" applyAlignment="1">
      <alignment horizontal="center" vertical="center" wrapText="1"/>
    </xf>
    <xf numFmtId="0" fontId="7" fillId="0" borderId="7" xfId="0" applyFont="1" applyBorder="1"/>
    <xf numFmtId="0" fontId="7" fillId="0" borderId="10" xfId="0" applyFont="1" applyBorder="1"/>
    <xf numFmtId="0" fontId="6" fillId="0" borderId="4" xfId="0" applyFont="1" applyBorder="1" applyAlignment="1">
      <alignment horizontal="center" vertical="center" wrapText="1"/>
    </xf>
    <xf numFmtId="0" fontId="7" fillId="0" borderId="9" xfId="0" applyFont="1" applyBorder="1"/>
    <xf numFmtId="0" fontId="7" fillId="0" borderId="15" xfId="0" applyFont="1" applyBorder="1"/>
    <xf numFmtId="0" fontId="6" fillId="3" borderId="11" xfId="0" applyFont="1" applyFill="1" applyBorder="1" applyAlignment="1">
      <alignment horizontal="center" vertical="center" wrapText="1"/>
    </xf>
    <xf numFmtId="0" fontId="7" fillId="0" borderId="13" xfId="0" applyFont="1" applyBorder="1"/>
    <xf numFmtId="0" fontId="8" fillId="4" borderId="20" xfId="0" applyFont="1" applyFill="1" applyBorder="1" applyAlignment="1">
      <alignment horizontal="center" vertical="center" wrapText="1"/>
    </xf>
    <xf numFmtId="0" fontId="7" fillId="0" borderId="21" xfId="0" applyFont="1" applyBorder="1"/>
    <xf numFmtId="0" fontId="9" fillId="2" borderId="20" xfId="0" applyFont="1" applyFill="1" applyBorder="1" applyAlignment="1">
      <alignment horizontal="center" vertical="center" wrapText="1"/>
    </xf>
    <xf numFmtId="0" fontId="8" fillId="4" borderId="20" xfId="0" applyFont="1" applyFill="1" applyBorder="1" applyAlignment="1">
      <alignment horizontal="center"/>
    </xf>
    <xf numFmtId="0" fontId="23" fillId="0" borderId="51" xfId="0" applyFont="1" applyBorder="1" applyAlignment="1">
      <alignment horizontal="left" vertical="center" wrapText="1"/>
    </xf>
    <xf numFmtId="0" fontId="7" fillId="0" borderId="53" xfId="0" applyFont="1" applyBorder="1"/>
    <xf numFmtId="0" fontId="7" fillId="0" borderId="52" xfId="0" applyFont="1" applyBorder="1"/>
    <xf numFmtId="0" fontId="22" fillId="3" borderId="64" xfId="0" applyFont="1" applyFill="1" applyBorder="1" applyAlignment="1">
      <alignment horizontal="center" vertical="center" wrapText="1"/>
    </xf>
    <xf numFmtId="0" fontId="7" fillId="0" borderId="65" xfId="0" applyFont="1" applyBorder="1"/>
    <xf numFmtId="0" fontId="7" fillId="0" borderId="66" xfId="0" applyFont="1" applyBorder="1"/>
    <xf numFmtId="0" fontId="23" fillId="0" borderId="51" xfId="0" applyFont="1" applyBorder="1" applyAlignment="1">
      <alignment horizontal="center" vertical="center" wrapText="1"/>
    </xf>
    <xf numFmtId="0" fontId="23" fillId="0" borderId="68" xfId="0" applyFont="1" applyBorder="1" applyAlignment="1">
      <alignment vertical="center" wrapText="1"/>
    </xf>
    <xf numFmtId="0" fontId="7" fillId="0" borderId="67" xfId="0" applyFont="1" applyBorder="1"/>
    <xf numFmtId="0" fontId="23" fillId="0" borderId="68" xfId="0" applyFont="1" applyBorder="1" applyAlignment="1">
      <alignment horizontal="center" vertical="center" wrapText="1"/>
    </xf>
    <xf numFmtId="0" fontId="7" fillId="0" borderId="69" xfId="0" applyFont="1" applyBorder="1"/>
    <xf numFmtId="0" fontId="7" fillId="0" borderId="71" xfId="0" applyFont="1" applyBorder="1"/>
    <xf numFmtId="0" fontId="23" fillId="0" borderId="68" xfId="0" applyFont="1" applyBorder="1" applyAlignment="1">
      <alignment horizontal="left" vertical="center" wrapText="1"/>
    </xf>
    <xf numFmtId="0" fontId="7" fillId="0" borderId="70" xfId="0" applyFont="1" applyBorder="1"/>
    <xf numFmtId="0" fontId="7" fillId="0" borderId="72" xfId="0" applyFont="1" applyBorder="1"/>
    <xf numFmtId="0" fontId="22" fillId="3" borderId="51" xfId="0" applyFont="1" applyFill="1" applyBorder="1" applyAlignment="1">
      <alignment horizontal="center" vertical="center" wrapText="1"/>
    </xf>
    <xf numFmtId="0" fontId="22" fillId="6" borderId="51" xfId="0" applyFont="1" applyFill="1" applyBorder="1" applyAlignment="1">
      <alignment horizontal="center" vertical="center" wrapText="1"/>
    </xf>
    <xf numFmtId="0" fontId="13" fillId="0" borderId="29" xfId="0" applyFont="1" applyBorder="1" applyAlignment="1">
      <alignment horizontal="center"/>
    </xf>
    <xf numFmtId="0" fontId="7" fillId="0" borderId="30" xfId="0" applyFont="1" applyBorder="1"/>
    <xf numFmtId="0" fontId="7" fillId="0" borderId="33" xfId="0" applyFont="1" applyBorder="1"/>
    <xf numFmtId="0" fontId="7" fillId="0" borderId="34" xfId="0" applyFont="1" applyBorder="1"/>
    <xf numFmtId="0" fontId="7" fillId="0" borderId="35" xfId="0" applyFont="1" applyBorder="1"/>
    <xf numFmtId="0" fontId="7" fillId="0" borderId="36" xfId="0" applyFont="1" applyBorder="1"/>
    <xf numFmtId="0" fontId="6" fillId="3" borderId="31" xfId="0" applyFont="1" applyFill="1" applyBorder="1" applyAlignment="1">
      <alignment horizontal="center" vertical="center" wrapText="1"/>
    </xf>
    <xf numFmtId="0" fontId="7" fillId="0" borderId="32" xfId="0" applyFont="1" applyBorder="1"/>
    <xf numFmtId="0" fontId="14" fillId="0" borderId="31" xfId="0" applyFont="1" applyBorder="1" applyAlignment="1">
      <alignment horizontal="center" vertical="center" wrapText="1"/>
    </xf>
    <xf numFmtId="0" fontId="6" fillId="3" borderId="29" xfId="0" applyFont="1" applyFill="1" applyBorder="1" applyAlignment="1">
      <alignment horizontal="center" vertical="center" wrapText="1"/>
    </xf>
    <xf numFmtId="0" fontId="15" fillId="5" borderId="20" xfId="0" applyFont="1" applyFill="1" applyBorder="1" applyAlignment="1">
      <alignment horizontal="center" vertical="center"/>
    </xf>
    <xf numFmtId="0" fontId="6" fillId="0" borderId="31" xfId="0" applyFont="1" applyBorder="1" applyAlignment="1">
      <alignment horizontal="center" vertical="center" wrapText="1"/>
    </xf>
    <xf numFmtId="0" fontId="5" fillId="0" borderId="29" xfId="0" applyFont="1" applyBorder="1" applyAlignment="1">
      <alignment horizontal="center"/>
    </xf>
    <xf numFmtId="0" fontId="6" fillId="0" borderId="29" xfId="0" applyFont="1" applyBorder="1" applyAlignment="1">
      <alignment horizontal="center" vertical="center" wrapText="1"/>
    </xf>
    <xf numFmtId="0" fontId="16" fillId="0" borderId="37" xfId="0" applyFont="1" applyBorder="1" applyAlignment="1">
      <alignment horizontal="center" wrapText="1"/>
    </xf>
    <xf numFmtId="0" fontId="7" fillId="0" borderId="38" xfId="0" applyFont="1" applyBorder="1"/>
    <xf numFmtId="0" fontId="7" fillId="0" borderId="39" xfId="0" applyFont="1" applyBorder="1"/>
    <xf numFmtId="0" fontId="17" fillId="0" borderId="20" xfId="0" applyFont="1" applyBorder="1" applyAlignment="1">
      <alignment horizontal="center" wrapText="1"/>
    </xf>
    <xf numFmtId="0" fontId="16" fillId="0" borderId="40" xfId="0" applyFont="1" applyBorder="1" applyAlignment="1">
      <alignment horizontal="center" vertical="center" wrapText="1"/>
    </xf>
    <xf numFmtId="0" fontId="7" fillId="0" borderId="41" xfId="0" applyFont="1" applyBorder="1"/>
    <xf numFmtId="0" fontId="7" fillId="0" borderId="42" xfId="0" applyFont="1" applyBorder="1"/>
    <xf numFmtId="0" fontId="18" fillId="0" borderId="20" xfId="0" applyFont="1" applyBorder="1" applyAlignment="1">
      <alignment horizontal="center" vertical="center" wrapText="1"/>
    </xf>
    <xf numFmtId="0" fontId="16" fillId="0" borderId="43" xfId="0" applyFont="1" applyBorder="1" applyAlignment="1">
      <alignment horizontal="left" vertical="center" wrapText="1"/>
    </xf>
    <xf numFmtId="0" fontId="7" fillId="0" borderId="44" xfId="0" applyFont="1" applyBorder="1"/>
    <xf numFmtId="0" fontId="7" fillId="0" borderId="45" xfId="0" applyFont="1" applyBorder="1"/>
    <xf numFmtId="14" fontId="18" fillId="2" borderId="46" xfId="0" applyNumberFormat="1" applyFont="1" applyFill="1" applyBorder="1" applyAlignment="1">
      <alignment horizontal="left" vertical="center" wrapText="1"/>
    </xf>
    <xf numFmtId="0" fontId="7" fillId="0" borderId="47" xfId="0" applyFont="1" applyBorder="1"/>
    <xf numFmtId="0" fontId="19" fillId="3" borderId="49" xfId="0" applyFont="1" applyFill="1" applyBorder="1" applyAlignment="1">
      <alignment horizontal="center" vertical="center" wrapText="1"/>
    </xf>
    <xf numFmtId="0" fontId="7" fillId="0" borderId="50" xfId="0" applyFont="1" applyBorder="1"/>
    <xf numFmtId="0" fontId="19" fillId="3" borderId="51" xfId="0" applyFont="1" applyFill="1" applyBorder="1" applyAlignment="1">
      <alignment horizontal="center" vertical="center" wrapText="1"/>
    </xf>
    <xf numFmtId="0" fontId="22" fillId="7" borderId="59" xfId="0" applyFont="1" applyFill="1" applyBorder="1" applyAlignment="1">
      <alignment horizontal="center" vertical="center" wrapText="1"/>
    </xf>
    <xf numFmtId="0" fontId="7" fillId="0" borderId="60" xfId="0" applyFont="1" applyBorder="1"/>
    <xf numFmtId="0" fontId="22" fillId="7" borderId="61" xfId="0" applyFont="1" applyFill="1" applyBorder="1" applyAlignment="1">
      <alignment horizontal="center" vertical="center" wrapText="1"/>
    </xf>
    <xf numFmtId="0" fontId="7" fillId="0" borderId="62" xfId="0" applyFont="1" applyBorder="1"/>
    <xf numFmtId="0" fontId="7" fillId="0" borderId="63" xfId="0" applyFont="1" applyBorder="1"/>
    <xf numFmtId="0" fontId="29" fillId="0" borderId="79" xfId="0" applyFont="1" applyBorder="1" applyAlignment="1">
      <alignment horizontal="center" wrapText="1"/>
    </xf>
    <xf numFmtId="0" fontId="7" fillId="0" borderId="83" xfId="0" applyFont="1" applyBorder="1"/>
    <xf numFmtId="0" fontId="7" fillId="0" borderId="86" xfId="0" applyFont="1" applyBorder="1"/>
    <xf numFmtId="0" fontId="29" fillId="0" borderId="80" xfId="0" applyFont="1" applyBorder="1" applyAlignment="1">
      <alignment horizontal="center" wrapText="1"/>
    </xf>
    <xf numFmtId="0" fontId="7" fillId="0" borderId="84" xfId="0" applyFont="1" applyBorder="1"/>
    <xf numFmtId="0" fontId="7" fillId="0" borderId="87" xfId="0" applyFont="1" applyBorder="1"/>
    <xf numFmtId="0" fontId="14" fillId="8" borderId="81" xfId="0" applyFont="1" applyFill="1" applyBorder="1" applyAlignment="1">
      <alignment horizontal="center" vertical="center"/>
    </xf>
    <xf numFmtId="0" fontId="7" fillId="0" borderId="85" xfId="0" applyFont="1" applyBorder="1"/>
    <xf numFmtId="0" fontId="7" fillId="0" borderId="88" xfId="0" applyFont="1" applyBorder="1"/>
    <xf numFmtId="0" fontId="26" fillId="3" borderId="77" xfId="0" applyFont="1" applyFill="1" applyBorder="1" applyAlignment="1">
      <alignment horizontal="center"/>
    </xf>
    <xf numFmtId="0" fontId="5" fillId="0" borderId="0" xfId="0" applyFont="1" applyAlignment="1">
      <alignment horizontal="center"/>
    </xf>
    <xf numFmtId="0" fontId="0" fillId="0" borderId="0" xfId="0"/>
    <xf numFmtId="0" fontId="29" fillId="0" borderId="79" xfId="0" applyFont="1" applyBorder="1" applyAlignment="1">
      <alignment horizontal="center"/>
    </xf>
    <xf numFmtId="0" fontId="5" fillId="0" borderId="81" xfId="0" applyFont="1" applyBorder="1" applyAlignment="1">
      <alignment horizontal="center" vertical="center"/>
    </xf>
    <xf numFmtId="0" fontId="29" fillId="0" borderId="80" xfId="0" applyFont="1" applyBorder="1" applyAlignment="1">
      <alignment horizontal="center"/>
    </xf>
    <xf numFmtId="0" fontId="3" fillId="0" borderId="209" xfId="0" applyFont="1" applyBorder="1" applyAlignment="1">
      <alignment horizontal="left" vertical="center" wrapText="1"/>
    </xf>
    <xf numFmtId="0" fontId="0" fillId="0" borderId="209" xfId="0" applyBorder="1" applyAlignment="1">
      <alignment horizontal="left" vertical="center" wrapText="1"/>
    </xf>
    <xf numFmtId="0" fontId="51" fillId="0" borderId="126" xfId="0" applyFont="1" applyBorder="1" applyAlignment="1">
      <alignment horizontal="center" vertical="center"/>
    </xf>
    <xf numFmtId="0" fontId="7" fillId="0" borderId="136" xfId="0" applyFont="1" applyBorder="1" applyAlignment="1">
      <alignment vertical="center"/>
    </xf>
    <xf numFmtId="0" fontId="7" fillId="0" borderId="142" xfId="0" applyFont="1" applyBorder="1" applyAlignment="1">
      <alignment vertical="center"/>
    </xf>
    <xf numFmtId="0" fontId="51" fillId="0" borderId="79" xfId="0" applyFont="1" applyBorder="1" applyAlignment="1">
      <alignment horizontal="center" vertical="center" wrapText="1"/>
    </xf>
    <xf numFmtId="0" fontId="7" fillId="0" borderId="83" xfId="0" applyFont="1" applyBorder="1" applyAlignment="1">
      <alignment vertical="center"/>
    </xf>
    <xf numFmtId="0" fontId="7" fillId="0" borderId="86" xfId="0" applyFont="1" applyBorder="1" applyAlignment="1">
      <alignment vertical="center"/>
    </xf>
    <xf numFmtId="0" fontId="81" fillId="0" borderId="83" xfId="0" applyFont="1" applyBorder="1" applyAlignment="1">
      <alignment vertical="center"/>
    </xf>
    <xf numFmtId="0" fontId="81" fillId="0" borderId="86" xfId="0" applyFont="1" applyBorder="1" applyAlignment="1">
      <alignment vertical="center"/>
    </xf>
    <xf numFmtId="9" fontId="51" fillId="0" borderId="80" xfId="0" applyNumberFormat="1" applyFont="1" applyBorder="1" applyAlignment="1">
      <alignment horizontal="center" vertical="center" wrapText="1"/>
    </xf>
    <xf numFmtId="0" fontId="7" fillId="0" borderId="84" xfId="0" applyFont="1" applyBorder="1" applyAlignment="1">
      <alignment vertical="center"/>
    </xf>
    <xf numFmtId="0" fontId="7" fillId="0" borderId="87" xfId="0" applyFont="1" applyBorder="1" applyAlignment="1">
      <alignment vertical="center"/>
    </xf>
    <xf numFmtId="0" fontId="53" fillId="8" borderId="81" xfId="0" applyFont="1" applyFill="1" applyBorder="1" applyAlignment="1">
      <alignment horizontal="center" vertical="center" wrapText="1"/>
    </xf>
    <xf numFmtId="0" fontId="7" fillId="0" borderId="85" xfId="0" applyFont="1" applyBorder="1" applyAlignment="1">
      <alignment vertical="center"/>
    </xf>
    <xf numFmtId="0" fontId="7" fillId="0" borderId="88" xfId="0" applyFont="1" applyBorder="1" applyAlignment="1">
      <alignment vertical="center"/>
    </xf>
    <xf numFmtId="9" fontId="51" fillId="0" borderId="81" xfId="0" applyNumberFormat="1" applyFont="1" applyBorder="1" applyAlignment="1">
      <alignment horizontal="center" vertical="center" wrapText="1"/>
    </xf>
    <xf numFmtId="9" fontId="53" fillId="8" borderId="81" xfId="1" applyFont="1" applyFill="1" applyBorder="1" applyAlignment="1">
      <alignment horizontal="center" vertical="center" wrapText="1"/>
    </xf>
    <xf numFmtId="9" fontId="7" fillId="0" borderId="85" xfId="1" applyFont="1" applyBorder="1" applyAlignment="1">
      <alignment vertical="center"/>
    </xf>
    <xf numFmtId="9" fontId="7" fillId="0" borderId="88" xfId="1" applyFont="1" applyBorder="1" applyAlignment="1">
      <alignment vertical="center"/>
    </xf>
    <xf numFmtId="9" fontId="51" fillId="0" borderId="130" xfId="0" applyNumberFormat="1" applyFont="1" applyBorder="1" applyAlignment="1">
      <alignment horizontal="center" vertical="center" wrapText="1"/>
    </xf>
    <xf numFmtId="0" fontId="7" fillId="0" borderId="139" xfId="0" applyFont="1" applyBorder="1" applyAlignment="1">
      <alignment vertical="center"/>
    </xf>
    <xf numFmtId="0" fontId="7" fillId="0" borderId="145" xfId="0" applyFont="1" applyBorder="1" applyAlignment="1">
      <alignment vertical="center"/>
    </xf>
    <xf numFmtId="9" fontId="51" fillId="0" borderId="134" xfId="0" applyNumberFormat="1" applyFont="1" applyBorder="1" applyAlignment="1">
      <alignment horizontal="center" vertical="center" wrapText="1"/>
    </xf>
    <xf numFmtId="0" fontId="7" fillId="0" borderId="141" xfId="0" applyFont="1" applyBorder="1" applyAlignment="1">
      <alignment vertical="center"/>
    </xf>
    <xf numFmtId="0" fontId="7" fillId="0" borderId="146" xfId="0" applyFont="1" applyBorder="1" applyAlignment="1">
      <alignment vertical="center"/>
    </xf>
    <xf numFmtId="9" fontId="51" fillId="0" borderId="135" xfId="0" applyNumberFormat="1" applyFont="1" applyBorder="1" applyAlignment="1">
      <alignment horizontal="center" vertical="center" wrapText="1"/>
    </xf>
    <xf numFmtId="0" fontId="7" fillId="0" borderId="131" xfId="0" applyFont="1" applyBorder="1" applyAlignment="1">
      <alignment vertical="center"/>
    </xf>
    <xf numFmtId="0" fontId="51" fillId="0" borderId="128" xfId="0" applyFont="1" applyBorder="1" applyAlignment="1">
      <alignment horizontal="center" vertical="center"/>
    </xf>
    <xf numFmtId="0" fontId="7" fillId="0" borderId="137" xfId="0" applyFont="1" applyBorder="1" applyAlignment="1">
      <alignment vertical="center"/>
    </xf>
    <xf numFmtId="0" fontId="7" fillId="0" borderId="143" xfId="0" applyFont="1" applyBorder="1" applyAlignment="1">
      <alignment vertical="center"/>
    </xf>
    <xf numFmtId="0" fontId="51" fillId="0" borderId="129" xfId="0" applyFont="1" applyBorder="1" applyAlignment="1">
      <alignment horizontal="center" vertical="center" wrapText="1"/>
    </xf>
    <xf numFmtId="0" fontId="7" fillId="0" borderId="138" xfId="0" applyFont="1" applyBorder="1" applyAlignment="1">
      <alignment vertical="center"/>
    </xf>
    <xf numFmtId="0" fontId="7" fillId="0" borderId="144" xfId="0" applyFont="1" applyBorder="1" applyAlignment="1">
      <alignment vertical="center"/>
    </xf>
    <xf numFmtId="9" fontId="51" fillId="0" borderId="79" xfId="0" applyNumberFormat="1" applyFont="1" applyBorder="1" applyAlignment="1">
      <alignment horizontal="center" vertical="center" wrapText="1"/>
    </xf>
    <xf numFmtId="0" fontId="7" fillId="0" borderId="83" xfId="0" applyFont="1" applyBorder="1" applyAlignment="1">
      <alignment vertical="center" wrapText="1"/>
    </xf>
    <xf numFmtId="0" fontId="7" fillId="0" borderId="86" xfId="0" applyFont="1" applyBorder="1" applyAlignment="1">
      <alignment vertical="center" wrapText="1"/>
    </xf>
    <xf numFmtId="0" fontId="34" fillId="0" borderId="31" xfId="0" applyFont="1" applyBorder="1" applyAlignment="1">
      <alignment horizontal="center" vertical="center"/>
    </xf>
    <xf numFmtId="0" fontId="7" fillId="0" borderId="90" xfId="0" applyFont="1" applyBorder="1" applyAlignment="1">
      <alignment vertical="center"/>
    </xf>
    <xf numFmtId="0" fontId="7" fillId="0" borderId="32" xfId="0" applyFont="1" applyBorder="1" applyAlignment="1">
      <alignment vertical="center"/>
    </xf>
    <xf numFmtId="0" fontId="34" fillId="3" borderId="31" xfId="0" applyFont="1" applyFill="1" applyBorder="1" applyAlignment="1">
      <alignment horizontal="center" vertical="center"/>
    </xf>
    <xf numFmtId="0" fontId="34" fillId="0" borderId="31" xfId="0" applyFont="1" applyBorder="1" applyAlignment="1">
      <alignment horizontal="center" vertical="center" wrapText="1"/>
    </xf>
    <xf numFmtId="0" fontId="34" fillId="3" borderId="31" xfId="0" applyFont="1" applyFill="1" applyBorder="1" applyAlignment="1">
      <alignment horizontal="center" vertical="center" wrapText="1"/>
    </xf>
    <xf numFmtId="0" fontId="17" fillId="0" borderId="29" xfId="0" applyFont="1" applyBorder="1" applyAlignment="1">
      <alignment horizontal="center" vertical="center"/>
    </xf>
    <xf numFmtId="0" fontId="7" fillId="0" borderId="30" xfId="0" applyFont="1" applyBorder="1" applyAlignment="1">
      <alignment vertical="center"/>
    </xf>
    <xf numFmtId="0" fontId="7" fillId="0" borderId="33" xfId="0" applyFont="1" applyBorder="1" applyAlignment="1">
      <alignment vertical="center"/>
    </xf>
    <xf numFmtId="0" fontId="7" fillId="0" borderId="34" xfId="0" applyFont="1" applyBorder="1" applyAlignment="1">
      <alignment vertical="center"/>
    </xf>
    <xf numFmtId="0" fontId="7" fillId="0" borderId="35" xfId="0" applyFont="1" applyBorder="1" applyAlignment="1">
      <alignment vertical="center"/>
    </xf>
    <xf numFmtId="0" fontId="7" fillId="0" borderId="36" xfId="0" applyFont="1" applyBorder="1" applyAlignment="1">
      <alignment vertical="center"/>
    </xf>
    <xf numFmtId="0" fontId="33" fillId="0" borderId="29" xfId="0" applyFont="1" applyBorder="1" applyAlignment="1">
      <alignment horizontal="left" vertical="center"/>
    </xf>
    <xf numFmtId="0" fontId="7" fillId="0" borderId="89" xfId="0" applyFont="1" applyBorder="1" applyAlignment="1">
      <alignment vertical="center"/>
    </xf>
    <xf numFmtId="0" fontId="0" fillId="0" borderId="0" xfId="0" applyAlignment="1">
      <alignment vertical="center"/>
    </xf>
    <xf numFmtId="0" fontId="7" fillId="0" borderId="91" xfId="0" applyFont="1" applyBorder="1" applyAlignment="1">
      <alignment vertical="center"/>
    </xf>
    <xf numFmtId="0" fontId="49" fillId="0" borderId="41" xfId="0" applyFont="1" applyBorder="1" applyAlignment="1">
      <alignment horizontal="center" vertical="center"/>
    </xf>
    <xf numFmtId="0" fontId="7" fillId="0" borderId="41" xfId="0" applyFont="1" applyBorder="1" applyAlignment="1">
      <alignment vertical="center"/>
    </xf>
    <xf numFmtId="0" fontId="50" fillId="0" borderId="40" xfId="0" applyFont="1" applyBorder="1" applyAlignment="1">
      <alignment horizontal="center" vertical="center"/>
    </xf>
    <xf numFmtId="0" fontId="40" fillId="12" borderId="94" xfId="0" applyFont="1" applyFill="1" applyBorder="1" applyAlignment="1">
      <alignment horizontal="left" vertical="center" wrapText="1"/>
    </xf>
    <xf numFmtId="0" fontId="7" fillId="0" borderId="95" xfId="0" applyFont="1" applyBorder="1" applyAlignment="1">
      <alignment vertical="center"/>
    </xf>
    <xf numFmtId="0" fontId="37" fillId="0" borderId="101" xfId="0" applyFont="1" applyBorder="1" applyAlignment="1">
      <alignment horizontal="center" vertical="center" wrapText="1"/>
    </xf>
    <xf numFmtId="0" fontId="7" fillId="0" borderId="102" xfId="0" applyFont="1" applyBorder="1" applyAlignment="1">
      <alignment vertical="center"/>
    </xf>
    <xf numFmtId="0" fontId="7" fillId="0" borderId="103" xfId="0" applyFont="1" applyBorder="1" applyAlignment="1">
      <alignment vertical="center"/>
    </xf>
    <xf numFmtId="0" fontId="16" fillId="2" borderId="106" xfId="0" applyFont="1" applyFill="1" applyBorder="1" applyAlignment="1">
      <alignment horizontal="left" vertical="center"/>
    </xf>
    <xf numFmtId="0" fontId="75" fillId="0" borderId="65" xfId="0" applyFont="1" applyBorder="1" applyAlignment="1">
      <alignment horizontal="left" vertical="center"/>
    </xf>
    <xf numFmtId="0" fontId="75" fillId="0" borderId="107" xfId="0" applyFont="1" applyBorder="1" applyAlignment="1">
      <alignment horizontal="left" vertical="center"/>
    </xf>
    <xf numFmtId="0" fontId="43" fillId="13" borderId="108" xfId="0" applyFont="1" applyFill="1" applyBorder="1" applyAlignment="1">
      <alignment horizontal="center" vertical="center"/>
    </xf>
    <xf numFmtId="0" fontId="7" fillId="0" borderId="109" xfId="0" applyFont="1" applyBorder="1" applyAlignment="1">
      <alignment vertical="center"/>
    </xf>
    <xf numFmtId="0" fontId="7" fillId="0" borderId="110" xfId="0" applyFont="1" applyBorder="1" applyAlignment="1">
      <alignment vertical="center"/>
    </xf>
    <xf numFmtId="0" fontId="44" fillId="4" borderId="111" xfId="0" applyFont="1" applyFill="1" applyBorder="1" applyAlignment="1">
      <alignment horizontal="center" vertical="center"/>
    </xf>
    <xf numFmtId="0" fontId="7" fillId="0" borderId="112" xfId="0" applyFont="1" applyBorder="1" applyAlignment="1">
      <alignment vertical="center"/>
    </xf>
    <xf numFmtId="0" fontId="7" fillId="0" borderId="113" xfId="0" applyFont="1" applyBorder="1" applyAlignment="1">
      <alignment vertical="center"/>
    </xf>
    <xf numFmtId="0" fontId="45" fillId="10" borderId="20" xfId="0" applyFont="1" applyFill="1" applyBorder="1" applyAlignment="1">
      <alignment horizontal="center" vertical="center"/>
    </xf>
    <xf numFmtId="0" fontId="7" fillId="0" borderId="21" xfId="0" applyFont="1" applyBorder="1" applyAlignment="1">
      <alignment vertical="center"/>
    </xf>
    <xf numFmtId="0" fontId="7" fillId="0" borderId="114" xfId="0" applyFont="1" applyBorder="1" applyAlignment="1">
      <alignment vertical="center"/>
    </xf>
    <xf numFmtId="0" fontId="46" fillId="11" borderId="51" xfId="0" applyFont="1" applyFill="1" applyBorder="1" applyAlignment="1">
      <alignment horizontal="center" vertical="center"/>
    </xf>
    <xf numFmtId="0" fontId="7" fillId="0" borderId="52" xfId="0" applyFont="1" applyBorder="1" applyAlignment="1">
      <alignment vertical="center"/>
    </xf>
    <xf numFmtId="0" fontId="7" fillId="0" borderId="53" xfId="0" applyFont="1" applyBorder="1" applyAlignment="1">
      <alignment vertical="center"/>
    </xf>
    <xf numFmtId="0" fontId="7" fillId="0" borderId="42" xfId="0" applyFont="1" applyBorder="1" applyAlignment="1">
      <alignment vertical="center"/>
    </xf>
    <xf numFmtId="0" fontId="33" fillId="3" borderId="29" xfId="0" applyFont="1" applyFill="1" applyBorder="1" applyAlignment="1">
      <alignment horizontal="left" vertical="center" wrapText="1"/>
    </xf>
    <xf numFmtId="0" fontId="35" fillId="0" borderId="93" xfId="0" applyFont="1" applyBorder="1" applyAlignment="1">
      <alignment horizontal="center" vertical="center" wrapText="1"/>
    </xf>
    <xf numFmtId="0" fontId="7" fillId="0" borderId="100" xfId="0" applyFont="1" applyBorder="1" applyAlignment="1">
      <alignment vertical="center"/>
    </xf>
    <xf numFmtId="0" fontId="7" fillId="0" borderId="104" xfId="0" applyFont="1" applyBorder="1" applyAlignment="1">
      <alignment vertical="center"/>
    </xf>
    <xf numFmtId="0" fontId="36" fillId="4" borderId="94" xfId="0" applyFont="1" applyFill="1" applyBorder="1" applyAlignment="1">
      <alignment horizontal="left" vertical="center" wrapText="1"/>
    </xf>
    <xf numFmtId="0" fontId="37" fillId="0" borderId="96" xfId="0" applyFont="1" applyBorder="1" applyAlignment="1">
      <alignment horizontal="center" vertical="center" wrapText="1"/>
    </xf>
    <xf numFmtId="0" fontId="7" fillId="0" borderId="97" xfId="0" applyFont="1" applyBorder="1" applyAlignment="1">
      <alignment vertical="center"/>
    </xf>
    <xf numFmtId="0" fontId="7" fillId="0" borderId="98" xfId="0" applyFont="1" applyBorder="1" applyAlignment="1">
      <alignment vertical="center"/>
    </xf>
    <xf numFmtId="0" fontId="38" fillId="10" borderId="94" xfId="0" applyFont="1" applyFill="1" applyBorder="1" applyAlignment="1">
      <alignment horizontal="left" vertical="center" wrapText="1"/>
    </xf>
    <xf numFmtId="0" fontId="39" fillId="11" borderId="94" xfId="0" applyFont="1" applyFill="1" applyBorder="1" applyAlignment="1">
      <alignment horizontal="left" vertical="center" wrapText="1"/>
    </xf>
    <xf numFmtId="0" fontId="41" fillId="13" borderId="94" xfId="0" applyFont="1" applyFill="1" applyBorder="1" applyAlignment="1">
      <alignment horizontal="left" vertical="center" wrapText="1"/>
    </xf>
    <xf numFmtId="9" fontId="51" fillId="0" borderId="130" xfId="1" applyFont="1" applyBorder="1" applyAlignment="1">
      <alignment horizontal="center" vertical="center" wrapText="1"/>
    </xf>
    <xf numFmtId="9" fontId="7" fillId="0" borderId="139" xfId="1" applyFont="1" applyBorder="1" applyAlignment="1">
      <alignment vertical="center"/>
    </xf>
    <xf numFmtId="9" fontId="7" fillId="0" borderId="145" xfId="1" applyFont="1" applyBorder="1" applyAlignment="1">
      <alignment vertical="center"/>
    </xf>
    <xf numFmtId="0" fontId="51" fillId="0" borderId="79" xfId="0" applyFont="1" applyBorder="1" applyAlignment="1">
      <alignment horizontal="left" vertical="center" wrapText="1"/>
    </xf>
    <xf numFmtId="0" fontId="34" fillId="0" borderId="79" xfId="0" applyFont="1" applyBorder="1" applyAlignment="1">
      <alignment horizontal="center" vertical="center" wrapText="1"/>
    </xf>
    <xf numFmtId="0" fontId="72" fillId="0" borderId="79" xfId="0" applyFont="1" applyBorder="1" applyAlignment="1">
      <alignment horizontal="center" vertical="center" wrapText="1"/>
    </xf>
    <xf numFmtId="0" fontId="71" fillId="0" borderId="83" xfId="0" applyFont="1" applyBorder="1" applyAlignment="1">
      <alignment vertical="center" wrapText="1"/>
    </xf>
    <xf numFmtId="0" fontId="71" fillId="0" borderId="86" xfId="0" applyFont="1" applyBorder="1" applyAlignment="1">
      <alignment vertical="center" wrapText="1"/>
    </xf>
    <xf numFmtId="14" fontId="51" fillId="0" borderId="79" xfId="0" applyNumberFormat="1" applyFont="1" applyBorder="1" applyAlignment="1">
      <alignment horizontal="center" vertical="center" wrapText="1"/>
    </xf>
    <xf numFmtId="0" fontId="72" fillId="0" borderId="216" xfId="0" applyFont="1" applyBorder="1" applyAlignment="1" applyProtection="1">
      <alignment horizontal="center" vertical="center" wrapText="1"/>
      <protection hidden="1"/>
    </xf>
    <xf numFmtId="0" fontId="72" fillId="0" borderId="83" xfId="0" applyFont="1" applyBorder="1" applyAlignment="1" applyProtection="1">
      <alignment horizontal="center" vertical="center" wrapText="1"/>
      <protection hidden="1"/>
    </xf>
    <xf numFmtId="0" fontId="72" fillId="0" borderId="217" xfId="0" applyFont="1" applyBorder="1" applyAlignment="1" applyProtection="1">
      <alignment horizontal="center" vertical="center" wrapText="1"/>
      <protection hidden="1"/>
    </xf>
    <xf numFmtId="9" fontId="72" fillId="0" borderId="216" xfId="1" applyFont="1" applyBorder="1" applyAlignment="1" applyProtection="1">
      <alignment horizontal="center" vertical="center" wrapText="1"/>
      <protection hidden="1"/>
    </xf>
    <xf numFmtId="9" fontId="72" fillId="0" borderId="83" xfId="1" applyFont="1" applyBorder="1" applyAlignment="1" applyProtection="1">
      <alignment horizontal="center" vertical="center" wrapText="1"/>
      <protection hidden="1"/>
    </xf>
    <xf numFmtId="9" fontId="72" fillId="0" borderId="217" xfId="1" applyFont="1" applyBorder="1" applyAlignment="1" applyProtection="1">
      <alignment horizontal="center" vertical="center" wrapText="1"/>
      <protection hidden="1"/>
    </xf>
    <xf numFmtId="9" fontId="52" fillId="0" borderId="80" xfId="0" applyNumberFormat="1" applyFont="1" applyBorder="1" applyAlignment="1">
      <alignment horizontal="center" vertical="center" wrapText="1"/>
    </xf>
    <xf numFmtId="0" fontId="7" fillId="0" borderId="175" xfId="0" applyFont="1" applyBorder="1" applyAlignment="1">
      <alignment vertical="center"/>
    </xf>
    <xf numFmtId="0" fontId="7" fillId="0" borderId="176" xfId="0" applyFont="1" applyBorder="1" applyAlignment="1">
      <alignment vertical="center"/>
    </xf>
    <xf numFmtId="0" fontId="29" fillId="0" borderId="79" xfId="0" applyFont="1" applyBorder="1" applyAlignment="1">
      <alignment horizontal="center" vertical="center" wrapText="1"/>
    </xf>
    <xf numFmtId="0" fontId="29" fillId="0" borderId="80" xfId="0" applyFont="1" applyBorder="1" applyAlignment="1">
      <alignment horizontal="center" vertical="center" wrapText="1"/>
    </xf>
    <xf numFmtId="0" fontId="7" fillId="0" borderId="174" xfId="0" applyFont="1" applyBorder="1" applyAlignment="1">
      <alignment vertical="center"/>
    </xf>
    <xf numFmtId="0" fontId="61" fillId="18" borderId="177" xfId="0" applyFont="1" applyFill="1" applyBorder="1" applyAlignment="1">
      <alignment horizontal="center" vertical="center"/>
    </xf>
    <xf numFmtId="0" fontId="7" fillId="0" borderId="178" xfId="0" applyFont="1" applyBorder="1" applyAlignment="1">
      <alignment vertical="center"/>
    </xf>
    <xf numFmtId="0" fontId="7" fillId="0" borderId="179" xfId="0" applyFont="1" applyBorder="1" applyAlignment="1">
      <alignment vertical="center"/>
    </xf>
    <xf numFmtId="0" fontId="7" fillId="0" borderId="180" xfId="0" applyFont="1" applyBorder="1" applyAlignment="1">
      <alignment vertical="center"/>
    </xf>
    <xf numFmtId="0" fontId="7" fillId="0" borderId="181" xfId="0" applyFont="1" applyBorder="1" applyAlignment="1">
      <alignment vertical="center"/>
    </xf>
    <xf numFmtId="0" fontId="7" fillId="0" borderId="182" xfId="0" applyFont="1" applyBorder="1" applyAlignment="1">
      <alignment vertical="center"/>
    </xf>
    <xf numFmtId="0" fontId="7" fillId="0" borderId="183" xfId="0" applyFont="1" applyBorder="1" applyAlignment="1">
      <alignment vertical="center"/>
    </xf>
    <xf numFmtId="0" fontId="7" fillId="0" borderId="184" xfId="0" applyFont="1" applyBorder="1" applyAlignment="1">
      <alignment vertical="center"/>
    </xf>
    <xf numFmtId="0" fontId="62" fillId="19" borderId="77" xfId="0" applyFont="1" applyFill="1" applyBorder="1" applyAlignment="1">
      <alignment horizontal="center" vertical="center"/>
    </xf>
    <xf numFmtId="0" fontId="7" fillId="0" borderId="65" xfId="0" applyFont="1" applyBorder="1" applyAlignment="1">
      <alignment vertical="center"/>
    </xf>
    <xf numFmtId="0" fontId="7" fillId="0" borderId="107" xfId="0" applyFont="1" applyBorder="1" applyAlignment="1">
      <alignment vertical="center"/>
    </xf>
    <xf numFmtId="0" fontId="19" fillId="20" borderId="51" xfId="0" applyFont="1" applyFill="1" applyBorder="1" applyAlignment="1">
      <alignment horizontal="left" vertical="center"/>
    </xf>
    <xf numFmtId="0" fontId="29" fillId="0" borderId="79" xfId="0" applyFont="1" applyBorder="1" applyAlignment="1">
      <alignment horizontal="center" vertical="center"/>
    </xf>
    <xf numFmtId="0" fontId="5" fillId="0" borderId="0" xfId="0" applyFont="1" applyAlignment="1">
      <alignment horizontal="center" vertical="center"/>
    </xf>
    <xf numFmtId="165" fontId="5" fillId="0" borderId="81" xfId="2" applyNumberFormat="1" applyFont="1" applyBorder="1" applyAlignment="1">
      <alignment horizontal="center" vertical="center"/>
    </xf>
    <xf numFmtId="165" fontId="7" fillId="0" borderId="85" xfId="2" applyNumberFormat="1" applyFont="1" applyBorder="1" applyAlignment="1">
      <alignment vertical="center"/>
    </xf>
    <xf numFmtId="165" fontId="7" fillId="0" borderId="88" xfId="2" applyNumberFormat="1" applyFont="1" applyBorder="1" applyAlignment="1">
      <alignment vertical="center"/>
    </xf>
    <xf numFmtId="0" fontId="64" fillId="0" borderId="155" xfId="0" applyFont="1" applyBorder="1" applyAlignment="1">
      <alignment horizontal="center" vertical="center"/>
    </xf>
    <xf numFmtId="0" fontId="7" fillId="0" borderId="158" xfId="0" applyFont="1" applyBorder="1" applyAlignment="1">
      <alignment vertical="center"/>
    </xf>
    <xf numFmtId="0" fontId="7" fillId="0" borderId="161" xfId="0" applyFont="1" applyBorder="1" applyAlignment="1">
      <alignment vertical="center"/>
    </xf>
    <xf numFmtId="0" fontId="64" fillId="0" borderId="158" xfId="0" applyFont="1" applyBorder="1" applyAlignment="1">
      <alignment horizontal="center" vertical="center"/>
    </xf>
    <xf numFmtId="0" fontId="55" fillId="0" borderId="155" xfId="0" applyFont="1" applyBorder="1" applyAlignment="1">
      <alignment horizontal="center" vertical="center" wrapText="1"/>
    </xf>
    <xf numFmtId="0" fontId="55" fillId="0" borderId="153" xfId="0" applyFont="1" applyBorder="1" applyAlignment="1">
      <alignment horizontal="center" vertical="center"/>
    </xf>
    <xf numFmtId="0" fontId="7" fillId="0" borderId="157" xfId="0" applyFont="1" applyBorder="1" applyAlignment="1">
      <alignment vertical="center"/>
    </xf>
    <xf numFmtId="0" fontId="7" fillId="0" borderId="160" xfId="0" applyFont="1" applyBorder="1" applyAlignment="1">
      <alignment vertical="center"/>
    </xf>
    <xf numFmtId="0" fontId="55" fillId="0" borderId="154" xfId="0" applyFont="1" applyBorder="1" applyAlignment="1">
      <alignment horizontal="center" vertical="center" wrapText="1"/>
    </xf>
    <xf numFmtId="0" fontId="55" fillId="15" borderId="155" xfId="0" applyFont="1" applyFill="1" applyBorder="1" applyAlignment="1">
      <alignment horizontal="center" vertical="center" wrapText="1"/>
    </xf>
    <xf numFmtId="9" fontId="57" fillId="17" borderId="119" xfId="0" applyNumberFormat="1" applyFont="1" applyFill="1" applyBorder="1" applyAlignment="1">
      <alignment horizontal="center" vertical="center" wrapText="1"/>
    </xf>
    <xf numFmtId="9" fontId="53" fillId="8" borderId="122" xfId="1" applyFont="1" applyFill="1" applyBorder="1" applyAlignment="1">
      <alignment horizontal="center" vertical="center" wrapText="1"/>
    </xf>
    <xf numFmtId="9" fontId="53" fillId="8" borderId="88" xfId="1" applyFont="1" applyFill="1" applyBorder="1" applyAlignment="1">
      <alignment horizontal="center" vertical="center" wrapText="1"/>
    </xf>
    <xf numFmtId="9" fontId="0" fillId="0" borderId="210" xfId="1" applyFont="1" applyBorder="1" applyAlignment="1">
      <alignment horizontal="center" vertical="center"/>
    </xf>
    <xf numFmtId="9" fontId="0" fillId="0" borderId="211" xfId="1" applyFont="1" applyBorder="1" applyAlignment="1">
      <alignment horizontal="center" vertical="center"/>
    </xf>
    <xf numFmtId="9" fontId="0" fillId="0" borderId="212" xfId="1" applyFont="1" applyBorder="1" applyAlignment="1">
      <alignment horizontal="center" vertical="center"/>
    </xf>
    <xf numFmtId="0" fontId="19" fillId="22" borderId="79" xfId="0" applyFont="1" applyFill="1" applyBorder="1" applyAlignment="1">
      <alignment horizontal="center" vertical="center" wrapText="1"/>
    </xf>
    <xf numFmtId="0" fontId="7" fillId="23" borderId="83" xfId="0" applyFont="1" applyFill="1" applyBorder="1" applyAlignment="1">
      <alignment vertical="center"/>
    </xf>
    <xf numFmtId="0" fontId="7" fillId="23" borderId="86" xfId="0" applyFont="1" applyFill="1" applyBorder="1" applyAlignment="1">
      <alignment vertical="center"/>
    </xf>
    <xf numFmtId="9" fontId="55" fillId="0" borderId="155" xfId="0" applyNumberFormat="1" applyFont="1" applyBorder="1" applyAlignment="1">
      <alignment horizontal="center" vertical="center" wrapText="1"/>
    </xf>
    <xf numFmtId="0" fontId="57" fillId="17" borderId="119" xfId="0" applyFont="1" applyFill="1" applyBorder="1" applyAlignment="1">
      <alignment horizontal="center" vertical="center" wrapText="1"/>
    </xf>
    <xf numFmtId="9" fontId="51" fillId="0" borderId="139" xfId="1" applyFont="1" applyBorder="1" applyAlignment="1">
      <alignment horizontal="center" vertical="center" wrapText="1"/>
    </xf>
    <xf numFmtId="9" fontId="51" fillId="0" borderId="145" xfId="1" applyFont="1" applyBorder="1" applyAlignment="1">
      <alignment horizontal="center" vertical="center" wrapText="1"/>
    </xf>
    <xf numFmtId="0" fontId="51" fillId="0" borderId="83" xfId="0" applyFont="1" applyBorder="1" applyAlignment="1">
      <alignment horizontal="center" vertical="center" wrapText="1"/>
    </xf>
    <xf numFmtId="0" fontId="51" fillId="0" borderId="86" xfId="0" applyFont="1" applyBorder="1" applyAlignment="1">
      <alignment horizontal="center" vertical="center" wrapText="1"/>
    </xf>
    <xf numFmtId="9" fontId="51" fillId="0" borderId="141" xfId="0" applyNumberFormat="1" applyFont="1" applyBorder="1" applyAlignment="1">
      <alignment horizontal="center" vertical="center" wrapText="1"/>
    </xf>
    <xf numFmtId="9" fontId="51" fillId="0" borderId="214" xfId="0" applyNumberFormat="1" applyFont="1" applyBorder="1" applyAlignment="1">
      <alignment horizontal="center" vertical="center" wrapText="1"/>
    </xf>
    <xf numFmtId="0" fontId="78" fillId="0" borderId="155" xfId="0" applyFont="1" applyBorder="1" applyAlignment="1">
      <alignment horizontal="center" vertical="center" wrapText="1"/>
    </xf>
    <xf numFmtId="0" fontId="81" fillId="0" borderId="158" xfId="0" applyFont="1" applyBorder="1" applyAlignment="1">
      <alignment vertical="center"/>
    </xf>
    <xf numFmtId="0" fontId="81" fillId="0" borderId="161" xfId="0" applyFont="1" applyBorder="1" applyAlignment="1">
      <alignment vertical="center"/>
    </xf>
    <xf numFmtId="0" fontId="7" fillId="0" borderId="138" xfId="0" applyFont="1" applyBorder="1" applyAlignment="1">
      <alignment vertical="center" wrapText="1"/>
    </xf>
    <xf numFmtId="0" fontId="7" fillId="0" borderId="144" xfId="0" applyFont="1" applyBorder="1" applyAlignment="1">
      <alignment vertical="center" wrapText="1"/>
    </xf>
    <xf numFmtId="0" fontId="55" fillId="15" borderId="155" xfId="0" applyFont="1" applyFill="1" applyBorder="1" applyAlignment="1">
      <alignment horizontal="center" vertical="center"/>
    </xf>
    <xf numFmtId="9" fontId="54" fillId="0" borderId="80" xfId="0" applyNumberFormat="1" applyFont="1" applyBorder="1" applyAlignment="1">
      <alignment horizontal="center" vertical="center" wrapText="1"/>
    </xf>
    <xf numFmtId="0" fontId="34" fillId="0" borderId="126" xfId="0" applyFont="1" applyBorder="1" applyAlignment="1">
      <alignment horizontal="center" vertical="center"/>
    </xf>
    <xf numFmtId="0" fontId="75" fillId="0" borderId="136" xfId="0" applyFont="1" applyBorder="1" applyAlignment="1">
      <alignment vertical="center"/>
    </xf>
    <xf numFmtId="0" fontId="75" fillId="0" borderId="142" xfId="0" applyFont="1" applyBorder="1" applyAlignment="1">
      <alignment vertical="center"/>
    </xf>
    <xf numFmtId="9" fontId="51" fillId="0" borderId="83" xfId="0" applyNumberFormat="1" applyFont="1" applyBorder="1" applyAlignment="1">
      <alignment horizontal="center" vertical="center" wrapText="1"/>
    </xf>
    <xf numFmtId="9" fontId="51" fillId="0" borderId="213" xfId="0" applyNumberFormat="1" applyFont="1" applyBorder="1" applyAlignment="1">
      <alignment horizontal="center" vertical="center" wrapText="1"/>
    </xf>
    <xf numFmtId="0" fontId="55" fillId="0" borderId="157" xfId="0" applyFont="1" applyBorder="1" applyAlignment="1">
      <alignment horizontal="center" vertical="center"/>
    </xf>
    <xf numFmtId="0" fontId="55" fillId="0" borderId="138" xfId="0" applyFont="1" applyBorder="1" applyAlignment="1">
      <alignment horizontal="center" vertical="center" wrapText="1"/>
    </xf>
    <xf numFmtId="0" fontId="7" fillId="0" borderId="158" xfId="0" applyFont="1" applyBorder="1" applyAlignment="1">
      <alignment vertical="center" wrapText="1"/>
    </xf>
    <xf numFmtId="0" fontId="7" fillId="0" borderId="161" xfId="0" applyFont="1" applyBorder="1" applyAlignment="1">
      <alignment vertical="center" wrapText="1"/>
    </xf>
    <xf numFmtId="0" fontId="81" fillId="0" borderId="158" xfId="0" applyFont="1" applyBorder="1" applyAlignment="1">
      <alignment vertical="center" wrapText="1"/>
    </xf>
    <xf numFmtId="0" fontId="81" fillId="0" borderId="161" xfId="0" applyFont="1" applyBorder="1" applyAlignment="1">
      <alignment vertical="center" wrapText="1"/>
    </xf>
    <xf numFmtId="0" fontId="55" fillId="0" borderId="155" xfId="0" applyFont="1" applyBorder="1" applyAlignment="1">
      <alignment horizontal="center" vertical="center"/>
    </xf>
    <xf numFmtId="0" fontId="57" fillId="17" borderId="119" xfId="0" applyFont="1" applyFill="1" applyBorder="1" applyAlignment="1">
      <alignment horizontal="center" vertical="center"/>
    </xf>
    <xf numFmtId="0" fontId="56" fillId="0" borderId="155" xfId="0" applyFont="1" applyBorder="1" applyAlignment="1">
      <alignment horizontal="center" vertical="center" wrapText="1"/>
    </xf>
    <xf numFmtId="0" fontId="75" fillId="0" borderId="158" xfId="0" applyFont="1" applyBorder="1" applyAlignment="1">
      <alignment vertical="center"/>
    </xf>
    <xf numFmtId="0" fontId="75" fillId="0" borderId="161" xfId="0" applyFont="1" applyBorder="1" applyAlignment="1">
      <alignment vertical="center"/>
    </xf>
    <xf numFmtId="0" fontId="78" fillId="0" borderId="155" xfId="0" applyFont="1" applyBorder="1" applyAlignment="1">
      <alignment horizontal="left" vertical="center" wrapText="1"/>
    </xf>
    <xf numFmtId="9" fontId="5" fillId="0" borderId="81" xfId="1" applyFont="1" applyBorder="1" applyAlignment="1">
      <alignment horizontal="center" vertical="center"/>
    </xf>
    <xf numFmtId="0" fontId="29" fillId="0" borderId="216" xfId="0" applyFont="1" applyBorder="1" applyAlignment="1" applyProtection="1">
      <alignment horizontal="center"/>
      <protection locked="0"/>
    </xf>
    <xf numFmtId="0" fontId="29" fillId="0" borderId="83" xfId="0" applyFont="1" applyBorder="1" applyAlignment="1" applyProtection="1">
      <alignment horizontal="center"/>
      <protection locked="0"/>
    </xf>
    <xf numFmtId="0" fontId="29" fillId="0" borderId="217" xfId="0" applyFont="1" applyBorder="1" applyAlignment="1" applyProtection="1">
      <alignment horizontal="center"/>
      <protection locked="0"/>
    </xf>
    <xf numFmtId="0" fontId="29" fillId="0" borderId="216" xfId="0" applyFont="1" applyBorder="1" applyAlignment="1" applyProtection="1">
      <alignment horizontal="center" vertical="center"/>
      <protection locked="0"/>
    </xf>
    <xf numFmtId="0" fontId="29" fillId="0" borderId="83" xfId="0" applyFont="1" applyBorder="1" applyAlignment="1" applyProtection="1">
      <alignment horizontal="center" vertical="center"/>
      <protection locked="0"/>
    </xf>
    <xf numFmtId="0" fontId="29" fillId="0" borderId="217" xfId="0" applyFont="1" applyBorder="1" applyAlignment="1" applyProtection="1">
      <alignment horizontal="center" vertical="center"/>
      <protection locked="0"/>
    </xf>
    <xf numFmtId="0" fontId="55" fillId="0" borderId="158" xfId="0" applyFont="1" applyBorder="1" applyAlignment="1">
      <alignment horizontal="center" vertical="center" wrapText="1"/>
    </xf>
    <xf numFmtId="0" fontId="51" fillId="0" borderId="216" xfId="0" applyFont="1" applyBorder="1" applyAlignment="1" applyProtection="1">
      <alignment horizontal="center" vertical="center" wrapText="1"/>
      <protection locked="0"/>
    </xf>
    <xf numFmtId="0" fontId="51" fillId="0" borderId="83" xfId="0" applyFont="1" applyBorder="1" applyAlignment="1" applyProtection="1">
      <alignment horizontal="center" vertical="center" wrapText="1"/>
      <protection locked="0"/>
    </xf>
    <xf numFmtId="0" fontId="51" fillId="0" borderId="217" xfId="0" applyFont="1" applyBorder="1" applyAlignment="1" applyProtection="1">
      <alignment horizontal="center" vertical="center" wrapText="1"/>
      <protection locked="0"/>
    </xf>
    <xf numFmtId="9" fontId="55" fillId="0" borderId="158" xfId="0" applyNumberFormat="1" applyFont="1" applyBorder="1" applyAlignment="1">
      <alignment horizontal="center" vertical="center"/>
    </xf>
    <xf numFmtId="0" fontId="56" fillId="0" borderId="168" xfId="0" applyFont="1" applyBorder="1" applyAlignment="1">
      <alignment horizontal="center" vertical="center"/>
    </xf>
    <xf numFmtId="0" fontId="75" fillId="0" borderId="168" xfId="0" applyFont="1" applyBorder="1" applyAlignment="1">
      <alignment vertical="center"/>
    </xf>
    <xf numFmtId="0" fontId="75" fillId="0" borderId="171" xfId="0" applyFont="1" applyBorder="1" applyAlignment="1">
      <alignment vertical="center"/>
    </xf>
    <xf numFmtId="0" fontId="78" fillId="0" borderId="158" xfId="0" applyFont="1" applyBorder="1" applyAlignment="1">
      <alignment horizontal="center" vertical="center" wrapText="1"/>
    </xf>
    <xf numFmtId="0" fontId="60" fillId="0" borderId="215" xfId="0" applyFont="1" applyBorder="1" applyAlignment="1">
      <alignment horizontal="center" vertical="center" wrapText="1"/>
    </xf>
    <xf numFmtId="0" fontId="60" fillId="0" borderId="158" xfId="0" applyFont="1" applyBorder="1" applyAlignment="1">
      <alignment horizontal="center" vertical="center" wrapText="1"/>
    </xf>
    <xf numFmtId="0" fontId="60" fillId="0" borderId="161" xfId="0" applyFont="1" applyBorder="1" applyAlignment="1">
      <alignment horizontal="center" vertical="center" wrapText="1"/>
    </xf>
    <xf numFmtId="0" fontId="56" fillId="0" borderId="162" xfId="0" applyFont="1" applyBorder="1" applyAlignment="1">
      <alignment horizontal="center" vertical="center"/>
    </xf>
    <xf numFmtId="9" fontId="57" fillId="17" borderId="119" xfId="0" applyNumberFormat="1" applyFont="1" applyFill="1" applyBorder="1" applyAlignment="1">
      <alignment horizontal="center" vertical="center"/>
    </xf>
    <xf numFmtId="0" fontId="47" fillId="12" borderId="115" xfId="0" applyFont="1" applyFill="1" applyBorder="1" applyAlignment="1">
      <alignment horizontal="center" vertical="center"/>
    </xf>
    <xf numFmtId="0" fontId="48" fillId="0" borderId="116" xfId="0" applyFont="1" applyBorder="1" applyAlignment="1">
      <alignment horizontal="center" vertical="center"/>
    </xf>
    <xf numFmtId="0" fontId="7" fillId="0" borderId="117" xfId="0" applyFont="1" applyBorder="1" applyAlignment="1">
      <alignment vertical="center"/>
    </xf>
    <xf numFmtId="0" fontId="19" fillId="0" borderId="82" xfId="0" applyFont="1" applyBorder="1" applyAlignment="1">
      <alignment horizontal="center" vertical="center"/>
    </xf>
    <xf numFmtId="0" fontId="7" fillId="0" borderId="121" xfId="0" applyFont="1" applyBorder="1" applyAlignment="1">
      <alignment vertical="center"/>
    </xf>
    <xf numFmtId="0" fontId="19" fillId="6" borderId="123" xfId="0" applyFont="1" applyFill="1" applyBorder="1" applyAlignment="1">
      <alignment horizontal="center" vertical="center" wrapText="1"/>
    </xf>
    <xf numFmtId="0" fontId="7" fillId="0" borderId="124" xfId="0" applyFont="1" applyBorder="1" applyAlignment="1">
      <alignment vertical="center"/>
    </xf>
    <xf numFmtId="0" fontId="19" fillId="6" borderId="46" xfId="0" applyFont="1" applyFill="1" applyBorder="1" applyAlignment="1">
      <alignment horizontal="center" vertical="center" wrapText="1"/>
    </xf>
    <xf numFmtId="0" fontId="7" fillId="0" borderId="47" xfId="0" applyFont="1" applyBorder="1" applyAlignment="1">
      <alignment vertical="center"/>
    </xf>
    <xf numFmtId="0" fontId="19" fillId="0" borderId="37" xfId="0" applyFont="1" applyBorder="1" applyAlignment="1">
      <alignment horizontal="center" vertical="center"/>
    </xf>
    <xf numFmtId="0" fontId="7" fillId="0" borderId="39" xfId="0" applyFont="1" applyBorder="1" applyAlignment="1">
      <alignment vertical="center"/>
    </xf>
    <xf numFmtId="0" fontId="55" fillId="0" borderId="126" xfId="0" applyFont="1" applyBorder="1" applyAlignment="1">
      <alignment horizontal="center" vertical="center" wrapText="1"/>
    </xf>
    <xf numFmtId="0" fontId="55" fillId="0" borderId="136" xfId="0" applyFont="1" applyBorder="1" applyAlignment="1">
      <alignment horizontal="center" vertical="center" wrapText="1"/>
    </xf>
    <xf numFmtId="0" fontId="55" fillId="0" borderId="142" xfId="0" applyFont="1" applyBorder="1" applyAlignment="1">
      <alignment horizontal="center" vertical="center" wrapText="1"/>
    </xf>
    <xf numFmtId="0" fontId="55" fillId="15" borderId="218" xfId="0" applyFont="1" applyFill="1" applyBorder="1" applyAlignment="1">
      <alignment horizontal="center" vertical="center"/>
    </xf>
    <xf numFmtId="0" fontId="55" fillId="15" borderId="219" xfId="0" applyFont="1" applyFill="1" applyBorder="1" applyAlignment="1">
      <alignment horizontal="center" vertical="center"/>
    </xf>
    <xf numFmtId="0" fontId="55" fillId="15" borderId="220" xfId="0" applyFont="1" applyFill="1" applyBorder="1" applyAlignment="1">
      <alignment horizontal="center" vertical="center"/>
    </xf>
    <xf numFmtId="9" fontId="55" fillId="0" borderId="155" xfId="0" applyNumberFormat="1" applyFont="1" applyBorder="1" applyAlignment="1">
      <alignment horizontal="center" vertical="center"/>
    </xf>
    <xf numFmtId="0" fontId="51" fillId="0" borderId="152" xfId="0" applyFont="1" applyBorder="1" applyAlignment="1">
      <alignment horizontal="center" vertical="center" wrapText="1"/>
    </xf>
    <xf numFmtId="0" fontId="7" fillId="0" borderId="156" xfId="0" applyFont="1" applyBorder="1" applyAlignment="1">
      <alignment vertical="center"/>
    </xf>
    <xf numFmtId="0" fontId="7" fillId="0" borderId="159" xfId="0" applyFont="1" applyBorder="1" applyAlignment="1">
      <alignment vertical="center"/>
    </xf>
    <xf numFmtId="0" fontId="72" fillId="0" borderId="83" xfId="0" applyFont="1" applyBorder="1" applyAlignment="1">
      <alignment horizontal="center" vertical="center" wrapText="1"/>
    </xf>
    <xf numFmtId="0" fontId="72" fillId="0" borderId="86" xfId="0" applyFont="1" applyBorder="1" applyAlignment="1">
      <alignment horizontal="center" vertical="center" wrapText="1"/>
    </xf>
    <xf numFmtId="0" fontId="72" fillId="0" borderId="222" xfId="0" applyFont="1" applyBorder="1" applyAlignment="1">
      <alignment horizontal="center" vertical="center" wrapText="1"/>
    </xf>
    <xf numFmtId="0" fontId="72" fillId="0" borderId="209" xfId="0" applyFont="1" applyBorder="1" applyAlignment="1">
      <alignment horizontal="left" vertical="center" wrapText="1"/>
    </xf>
    <xf numFmtId="9" fontId="72" fillId="0" borderId="70" xfId="1" applyFont="1" applyBorder="1" applyAlignment="1">
      <alignment horizontal="center" vertical="center" wrapText="1"/>
    </xf>
    <xf numFmtId="9" fontId="72" fillId="0" borderId="184" xfId="1" applyFont="1" applyBorder="1" applyAlignment="1">
      <alignment horizontal="center" vertical="center" wrapText="1"/>
    </xf>
    <xf numFmtId="9" fontId="72" fillId="0" borderId="72" xfId="1" applyFont="1" applyBorder="1" applyAlignment="1">
      <alignment horizontal="center" vertical="center" wrapText="1"/>
    </xf>
    <xf numFmtId="9" fontId="55" fillId="0" borderId="158" xfId="0" applyNumberFormat="1" applyFont="1" applyBorder="1" applyAlignment="1">
      <alignment horizontal="center" vertical="center" wrapText="1"/>
    </xf>
    <xf numFmtId="0" fontId="59" fillId="8" borderId="85" xfId="0" applyFont="1" applyFill="1" applyBorder="1" applyAlignment="1">
      <alignment horizontal="center" vertical="center" wrapText="1"/>
    </xf>
    <xf numFmtId="9" fontId="59" fillId="8" borderId="85" xfId="0" applyNumberFormat="1" applyFont="1" applyFill="1" applyBorder="1" applyAlignment="1">
      <alignment horizontal="center" vertical="center" wrapText="1"/>
    </xf>
    <xf numFmtId="0" fontId="55" fillId="16" borderId="158" xfId="0" applyFont="1" applyFill="1" applyBorder="1" applyAlignment="1">
      <alignment horizontal="center" vertical="center"/>
    </xf>
    <xf numFmtId="0" fontId="51" fillId="0" borderId="223" xfId="0" applyFont="1" applyBorder="1" applyAlignment="1" applyProtection="1">
      <alignment horizontal="center" vertical="center" wrapText="1"/>
      <protection locked="0"/>
    </xf>
    <xf numFmtId="0" fontId="51" fillId="0" borderId="138" xfId="0" applyFont="1" applyBorder="1" applyAlignment="1" applyProtection="1">
      <alignment horizontal="center" vertical="center" wrapText="1"/>
      <protection locked="0"/>
    </xf>
    <xf numFmtId="0" fontId="51" fillId="0" borderId="224" xfId="0" applyFont="1" applyBorder="1" applyAlignment="1" applyProtection="1">
      <alignment horizontal="center" vertical="center" wrapText="1"/>
      <protection locked="0"/>
    </xf>
    <xf numFmtId="0" fontId="51" fillId="0" borderId="216" xfId="0" applyFont="1" applyBorder="1" applyAlignment="1" applyProtection="1">
      <alignment horizontal="center" wrapText="1"/>
      <protection locked="0"/>
    </xf>
    <xf numFmtId="0" fontId="51" fillId="0" borderId="83" xfId="0" applyFont="1" applyBorder="1" applyAlignment="1" applyProtection="1">
      <alignment horizontal="center" wrapText="1"/>
      <protection locked="0"/>
    </xf>
    <xf numFmtId="0" fontId="51" fillId="0" borderId="217" xfId="0" applyFont="1" applyBorder="1" applyAlignment="1" applyProtection="1">
      <alignment horizontal="center" wrapText="1"/>
      <protection locked="0"/>
    </xf>
    <xf numFmtId="0" fontId="51" fillId="0" borderId="216" xfId="0" applyFont="1" applyBorder="1" applyAlignment="1" applyProtection="1">
      <alignment horizontal="center" wrapText="1"/>
      <protection hidden="1"/>
    </xf>
    <xf numFmtId="0" fontId="51" fillId="0" borderId="83" xfId="0" applyFont="1" applyBorder="1" applyAlignment="1" applyProtection="1">
      <alignment horizontal="center" wrapText="1"/>
      <protection hidden="1"/>
    </xf>
    <xf numFmtId="0" fontId="51" fillId="0" borderId="217" xfId="0" applyFont="1" applyBorder="1" applyAlignment="1" applyProtection="1">
      <alignment horizontal="center" wrapText="1"/>
      <protection hidden="1"/>
    </xf>
    <xf numFmtId="0" fontId="51" fillId="0" borderId="227" xfId="0" applyFont="1" applyBorder="1" applyAlignment="1" applyProtection="1">
      <alignment horizontal="center" wrapText="1"/>
      <protection locked="0"/>
    </xf>
    <xf numFmtId="0" fontId="51" fillId="0" borderId="228" xfId="0" applyFont="1" applyBorder="1" applyAlignment="1" applyProtection="1">
      <alignment horizontal="center" wrapText="1"/>
      <protection locked="0"/>
    </xf>
    <xf numFmtId="0" fontId="51" fillId="0" borderId="229" xfId="0" applyFont="1" applyBorder="1" applyAlignment="1" applyProtection="1">
      <alignment horizontal="center" wrapText="1"/>
      <protection locked="0"/>
    </xf>
    <xf numFmtId="0" fontId="51" fillId="0" borderId="223" xfId="0" applyFont="1" applyBorder="1" applyAlignment="1" applyProtection="1">
      <alignment horizontal="center" wrapText="1"/>
      <protection locked="0"/>
    </xf>
    <xf numFmtId="0" fontId="51" fillId="0" borderId="138" xfId="0" applyFont="1" applyBorder="1" applyAlignment="1" applyProtection="1">
      <alignment horizontal="center" wrapText="1"/>
      <protection locked="0"/>
    </xf>
    <xf numFmtId="0" fontId="51" fillId="0" borderId="224" xfId="0" applyFont="1" applyBorder="1" applyAlignment="1" applyProtection="1">
      <alignment horizontal="center" wrapText="1"/>
      <protection locked="0"/>
    </xf>
    <xf numFmtId="9" fontId="51" fillId="0" borderId="232" xfId="1" applyFont="1" applyBorder="1" applyAlignment="1" applyProtection="1">
      <alignment horizontal="center" wrapText="1"/>
      <protection hidden="1"/>
    </xf>
    <xf numFmtId="9" fontId="51" fillId="0" borderId="235" xfId="1" applyFont="1" applyBorder="1" applyAlignment="1" applyProtection="1">
      <alignment horizontal="center" wrapText="1"/>
      <protection hidden="1"/>
    </xf>
    <xf numFmtId="9" fontId="51" fillId="0" borderId="237" xfId="1" applyFont="1" applyBorder="1" applyAlignment="1" applyProtection="1">
      <alignment horizontal="center" wrapText="1"/>
      <protection hidden="1"/>
    </xf>
    <xf numFmtId="0" fontId="34" fillId="0" borderId="126" xfId="0" applyFont="1" applyBorder="1" applyAlignment="1">
      <alignment horizontal="center" vertical="center" wrapText="1"/>
    </xf>
    <xf numFmtId="0" fontId="75" fillId="0" borderId="136" xfId="0" applyFont="1" applyBorder="1" applyAlignment="1">
      <alignment vertical="center" wrapText="1"/>
    </xf>
    <xf numFmtId="0" fontId="75" fillId="0" borderId="142" xfId="0" applyFont="1" applyBorder="1" applyAlignment="1">
      <alignment vertical="center" wrapText="1"/>
    </xf>
    <xf numFmtId="0" fontId="81" fillId="0" borderId="83" xfId="0" applyFont="1" applyBorder="1" applyAlignment="1">
      <alignment vertical="center" wrapText="1"/>
    </xf>
    <xf numFmtId="0" fontId="81" fillId="0" borderId="86" xfId="0" applyFont="1" applyBorder="1" applyAlignment="1">
      <alignment vertical="center" wrapText="1"/>
    </xf>
    <xf numFmtId="9" fontId="51" fillId="0" borderId="233" xfId="1" applyFont="1" applyBorder="1" applyAlignment="1" applyProtection="1">
      <alignment horizontal="center" wrapText="1"/>
      <protection hidden="1"/>
    </xf>
    <xf numFmtId="9" fontId="51" fillId="0" borderId="83" xfId="1" applyFont="1" applyBorder="1" applyAlignment="1" applyProtection="1">
      <alignment horizontal="center" wrapText="1"/>
      <protection hidden="1"/>
    </xf>
    <xf numFmtId="9" fontId="51" fillId="0" borderId="131" xfId="1" applyFont="1" applyBorder="1" applyAlignment="1" applyProtection="1">
      <alignment horizontal="center" wrapText="1"/>
      <protection hidden="1"/>
    </xf>
    <xf numFmtId="0" fontId="51" fillId="0" borderId="216" xfId="0" applyFont="1" applyBorder="1" applyAlignment="1" applyProtection="1">
      <alignment horizontal="center" vertical="center" wrapText="1"/>
      <protection hidden="1"/>
    </xf>
    <xf numFmtId="0" fontId="51" fillId="0" borderId="83" xfId="0" applyFont="1" applyBorder="1" applyAlignment="1" applyProtection="1">
      <alignment horizontal="center" vertical="center" wrapText="1"/>
      <protection hidden="1"/>
    </xf>
    <xf numFmtId="0" fontId="51" fillId="0" borderId="217" xfId="0" applyFont="1" applyBorder="1" applyAlignment="1" applyProtection="1">
      <alignment horizontal="center" vertical="center" wrapText="1"/>
      <protection hidden="1"/>
    </xf>
    <xf numFmtId="0" fontId="2" fillId="0" borderId="209" xfId="0" applyFont="1" applyBorder="1" applyAlignment="1">
      <alignment horizontal="left" vertical="center" wrapText="1"/>
    </xf>
    <xf numFmtId="0" fontId="4" fillId="0" borderId="209" xfId="0" applyFont="1" applyBorder="1" applyAlignment="1">
      <alignment horizontal="left" vertical="center" wrapText="1"/>
    </xf>
    <xf numFmtId="0" fontId="76" fillId="0" borderId="221" xfId="0" applyFont="1" applyBorder="1" applyAlignment="1">
      <alignment horizontal="center" vertical="center"/>
    </xf>
    <xf numFmtId="0" fontId="76" fillId="0" borderId="222" xfId="0" applyFont="1" applyBorder="1" applyAlignment="1">
      <alignment horizontal="center" vertical="center"/>
    </xf>
    <xf numFmtId="0" fontId="51" fillId="0" borderId="209" xfId="0" applyFont="1" applyBorder="1" applyAlignment="1">
      <alignment horizontal="center" vertical="center" wrapText="1"/>
    </xf>
    <xf numFmtId="0" fontId="65" fillId="21" borderId="185" xfId="0" applyFont="1" applyFill="1" applyBorder="1" applyAlignment="1">
      <alignment horizontal="center"/>
    </xf>
    <xf numFmtId="0" fontId="7" fillId="0" borderId="186" xfId="0" applyFont="1" applyBorder="1"/>
    <xf numFmtId="0" fontId="7" fillId="0" borderId="187" xfId="0" applyFont="1" applyBorder="1"/>
    <xf numFmtId="0" fontId="27" fillId="2" borderId="77" xfId="0" applyFont="1" applyFill="1" applyBorder="1" applyAlignment="1">
      <alignment horizontal="left" vertical="top" wrapText="1"/>
    </xf>
    <xf numFmtId="0" fontId="7" fillId="0" borderId="107" xfId="0" applyFont="1" applyBorder="1"/>
    <xf numFmtId="0" fontId="5" fillId="2" borderId="177" xfId="0" applyFont="1" applyFill="1" applyBorder="1" applyAlignment="1">
      <alignment horizontal="left" wrapText="1"/>
    </xf>
    <xf numFmtId="0" fontId="7" fillId="0" borderId="178" xfId="0" applyFont="1" applyBorder="1"/>
    <xf numFmtId="0" fontId="7" fillId="0" borderId="188" xfId="0" applyFont="1" applyBorder="1"/>
    <xf numFmtId="0" fontId="7" fillId="0" borderId="182" xfId="0" applyFont="1" applyBorder="1"/>
    <xf numFmtId="0" fontId="7" fillId="0" borderId="183" xfId="0" applyFont="1" applyBorder="1"/>
    <xf numFmtId="0" fontId="7" fillId="0" borderId="189" xfId="0" applyFont="1" applyBorder="1"/>
    <xf numFmtId="0" fontId="7" fillId="0" borderId="180" xfId="0" applyFont="1" applyBorder="1"/>
    <xf numFmtId="0" fontId="7" fillId="0" borderId="190" xfId="0" applyFont="1" applyBorder="1"/>
    <xf numFmtId="0" fontId="66" fillId="10" borderId="191" xfId="0" applyFont="1" applyFill="1" applyBorder="1" applyAlignment="1">
      <alignment horizontal="center" wrapText="1"/>
    </xf>
    <xf numFmtId="0" fontId="7" fillId="0" borderId="192" xfId="0" applyFont="1" applyBorder="1"/>
    <xf numFmtId="0" fontId="7" fillId="0" borderId="193" xfId="0" applyFont="1" applyBorder="1"/>
    <xf numFmtId="0" fontId="67" fillId="2" borderId="195" xfId="0" applyFont="1" applyFill="1" applyBorder="1" applyAlignment="1">
      <alignment horizontal="left" wrapText="1"/>
    </xf>
    <xf numFmtId="0" fontId="5" fillId="2" borderId="196" xfId="0" applyFont="1" applyFill="1" applyBorder="1" applyAlignment="1">
      <alignment horizontal="left" wrapText="1"/>
    </xf>
    <xf numFmtId="0" fontId="7" fillId="0" borderId="197" xfId="0" applyFont="1" applyBorder="1"/>
    <xf numFmtId="0" fontId="7" fillId="0" borderId="198" xfId="0" applyFont="1" applyBorder="1"/>
    <xf numFmtId="0" fontId="7" fillId="0" borderId="201" xfId="0" applyFont="1" applyBorder="1"/>
    <xf numFmtId="0" fontId="7" fillId="0" borderId="181" xfId="0" applyFont="1" applyBorder="1"/>
    <xf numFmtId="0" fontId="7" fillId="0" borderId="204" xfId="0" applyFont="1" applyBorder="1"/>
    <xf numFmtId="0" fontId="7" fillId="0" borderId="205" xfId="0" applyFont="1" applyBorder="1"/>
    <xf numFmtId="0" fontId="7" fillId="0" borderId="206" xfId="0" applyFont="1" applyBorder="1"/>
    <xf numFmtId="0" fontId="5" fillId="2" borderId="199" xfId="0" applyFont="1" applyFill="1" applyBorder="1" applyAlignment="1">
      <alignment horizontal="left" wrapText="1"/>
    </xf>
    <xf numFmtId="0" fontId="7" fillId="0" borderId="200" xfId="0" applyFont="1" applyBorder="1"/>
    <xf numFmtId="0" fontId="7" fillId="0" borderId="202" xfId="0" applyFont="1" applyBorder="1"/>
    <xf numFmtId="0" fontId="7" fillId="0" borderId="203" xfId="0" applyFont="1" applyBorder="1"/>
    <xf numFmtId="0" fontId="7" fillId="0" borderId="207" xfId="0" applyFont="1" applyBorder="1"/>
    <xf numFmtId="0" fontId="7" fillId="0" borderId="208" xfId="0" applyFont="1" applyBorder="1"/>
    <xf numFmtId="0" fontId="1" fillId="0" borderId="209" xfId="0" applyFont="1" applyBorder="1" applyAlignment="1">
      <alignment horizontal="left" vertical="center" wrapText="1"/>
    </xf>
  </cellXfs>
  <cellStyles count="3">
    <cellStyle name="Millares" xfId="2" builtinId="3"/>
    <cellStyle name="Normal" xfId="0" builtinId="0"/>
    <cellStyle name="Porcentaje" xfId="1" builtinId="5"/>
  </cellStyles>
  <dxfs count="170">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9"/>
      <tableStyleElement type="firstRowStripe" dxfId="168"/>
      <tableStyleElement type="secondRowStripe" dxfId="167"/>
    </tableStyle>
    <tableStyle name="Hoja1-style 2" pivot="0" count="3" xr9:uid="{00000000-0011-0000-FFFF-FFFF01000000}">
      <tableStyleElement type="headerRow" dxfId="166"/>
      <tableStyleElement type="firstRowStripe" dxfId="165"/>
      <tableStyleElement type="secondRowStripe" dxfId="164"/>
    </tableStyle>
    <tableStyle name="Hoja1-style 3" pivot="0" count="3" xr9:uid="{00000000-0011-0000-FFFF-FFFF02000000}">
      <tableStyleElement type="headerRow" dxfId="163"/>
      <tableStyleElement type="firstRowStripe" dxfId="162"/>
      <tableStyleElement type="secondRowStripe" dxfId="161"/>
    </tableStyle>
    <tableStyle name="Hoja1-style 4" pivot="0" count="3" xr9:uid="{00000000-0011-0000-FFFF-FFFF03000000}">
      <tableStyleElement type="headerRow" dxfId="160"/>
      <tableStyleElement type="firstRowStripe" dxfId="159"/>
      <tableStyleElement type="secondRowStripe" dxfId="158"/>
    </tableStyle>
    <tableStyle name="Hoja1-style 5" pivot="0" count="3" xr9:uid="{00000000-0011-0000-FFFF-FFFF04000000}">
      <tableStyleElement type="headerRow" dxfId="157"/>
      <tableStyleElement type="firstRowStripe" dxfId="156"/>
      <tableStyleElement type="secondRowStripe" dxfId="155"/>
    </tableStyle>
    <tableStyle name="Hoja1-style 6" pivot="0" count="3" xr9:uid="{00000000-0011-0000-FFFF-FFFF05000000}">
      <tableStyleElement type="headerRow" dxfId="154"/>
      <tableStyleElement type="firstRowStripe" dxfId="153"/>
      <tableStyleElement type="secondRowStripe" dxfId="152"/>
    </tableStyle>
    <tableStyle name="Hoja1-style 7" pivot="0" count="3" xr9:uid="{00000000-0011-0000-FFFF-FFFF06000000}">
      <tableStyleElement type="headerRow" dxfId="151"/>
      <tableStyleElement type="firstRowStripe" dxfId="150"/>
      <tableStyleElement type="secondRowStripe" dxfId="1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externalLink" Target="externalLinks/externalLink1.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277"/>
      <c r="B1" s="280" t="s">
        <v>0</v>
      </c>
      <c r="C1" s="1" t="s">
        <v>1</v>
      </c>
      <c r="D1" s="1" t="s">
        <v>2</v>
      </c>
      <c r="E1" s="283"/>
      <c r="F1" s="2"/>
      <c r="G1" s="2"/>
      <c r="H1" s="2"/>
      <c r="I1" s="2"/>
      <c r="J1" s="2"/>
      <c r="K1" s="2"/>
      <c r="L1" s="2"/>
      <c r="M1" s="2"/>
      <c r="N1" s="2"/>
      <c r="O1" s="2"/>
      <c r="P1" s="2"/>
      <c r="Q1" s="2"/>
      <c r="R1" s="2"/>
      <c r="S1" s="2"/>
      <c r="T1" s="2"/>
      <c r="U1" s="2"/>
      <c r="V1" s="2"/>
      <c r="W1" s="2"/>
      <c r="X1" s="2"/>
      <c r="Y1" s="2"/>
      <c r="Z1" s="2"/>
    </row>
    <row r="2" spans="1:26">
      <c r="A2" s="278"/>
      <c r="B2" s="281"/>
      <c r="C2" s="3" t="s">
        <v>3</v>
      </c>
      <c r="D2" s="4">
        <v>4</v>
      </c>
      <c r="E2" s="284"/>
      <c r="F2" s="2"/>
      <c r="G2" s="2"/>
      <c r="H2" s="2"/>
      <c r="I2" s="2"/>
      <c r="J2" s="2"/>
      <c r="K2" s="2"/>
      <c r="L2" s="2"/>
      <c r="M2" s="2"/>
      <c r="N2" s="2"/>
      <c r="O2" s="2"/>
      <c r="P2" s="2"/>
      <c r="Q2" s="2"/>
      <c r="R2" s="2"/>
      <c r="S2" s="2"/>
      <c r="T2" s="2"/>
      <c r="U2" s="2"/>
      <c r="V2" s="2"/>
      <c r="W2" s="2"/>
      <c r="X2" s="2"/>
      <c r="Y2" s="2"/>
      <c r="Z2" s="2"/>
    </row>
    <row r="3" spans="1:26">
      <c r="A3" s="278"/>
      <c r="B3" s="282"/>
      <c r="C3" s="5" t="s">
        <v>4</v>
      </c>
      <c r="D3" s="6" t="s">
        <v>5</v>
      </c>
      <c r="E3" s="284"/>
      <c r="F3" s="2"/>
      <c r="G3" s="2"/>
      <c r="H3" s="2"/>
      <c r="I3" s="2"/>
      <c r="J3" s="2"/>
      <c r="K3" s="2"/>
      <c r="L3" s="2"/>
      <c r="M3" s="2"/>
      <c r="N3" s="2"/>
      <c r="O3" s="2"/>
      <c r="P3" s="2"/>
      <c r="Q3" s="2"/>
      <c r="R3" s="2"/>
      <c r="S3" s="2"/>
      <c r="T3" s="2"/>
      <c r="U3" s="2"/>
      <c r="V3" s="2"/>
      <c r="W3" s="2"/>
      <c r="X3" s="2"/>
      <c r="Y3" s="2"/>
      <c r="Z3" s="2"/>
    </row>
    <row r="4" spans="1:26">
      <c r="A4" s="278"/>
      <c r="B4" s="286" t="s">
        <v>6</v>
      </c>
      <c r="C4" s="3" t="s">
        <v>7</v>
      </c>
      <c r="D4" s="3" t="s">
        <v>8</v>
      </c>
      <c r="E4" s="284"/>
      <c r="F4" s="2"/>
      <c r="G4" s="2"/>
      <c r="H4" s="2"/>
      <c r="I4" s="2"/>
      <c r="J4" s="2"/>
      <c r="K4" s="2"/>
      <c r="L4" s="2"/>
      <c r="M4" s="2"/>
      <c r="N4" s="2"/>
      <c r="O4" s="2"/>
      <c r="P4" s="2"/>
      <c r="Q4" s="2"/>
      <c r="R4" s="2"/>
      <c r="S4" s="2"/>
      <c r="T4" s="2"/>
      <c r="U4" s="2"/>
      <c r="V4" s="2"/>
      <c r="W4" s="2"/>
      <c r="X4" s="2"/>
      <c r="Y4" s="2"/>
      <c r="Z4" s="2"/>
    </row>
    <row r="5" spans="1:26" ht="51">
      <c r="A5" s="278"/>
      <c r="B5" s="281"/>
      <c r="C5" s="5" t="s">
        <v>9</v>
      </c>
      <c r="D5" s="5" t="s">
        <v>10</v>
      </c>
      <c r="E5" s="284"/>
      <c r="F5" s="2"/>
      <c r="G5" s="2"/>
      <c r="H5" s="2"/>
      <c r="I5" s="2"/>
      <c r="J5" s="2"/>
      <c r="K5" s="2"/>
      <c r="L5" s="2"/>
      <c r="M5" s="2"/>
      <c r="N5" s="2"/>
      <c r="O5" s="2"/>
      <c r="P5" s="2"/>
      <c r="Q5" s="2"/>
      <c r="R5" s="2"/>
      <c r="S5" s="2"/>
      <c r="T5" s="2"/>
      <c r="U5" s="2"/>
      <c r="V5" s="2"/>
      <c r="W5" s="2"/>
      <c r="X5" s="2"/>
      <c r="Y5" s="2"/>
      <c r="Z5" s="2"/>
    </row>
    <row r="6" spans="1:26" ht="51">
      <c r="A6" s="278"/>
      <c r="B6" s="281"/>
      <c r="C6" s="3" t="s">
        <v>11</v>
      </c>
      <c r="D6" s="4" t="s">
        <v>12</v>
      </c>
      <c r="E6" s="284"/>
      <c r="F6" s="2"/>
      <c r="G6" s="2"/>
      <c r="H6" s="2"/>
      <c r="I6" s="2"/>
      <c r="J6" s="2"/>
      <c r="K6" s="2"/>
      <c r="L6" s="2"/>
      <c r="M6" s="2"/>
      <c r="N6" s="2"/>
      <c r="O6" s="2"/>
      <c r="P6" s="2"/>
      <c r="Q6" s="2"/>
      <c r="R6" s="2"/>
      <c r="S6" s="2"/>
      <c r="T6" s="2"/>
      <c r="U6" s="2"/>
      <c r="V6" s="2"/>
      <c r="W6" s="2"/>
      <c r="X6" s="2"/>
      <c r="Y6" s="2"/>
      <c r="Z6" s="2"/>
    </row>
    <row r="7" spans="1:26" ht="38.25">
      <c r="A7" s="279"/>
      <c r="B7" s="287"/>
      <c r="C7" s="7" t="s">
        <v>13</v>
      </c>
      <c r="D7" s="8" t="s">
        <v>14</v>
      </c>
      <c r="E7" s="285"/>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288" t="s">
        <v>15</v>
      </c>
      <c r="C10" s="289"/>
      <c r="D10" s="276"/>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290" t="s">
        <v>16</v>
      </c>
      <c r="C11" s="289"/>
      <c r="D11" s="276"/>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291" t="s">
        <v>17</v>
      </c>
      <c r="C13" s="289"/>
      <c r="D13" s="276"/>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275" t="s">
        <v>19</v>
      </c>
      <c r="D14" s="276"/>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290" t="s">
        <v>21</v>
      </c>
      <c r="D15" s="276"/>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290" t="s">
        <v>23</v>
      </c>
      <c r="D16" s="276"/>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291" t="s">
        <v>24</v>
      </c>
      <c r="C19" s="289"/>
      <c r="D19" s="276"/>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275" t="s">
        <v>26</v>
      </c>
      <c r="D20" s="276"/>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275" t="s">
        <v>28</v>
      </c>
      <c r="D21" s="276"/>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275" t="s">
        <v>30</v>
      </c>
      <c r="D22" s="276"/>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321"/>
      <c r="B2" s="310"/>
      <c r="C2" s="322" t="s">
        <v>0</v>
      </c>
      <c r="D2" s="310"/>
      <c r="E2" s="24" t="s">
        <v>1</v>
      </c>
      <c r="F2" s="320" t="s">
        <v>2</v>
      </c>
      <c r="G2" s="316"/>
      <c r="H2" s="309"/>
      <c r="I2" s="310"/>
      <c r="J2" s="22"/>
      <c r="K2" s="22"/>
      <c r="L2" s="22"/>
      <c r="M2" s="22"/>
      <c r="N2" s="22"/>
      <c r="O2" s="22"/>
      <c r="P2" s="22"/>
      <c r="Q2" s="22"/>
      <c r="R2" s="22"/>
      <c r="S2" s="22"/>
      <c r="T2" s="22"/>
      <c r="U2" s="22"/>
      <c r="V2" s="22"/>
      <c r="W2" s="22"/>
      <c r="X2" s="22"/>
      <c r="Y2" s="22"/>
      <c r="Z2" s="22"/>
    </row>
    <row r="3" spans="1:26" ht="15" customHeight="1">
      <c r="A3" s="311"/>
      <c r="B3" s="312"/>
      <c r="C3" s="311"/>
      <c r="D3" s="312"/>
      <c r="E3" s="25" t="s">
        <v>3</v>
      </c>
      <c r="F3" s="315">
        <v>4</v>
      </c>
      <c r="G3" s="316"/>
      <c r="H3" s="311"/>
      <c r="I3" s="312"/>
      <c r="K3" s="22"/>
      <c r="L3" s="22"/>
      <c r="M3" s="22"/>
      <c r="N3" s="22"/>
      <c r="O3" s="22"/>
      <c r="P3" s="22"/>
      <c r="Q3" s="22"/>
      <c r="R3" s="22"/>
      <c r="S3" s="22"/>
      <c r="T3" s="22"/>
      <c r="U3" s="22"/>
      <c r="V3" s="22"/>
      <c r="W3" s="22"/>
      <c r="X3" s="22"/>
      <c r="Y3" s="22"/>
      <c r="Z3" s="22"/>
    </row>
    <row r="4" spans="1:26" ht="15" customHeight="1">
      <c r="A4" s="311"/>
      <c r="B4" s="312"/>
      <c r="C4" s="313"/>
      <c r="D4" s="314"/>
      <c r="E4" s="24" t="s">
        <v>4</v>
      </c>
      <c r="F4" s="317" t="s">
        <v>5</v>
      </c>
      <c r="G4" s="316"/>
      <c r="H4" s="311"/>
      <c r="I4" s="312"/>
      <c r="K4" s="22"/>
      <c r="L4" s="22"/>
      <c r="M4" s="22"/>
      <c r="N4" s="22"/>
      <c r="O4" s="22"/>
      <c r="P4" s="22"/>
      <c r="Q4" s="22"/>
      <c r="R4" s="22"/>
      <c r="S4" s="22"/>
      <c r="T4" s="22"/>
      <c r="U4" s="22"/>
      <c r="V4" s="22"/>
      <c r="W4" s="22"/>
      <c r="X4" s="22"/>
      <c r="Y4" s="22"/>
      <c r="Z4" s="22"/>
    </row>
    <row r="5" spans="1:26" ht="26.25" customHeight="1">
      <c r="A5" s="311"/>
      <c r="B5" s="312"/>
      <c r="C5" s="318" t="s">
        <v>6</v>
      </c>
      <c r="D5" s="310"/>
      <c r="E5" s="25" t="s">
        <v>7</v>
      </c>
      <c r="F5" s="315" t="s">
        <v>35</v>
      </c>
      <c r="G5" s="316"/>
      <c r="H5" s="311"/>
      <c r="I5" s="312"/>
      <c r="K5" s="22"/>
      <c r="L5" s="22"/>
      <c r="M5" s="22"/>
      <c r="N5" s="22"/>
      <c r="O5" s="22"/>
      <c r="P5" s="22"/>
      <c r="Q5" s="22"/>
      <c r="R5" s="22"/>
      <c r="S5" s="22"/>
      <c r="T5" s="22"/>
      <c r="U5" s="22"/>
      <c r="V5" s="22"/>
      <c r="W5" s="22"/>
      <c r="X5" s="22"/>
      <c r="Y5" s="22"/>
      <c r="Z5" s="22"/>
    </row>
    <row r="6" spans="1:26" ht="26.25" customHeight="1">
      <c r="A6" s="311"/>
      <c r="B6" s="312"/>
      <c r="C6" s="311"/>
      <c r="D6" s="312"/>
      <c r="E6" s="24" t="s">
        <v>9</v>
      </c>
      <c r="F6" s="320" t="s">
        <v>10</v>
      </c>
      <c r="G6" s="316"/>
      <c r="H6" s="311"/>
      <c r="I6" s="312"/>
      <c r="K6" s="26"/>
      <c r="L6" s="26"/>
      <c r="M6" s="22"/>
      <c r="N6" s="22"/>
      <c r="O6" s="22"/>
      <c r="P6" s="22"/>
      <c r="Q6" s="22"/>
      <c r="R6" s="22"/>
      <c r="S6" s="22"/>
      <c r="T6" s="22"/>
      <c r="U6" s="22"/>
      <c r="V6" s="22"/>
      <c r="W6" s="22"/>
      <c r="X6" s="22"/>
      <c r="Y6" s="22"/>
      <c r="Z6" s="22"/>
    </row>
    <row r="7" spans="1:26" ht="41.25" customHeight="1">
      <c r="A7" s="311"/>
      <c r="B7" s="312"/>
      <c r="C7" s="311"/>
      <c r="D7" s="312"/>
      <c r="E7" s="25" t="s">
        <v>11</v>
      </c>
      <c r="F7" s="315" t="s">
        <v>12</v>
      </c>
      <c r="G7" s="316"/>
      <c r="H7" s="311"/>
      <c r="I7" s="312"/>
      <c r="K7" s="22"/>
      <c r="L7" s="22"/>
      <c r="M7" s="22"/>
      <c r="N7" s="22"/>
      <c r="O7" s="22"/>
      <c r="P7" s="22"/>
      <c r="Q7" s="22"/>
      <c r="R7" s="22"/>
      <c r="S7" s="22"/>
      <c r="T7" s="22"/>
      <c r="U7" s="22"/>
      <c r="V7" s="22"/>
      <c r="W7" s="22"/>
      <c r="X7" s="22"/>
      <c r="Y7" s="22"/>
      <c r="Z7" s="22"/>
    </row>
    <row r="8" spans="1:26" ht="26.25" customHeight="1">
      <c r="A8" s="313"/>
      <c r="B8" s="314"/>
      <c r="C8" s="313"/>
      <c r="D8" s="314"/>
      <c r="E8" s="24" t="s">
        <v>13</v>
      </c>
      <c r="F8" s="320" t="s">
        <v>14</v>
      </c>
      <c r="G8" s="316"/>
      <c r="H8" s="313"/>
      <c r="I8" s="314"/>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319" t="s">
        <v>36</v>
      </c>
      <c r="B10" s="289"/>
      <c r="C10" s="289"/>
      <c r="D10" s="289"/>
      <c r="E10" s="289"/>
      <c r="F10" s="289"/>
      <c r="G10" s="289"/>
      <c r="H10" s="289"/>
      <c r="I10" s="276"/>
      <c r="K10" s="22"/>
      <c r="L10" s="22"/>
      <c r="M10" s="22"/>
      <c r="N10" s="22"/>
      <c r="O10" s="22"/>
      <c r="P10" s="22"/>
      <c r="Q10" s="22"/>
      <c r="R10" s="22"/>
      <c r="S10" s="22"/>
      <c r="T10" s="22"/>
      <c r="U10" s="22"/>
      <c r="V10" s="22"/>
      <c r="W10" s="22"/>
      <c r="X10" s="22"/>
      <c r="Y10" s="22"/>
      <c r="Z10" s="22"/>
    </row>
    <row r="11" spans="1:26" ht="14.25" customHeight="1">
      <c r="A11" s="323" t="s">
        <v>37</v>
      </c>
      <c r="B11" s="324"/>
      <c r="C11" s="325"/>
      <c r="D11" s="326" t="s">
        <v>38</v>
      </c>
      <c r="E11" s="289"/>
      <c r="F11" s="289"/>
      <c r="G11" s="289"/>
      <c r="H11" s="289"/>
      <c r="I11" s="276"/>
      <c r="K11" s="22"/>
      <c r="L11" s="22"/>
      <c r="M11" s="22"/>
      <c r="N11" s="22"/>
      <c r="O11" s="22"/>
      <c r="P11" s="22"/>
      <c r="Q11" s="22"/>
      <c r="R11" s="22"/>
      <c r="S11" s="22"/>
      <c r="T11" s="22"/>
      <c r="U11" s="22"/>
      <c r="V11" s="22"/>
      <c r="W11" s="22"/>
      <c r="X11" s="22"/>
      <c r="Y11" s="22"/>
      <c r="Z11" s="22"/>
    </row>
    <row r="12" spans="1:26" ht="92.25" customHeight="1">
      <c r="A12" s="327" t="s">
        <v>39</v>
      </c>
      <c r="B12" s="328"/>
      <c r="C12" s="329"/>
      <c r="D12" s="330" t="s">
        <v>40</v>
      </c>
      <c r="E12" s="289"/>
      <c r="F12" s="289"/>
      <c r="G12" s="289"/>
      <c r="H12" s="289"/>
      <c r="I12" s="276"/>
      <c r="K12" s="22"/>
      <c r="L12" s="22"/>
      <c r="M12" s="22"/>
      <c r="N12" s="22"/>
      <c r="O12" s="22"/>
      <c r="P12" s="22"/>
      <c r="Q12" s="22"/>
      <c r="R12" s="22"/>
      <c r="S12" s="22"/>
      <c r="T12" s="22"/>
      <c r="U12" s="22"/>
      <c r="V12" s="22"/>
      <c r="W12" s="22"/>
      <c r="X12" s="22"/>
      <c r="Y12" s="22"/>
      <c r="Z12" s="22"/>
    </row>
    <row r="13" spans="1:26" ht="48" customHeight="1">
      <c r="A13" s="327" t="s">
        <v>41</v>
      </c>
      <c r="B13" s="328"/>
      <c r="C13" s="329"/>
      <c r="D13" s="330" t="s">
        <v>42</v>
      </c>
      <c r="E13" s="289"/>
      <c r="F13" s="289"/>
      <c r="G13" s="289"/>
      <c r="H13" s="289"/>
      <c r="I13" s="276"/>
      <c r="K13" s="22"/>
      <c r="L13" s="22"/>
      <c r="M13" s="22"/>
      <c r="N13" s="22"/>
      <c r="O13" s="22"/>
      <c r="P13" s="22"/>
      <c r="Q13" s="22"/>
      <c r="R13" s="22"/>
      <c r="S13" s="22"/>
      <c r="T13" s="22"/>
      <c r="U13" s="22"/>
      <c r="V13" s="22"/>
      <c r="W13" s="22"/>
      <c r="X13" s="22"/>
      <c r="Y13" s="22"/>
      <c r="Z13" s="22"/>
    </row>
    <row r="14" spans="1:26" ht="14.25" customHeight="1">
      <c r="A14" s="331" t="s">
        <v>43</v>
      </c>
      <c r="B14" s="332"/>
      <c r="C14" s="333"/>
      <c r="D14" s="334"/>
      <c r="E14" s="335"/>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336" t="s">
        <v>45</v>
      </c>
      <c r="C15" s="337"/>
      <c r="D15" s="338" t="s">
        <v>46</v>
      </c>
      <c r="E15" s="294"/>
      <c r="F15" s="294"/>
      <c r="G15" s="294"/>
      <c r="H15" s="294"/>
      <c r="I15" s="293"/>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339" t="s">
        <v>47</v>
      </c>
      <c r="C17" s="340"/>
      <c r="D17" s="341" t="s">
        <v>48</v>
      </c>
      <c r="E17" s="342"/>
      <c r="F17" s="342"/>
      <c r="G17" s="342"/>
      <c r="H17" s="342"/>
      <c r="I17" s="343"/>
      <c r="J17" s="22"/>
      <c r="K17" s="22"/>
      <c r="L17" s="22"/>
      <c r="M17" s="22"/>
      <c r="N17" s="22"/>
      <c r="O17" s="22"/>
      <c r="P17" s="22"/>
      <c r="Q17" s="22"/>
      <c r="R17" s="22"/>
      <c r="S17" s="22"/>
      <c r="T17" s="22"/>
      <c r="U17" s="22"/>
      <c r="V17" s="22"/>
      <c r="W17" s="22"/>
      <c r="X17" s="22"/>
      <c r="Y17" s="22"/>
      <c r="Z17" s="22"/>
    </row>
    <row r="18" spans="1:26" ht="15.75" customHeight="1">
      <c r="A18" s="295" t="s">
        <v>49</v>
      </c>
      <c r="B18" s="296"/>
      <c r="C18" s="296"/>
      <c r="D18" s="296"/>
      <c r="E18" s="296"/>
      <c r="F18" s="296"/>
      <c r="G18" s="296"/>
      <c r="H18" s="296"/>
      <c r="I18" s="297"/>
      <c r="J18" s="22"/>
      <c r="K18" s="22"/>
      <c r="L18" s="22"/>
      <c r="M18" s="22"/>
      <c r="N18" s="22"/>
      <c r="O18" s="22"/>
      <c r="P18" s="22"/>
      <c r="Q18" s="22"/>
      <c r="R18" s="22"/>
      <c r="S18" s="22"/>
      <c r="T18" s="22"/>
      <c r="U18" s="22"/>
      <c r="V18" s="22"/>
      <c r="W18" s="22"/>
      <c r="X18" s="22"/>
      <c r="Y18" s="22"/>
      <c r="Z18" s="22"/>
    </row>
    <row r="19" spans="1:26" ht="131.25" customHeight="1">
      <c r="A19" s="40" t="s">
        <v>50</v>
      </c>
      <c r="B19" s="292" t="s">
        <v>51</v>
      </c>
      <c r="C19" s="293"/>
      <c r="D19" s="292" t="s">
        <v>52</v>
      </c>
      <c r="E19" s="294"/>
      <c r="F19" s="294"/>
      <c r="G19" s="294"/>
      <c r="H19" s="294"/>
      <c r="I19" s="293"/>
      <c r="J19" s="22"/>
      <c r="K19" s="22"/>
      <c r="L19" s="22"/>
      <c r="M19" s="22"/>
      <c r="N19" s="22"/>
      <c r="O19" s="22"/>
      <c r="P19" s="22"/>
      <c r="Q19" s="22"/>
      <c r="R19" s="22"/>
      <c r="S19" s="22"/>
      <c r="T19" s="22"/>
      <c r="U19" s="22"/>
      <c r="V19" s="22"/>
      <c r="W19" s="22"/>
      <c r="X19" s="22"/>
      <c r="Y19" s="22"/>
      <c r="Z19" s="22"/>
    </row>
    <row r="20" spans="1:26" ht="17.25" customHeight="1">
      <c r="A20" s="295" t="s">
        <v>53</v>
      </c>
      <c r="B20" s="296"/>
      <c r="C20" s="296"/>
      <c r="D20" s="296"/>
      <c r="E20" s="296"/>
      <c r="F20" s="296"/>
      <c r="G20" s="296"/>
      <c r="H20" s="296"/>
      <c r="I20" s="297"/>
      <c r="J20" s="22"/>
      <c r="K20" s="22"/>
      <c r="L20" s="22"/>
      <c r="M20" s="22"/>
      <c r="N20" s="22"/>
      <c r="O20" s="22"/>
      <c r="P20" s="22"/>
      <c r="Q20" s="22"/>
      <c r="R20" s="22"/>
      <c r="S20" s="22"/>
      <c r="T20" s="22"/>
      <c r="U20" s="22"/>
      <c r="V20" s="22"/>
      <c r="W20" s="22"/>
      <c r="X20" s="22"/>
      <c r="Y20" s="22"/>
      <c r="Z20" s="22"/>
    </row>
    <row r="21" spans="1:26" ht="72.75" customHeight="1">
      <c r="A21" s="299" t="s">
        <v>54</v>
      </c>
      <c r="B21" s="304" t="s">
        <v>55</v>
      </c>
      <c r="C21" s="302"/>
      <c r="D21" s="304" t="s">
        <v>56</v>
      </c>
      <c r="E21" s="305"/>
      <c r="F21" s="305"/>
      <c r="G21" s="305"/>
      <c r="H21" s="305"/>
      <c r="I21" s="302"/>
      <c r="J21" s="22"/>
      <c r="K21" s="22"/>
      <c r="L21" s="22"/>
      <c r="M21" s="22"/>
      <c r="N21" s="22"/>
      <c r="O21" s="22"/>
      <c r="P21" s="22"/>
      <c r="Q21" s="22"/>
      <c r="R21" s="22"/>
      <c r="S21" s="22"/>
      <c r="T21" s="22"/>
      <c r="U21" s="22"/>
      <c r="V21" s="22"/>
      <c r="W21" s="22"/>
      <c r="X21" s="22"/>
      <c r="Y21" s="22"/>
      <c r="Z21" s="22"/>
    </row>
    <row r="22" spans="1:26" ht="51.75" customHeight="1">
      <c r="A22" s="300"/>
      <c r="B22" s="300"/>
      <c r="C22" s="303"/>
      <c r="D22" s="300"/>
      <c r="E22" s="306"/>
      <c r="F22" s="306"/>
      <c r="G22" s="306"/>
      <c r="H22" s="306"/>
      <c r="I22" s="303"/>
      <c r="J22" s="22"/>
      <c r="K22" s="22"/>
      <c r="L22" s="22"/>
      <c r="M22" s="22"/>
      <c r="N22" s="22"/>
      <c r="O22" s="22"/>
      <c r="P22" s="22"/>
      <c r="Q22" s="22"/>
      <c r="R22" s="22"/>
      <c r="S22" s="22"/>
      <c r="T22" s="22"/>
      <c r="U22" s="22"/>
      <c r="V22" s="22"/>
      <c r="W22" s="22"/>
      <c r="X22" s="22"/>
      <c r="Y22" s="22"/>
      <c r="Z22" s="22"/>
    </row>
    <row r="23" spans="1:26" ht="15.75" customHeight="1">
      <c r="A23" s="295" t="s">
        <v>57</v>
      </c>
      <c r="B23" s="296"/>
      <c r="C23" s="296"/>
      <c r="D23" s="296"/>
      <c r="E23" s="296"/>
      <c r="F23" s="296"/>
      <c r="G23" s="296"/>
      <c r="H23" s="296"/>
      <c r="I23" s="297"/>
      <c r="J23" s="22"/>
      <c r="K23" s="22"/>
      <c r="L23" s="22"/>
      <c r="M23" s="22"/>
      <c r="N23" s="22"/>
      <c r="O23" s="22"/>
      <c r="P23" s="22"/>
      <c r="Q23" s="22"/>
      <c r="R23" s="22"/>
      <c r="S23" s="22"/>
      <c r="T23" s="22"/>
      <c r="U23" s="22"/>
      <c r="V23" s="22"/>
      <c r="W23" s="22"/>
      <c r="X23" s="22"/>
      <c r="Y23" s="22"/>
      <c r="Z23" s="22"/>
    </row>
    <row r="24" spans="1:26" ht="108.75" customHeight="1">
      <c r="A24" s="40" t="s">
        <v>58</v>
      </c>
      <c r="B24" s="292" t="s">
        <v>59</v>
      </c>
      <c r="C24" s="293"/>
      <c r="D24" s="292" t="s">
        <v>56</v>
      </c>
      <c r="E24" s="294"/>
      <c r="F24" s="294"/>
      <c r="G24" s="294"/>
      <c r="H24" s="294"/>
      <c r="I24" s="293"/>
      <c r="J24" s="22"/>
      <c r="K24" s="22"/>
      <c r="L24" s="22"/>
      <c r="M24" s="22"/>
      <c r="N24" s="22"/>
      <c r="O24" s="22"/>
      <c r="P24" s="22"/>
      <c r="Q24" s="22"/>
      <c r="R24" s="22"/>
      <c r="S24" s="22"/>
      <c r="T24" s="22"/>
      <c r="U24" s="22"/>
      <c r="V24" s="22"/>
      <c r="W24" s="22"/>
      <c r="X24" s="22"/>
      <c r="Y24" s="22"/>
      <c r="Z24" s="22"/>
    </row>
    <row r="25" spans="1:26" ht="15.75" customHeight="1">
      <c r="A25" s="295" t="s">
        <v>60</v>
      </c>
      <c r="B25" s="296"/>
      <c r="C25" s="296"/>
      <c r="D25" s="296"/>
      <c r="E25" s="296"/>
      <c r="F25" s="296"/>
      <c r="G25" s="296"/>
      <c r="H25" s="296"/>
      <c r="I25" s="297"/>
      <c r="J25" s="22"/>
      <c r="K25" s="22"/>
      <c r="L25" s="22"/>
      <c r="M25" s="22"/>
      <c r="N25" s="22"/>
      <c r="O25" s="22"/>
      <c r="P25" s="22"/>
      <c r="Q25" s="22"/>
      <c r="R25" s="22"/>
      <c r="S25" s="22"/>
      <c r="T25" s="22"/>
      <c r="U25" s="22"/>
      <c r="V25" s="22"/>
      <c r="W25" s="22"/>
      <c r="X25" s="22"/>
      <c r="Y25" s="22"/>
      <c r="Z25" s="22"/>
    </row>
    <row r="26" spans="1:26" ht="250.5" customHeight="1">
      <c r="A26" s="41" t="s">
        <v>61</v>
      </c>
      <c r="B26" s="298" t="s">
        <v>62</v>
      </c>
      <c r="C26" s="293"/>
      <c r="D26" s="292" t="s">
        <v>63</v>
      </c>
      <c r="E26" s="294"/>
      <c r="F26" s="294"/>
      <c r="G26" s="294"/>
      <c r="H26" s="294"/>
      <c r="I26" s="293"/>
      <c r="J26" s="22"/>
      <c r="K26" s="22"/>
      <c r="L26" s="22"/>
      <c r="M26" s="22"/>
      <c r="N26" s="22"/>
      <c r="O26" s="22"/>
      <c r="P26" s="22"/>
      <c r="Q26" s="22"/>
      <c r="R26" s="22"/>
      <c r="S26" s="22"/>
      <c r="T26" s="22"/>
      <c r="U26" s="22"/>
      <c r="V26" s="22"/>
      <c r="W26" s="22"/>
      <c r="X26" s="22"/>
      <c r="Y26" s="22"/>
      <c r="Z26" s="22"/>
    </row>
    <row r="27" spans="1:26" ht="17.25" customHeight="1">
      <c r="A27" s="295" t="s">
        <v>64</v>
      </c>
      <c r="B27" s="296"/>
      <c r="C27" s="296"/>
      <c r="D27" s="296"/>
      <c r="E27" s="296"/>
      <c r="F27" s="296"/>
      <c r="G27" s="296"/>
      <c r="H27" s="296"/>
      <c r="I27" s="297"/>
      <c r="J27" s="22"/>
      <c r="K27" s="22"/>
      <c r="L27" s="22"/>
      <c r="M27" s="22"/>
      <c r="N27" s="22"/>
      <c r="O27" s="22"/>
      <c r="P27" s="22"/>
      <c r="Q27" s="22"/>
      <c r="R27" s="22"/>
      <c r="S27" s="22"/>
      <c r="T27" s="22"/>
      <c r="U27" s="22"/>
      <c r="V27" s="22"/>
      <c r="W27" s="22"/>
      <c r="X27" s="22"/>
      <c r="Y27" s="22"/>
      <c r="Z27" s="22"/>
    </row>
    <row r="28" spans="1:26" ht="124.5" customHeight="1">
      <c r="A28" s="40" t="s">
        <v>65</v>
      </c>
      <c r="B28" s="298" t="s">
        <v>66</v>
      </c>
      <c r="C28" s="293"/>
      <c r="D28" s="292" t="s">
        <v>67</v>
      </c>
      <c r="E28" s="294"/>
      <c r="F28" s="294"/>
      <c r="G28" s="294"/>
      <c r="H28" s="294"/>
      <c r="I28" s="293"/>
      <c r="J28" s="22"/>
      <c r="K28" s="22"/>
      <c r="L28" s="22"/>
      <c r="M28" s="22"/>
      <c r="N28" s="22"/>
      <c r="O28" s="22"/>
      <c r="P28" s="22"/>
      <c r="Q28" s="22"/>
      <c r="R28" s="22"/>
      <c r="S28" s="22"/>
      <c r="T28" s="22"/>
      <c r="U28" s="22"/>
      <c r="V28" s="22"/>
      <c r="W28" s="22"/>
      <c r="X28" s="22"/>
      <c r="Y28" s="22"/>
      <c r="Z28" s="22"/>
    </row>
    <row r="29" spans="1:26" ht="17.25" customHeight="1">
      <c r="A29" s="295" t="s">
        <v>68</v>
      </c>
      <c r="B29" s="296"/>
      <c r="C29" s="296"/>
      <c r="D29" s="296"/>
      <c r="E29" s="296"/>
      <c r="F29" s="296"/>
      <c r="G29" s="296"/>
      <c r="H29" s="296"/>
      <c r="I29" s="297"/>
      <c r="J29" s="22"/>
      <c r="K29" s="22"/>
      <c r="L29" s="22"/>
      <c r="M29" s="22"/>
      <c r="N29" s="22"/>
      <c r="O29" s="22"/>
      <c r="P29" s="22"/>
      <c r="Q29" s="22"/>
      <c r="R29" s="22"/>
      <c r="S29" s="22"/>
      <c r="T29" s="22"/>
      <c r="U29" s="22"/>
      <c r="V29" s="22"/>
      <c r="W29" s="22"/>
      <c r="X29" s="22"/>
      <c r="Y29" s="22"/>
      <c r="Z29" s="22"/>
    </row>
    <row r="30" spans="1:26" ht="65.25" customHeight="1">
      <c r="A30" s="299" t="s">
        <v>69</v>
      </c>
      <c r="B30" s="301" t="s">
        <v>70</v>
      </c>
      <c r="C30" s="302"/>
      <c r="D30" s="304" t="s">
        <v>71</v>
      </c>
      <c r="E30" s="305"/>
      <c r="F30" s="305"/>
      <c r="G30" s="305"/>
      <c r="H30" s="305"/>
      <c r="I30" s="302"/>
      <c r="J30" s="22"/>
      <c r="K30" s="22"/>
      <c r="L30" s="22"/>
      <c r="M30" s="22"/>
      <c r="N30" s="22"/>
      <c r="O30" s="22"/>
      <c r="P30" s="22"/>
      <c r="Q30" s="22"/>
      <c r="R30" s="22"/>
      <c r="S30" s="22"/>
      <c r="T30" s="22"/>
      <c r="U30" s="22"/>
      <c r="V30" s="22"/>
      <c r="W30" s="22"/>
      <c r="X30" s="22"/>
      <c r="Y30" s="22"/>
      <c r="Z30" s="22"/>
    </row>
    <row r="31" spans="1:26" ht="158.25" customHeight="1">
      <c r="A31" s="300"/>
      <c r="B31" s="300"/>
      <c r="C31" s="303"/>
      <c r="D31" s="300"/>
      <c r="E31" s="306"/>
      <c r="F31" s="306"/>
      <c r="G31" s="306"/>
      <c r="H31" s="306"/>
      <c r="I31" s="303"/>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308" t="s">
        <v>72</v>
      </c>
      <c r="C34" s="293"/>
      <c r="D34" s="308" t="s">
        <v>48</v>
      </c>
      <c r="E34" s="294"/>
      <c r="F34" s="294"/>
      <c r="G34" s="294"/>
      <c r="H34" s="294"/>
      <c r="I34" s="293"/>
      <c r="J34" s="22"/>
      <c r="K34" s="22"/>
      <c r="L34" s="22"/>
      <c r="M34" s="22"/>
      <c r="N34" s="22"/>
      <c r="O34" s="22"/>
      <c r="P34" s="22"/>
      <c r="Q34" s="22"/>
      <c r="R34" s="22"/>
      <c r="S34" s="22"/>
      <c r="T34" s="22"/>
      <c r="U34" s="22"/>
      <c r="V34" s="22"/>
      <c r="W34" s="22"/>
      <c r="X34" s="22"/>
      <c r="Y34" s="22"/>
      <c r="Z34" s="22"/>
    </row>
    <row r="35" spans="1:26" ht="14.25" customHeight="1">
      <c r="A35" s="307" t="s">
        <v>73</v>
      </c>
      <c r="B35" s="294"/>
      <c r="C35" s="294"/>
      <c r="D35" s="294"/>
      <c r="E35" s="294"/>
      <c r="F35" s="294"/>
      <c r="G35" s="294"/>
      <c r="H35" s="294"/>
      <c r="I35" s="293"/>
      <c r="J35" s="22"/>
      <c r="K35" s="22"/>
      <c r="L35" s="22"/>
      <c r="M35" s="22"/>
      <c r="N35" s="22"/>
      <c r="O35" s="22"/>
      <c r="P35" s="22"/>
      <c r="Q35" s="22"/>
      <c r="R35" s="22"/>
      <c r="S35" s="22"/>
      <c r="T35" s="22"/>
      <c r="U35" s="22"/>
      <c r="V35" s="22"/>
      <c r="W35" s="22"/>
      <c r="X35" s="22"/>
      <c r="Y35" s="22"/>
      <c r="Z35" s="22"/>
    </row>
    <row r="36" spans="1:26" ht="146.25" customHeight="1">
      <c r="A36" s="47" t="s">
        <v>74</v>
      </c>
      <c r="B36" s="292" t="s">
        <v>75</v>
      </c>
      <c r="C36" s="293"/>
      <c r="D36" s="292" t="s">
        <v>76</v>
      </c>
      <c r="E36" s="294"/>
      <c r="F36" s="294"/>
      <c r="G36" s="294"/>
      <c r="H36" s="294"/>
      <c r="I36" s="293"/>
      <c r="J36" s="22"/>
      <c r="K36" s="22"/>
      <c r="L36" s="48"/>
      <c r="M36" s="49"/>
      <c r="N36" s="49"/>
      <c r="O36" s="22"/>
      <c r="P36" s="22"/>
      <c r="Q36" s="22"/>
      <c r="R36" s="22"/>
      <c r="S36" s="22"/>
      <c r="T36" s="22"/>
      <c r="U36" s="22"/>
      <c r="V36" s="22"/>
      <c r="W36" s="22"/>
      <c r="X36" s="22"/>
      <c r="Y36" s="22"/>
      <c r="Z36" s="22"/>
    </row>
    <row r="37" spans="1:26" ht="146.25" customHeight="1">
      <c r="A37" s="47" t="s">
        <v>77</v>
      </c>
      <c r="B37" s="292" t="s">
        <v>78</v>
      </c>
      <c r="C37" s="293"/>
      <c r="D37" s="292" t="s">
        <v>79</v>
      </c>
      <c r="E37" s="294"/>
      <c r="F37" s="294"/>
      <c r="G37" s="294"/>
      <c r="H37" s="294"/>
      <c r="I37" s="293"/>
      <c r="J37" s="22"/>
      <c r="K37" s="22"/>
      <c r="L37" s="50"/>
      <c r="M37" s="51"/>
      <c r="N37" s="51"/>
      <c r="O37" s="22"/>
      <c r="P37" s="22"/>
      <c r="Q37" s="22"/>
      <c r="R37" s="22"/>
      <c r="S37" s="22"/>
      <c r="T37" s="22"/>
      <c r="U37" s="22"/>
      <c r="V37" s="22"/>
      <c r="W37" s="22"/>
      <c r="X37" s="22"/>
      <c r="Y37" s="22"/>
      <c r="Z37" s="22"/>
    </row>
    <row r="38" spans="1:26" ht="146.25" customHeight="1">
      <c r="A38" s="47" t="s">
        <v>80</v>
      </c>
      <c r="B38" s="292" t="s">
        <v>81</v>
      </c>
      <c r="C38" s="293"/>
      <c r="D38" s="292" t="s">
        <v>82</v>
      </c>
      <c r="E38" s="294"/>
      <c r="F38" s="294"/>
      <c r="G38" s="294"/>
      <c r="H38" s="294"/>
      <c r="I38" s="293"/>
      <c r="J38" s="22"/>
      <c r="K38" s="22"/>
      <c r="L38" s="22"/>
      <c r="M38" s="22"/>
      <c r="N38" s="22"/>
      <c r="O38" s="22"/>
      <c r="P38" s="22"/>
      <c r="Q38" s="22"/>
      <c r="R38" s="22"/>
      <c r="S38" s="22"/>
      <c r="T38" s="22"/>
      <c r="U38" s="22"/>
      <c r="V38" s="22"/>
      <c r="W38" s="22"/>
      <c r="X38" s="22"/>
      <c r="Y38" s="22"/>
      <c r="Z38" s="22"/>
    </row>
    <row r="39" spans="1:26" ht="41.25" customHeight="1">
      <c r="A39" s="307" t="s">
        <v>83</v>
      </c>
      <c r="B39" s="294"/>
      <c r="C39" s="294"/>
      <c r="D39" s="294"/>
      <c r="E39" s="294"/>
      <c r="F39" s="294"/>
      <c r="G39" s="294"/>
      <c r="H39" s="294"/>
      <c r="I39" s="293"/>
      <c r="J39" s="22"/>
      <c r="K39" s="22"/>
      <c r="L39" s="22"/>
      <c r="M39" s="22"/>
      <c r="N39" s="22"/>
      <c r="O39" s="22"/>
      <c r="P39" s="22"/>
      <c r="Q39" s="22"/>
      <c r="R39" s="22"/>
      <c r="S39" s="22"/>
      <c r="T39" s="22"/>
      <c r="U39" s="22"/>
      <c r="V39" s="22"/>
      <c r="W39" s="22"/>
      <c r="X39" s="22"/>
      <c r="Y39" s="22"/>
      <c r="Z39" s="22"/>
    </row>
    <row r="40" spans="1:26" ht="232.5" customHeight="1">
      <c r="A40" s="47" t="s">
        <v>84</v>
      </c>
      <c r="B40" s="292" t="s">
        <v>85</v>
      </c>
      <c r="C40" s="293"/>
      <c r="D40" s="292" t="s">
        <v>86</v>
      </c>
      <c r="E40" s="294"/>
      <c r="F40" s="294"/>
      <c r="G40" s="294"/>
      <c r="H40" s="294"/>
      <c r="I40" s="293"/>
      <c r="J40" s="22"/>
      <c r="K40" s="22"/>
      <c r="L40" s="22"/>
      <c r="M40" s="22"/>
      <c r="N40" s="22"/>
      <c r="O40" s="22"/>
      <c r="P40" s="22"/>
      <c r="Q40" s="22"/>
      <c r="R40" s="22"/>
      <c r="S40" s="22"/>
      <c r="T40" s="22"/>
      <c r="U40" s="22"/>
      <c r="V40" s="22"/>
      <c r="W40" s="22"/>
      <c r="X40" s="22"/>
      <c r="Y40" s="22"/>
      <c r="Z40" s="22"/>
    </row>
    <row r="41" spans="1:26" ht="146.25" customHeight="1">
      <c r="A41" s="47" t="s">
        <v>87</v>
      </c>
      <c r="B41" s="292" t="s">
        <v>88</v>
      </c>
      <c r="C41" s="293"/>
      <c r="D41" s="292" t="s">
        <v>89</v>
      </c>
      <c r="E41" s="294"/>
      <c r="F41" s="294"/>
      <c r="G41" s="294"/>
      <c r="H41" s="294"/>
      <c r="I41" s="293"/>
      <c r="J41" s="22"/>
      <c r="K41" s="22"/>
      <c r="L41" s="22"/>
      <c r="M41" s="22"/>
      <c r="N41" s="22"/>
      <c r="O41" s="22"/>
      <c r="P41" s="22"/>
      <c r="Q41" s="22"/>
      <c r="R41" s="22"/>
      <c r="S41" s="22"/>
      <c r="T41" s="22"/>
      <c r="U41" s="22"/>
      <c r="V41" s="22"/>
      <c r="W41" s="22"/>
      <c r="X41" s="22"/>
      <c r="Y41" s="22"/>
      <c r="Z41" s="22"/>
    </row>
    <row r="42" spans="1:26" ht="45.75" customHeight="1">
      <c r="A42" s="307" t="s">
        <v>90</v>
      </c>
      <c r="B42" s="294"/>
      <c r="C42" s="294"/>
      <c r="D42" s="294"/>
      <c r="E42" s="294"/>
      <c r="F42" s="294"/>
      <c r="G42" s="294"/>
      <c r="H42" s="294"/>
      <c r="I42" s="293"/>
      <c r="J42" s="22"/>
      <c r="K42" s="22"/>
      <c r="L42" s="22"/>
      <c r="M42" s="22"/>
      <c r="N42" s="22"/>
      <c r="O42" s="22"/>
      <c r="P42" s="22"/>
      <c r="Q42" s="22"/>
      <c r="R42" s="22"/>
      <c r="S42" s="22"/>
      <c r="T42" s="22"/>
      <c r="U42" s="22"/>
      <c r="V42" s="22"/>
      <c r="W42" s="22"/>
      <c r="X42" s="22"/>
      <c r="Y42" s="22"/>
      <c r="Z42" s="22"/>
    </row>
    <row r="43" spans="1:26" ht="146.25" customHeight="1">
      <c r="A43" s="47" t="s">
        <v>91</v>
      </c>
      <c r="B43" s="292" t="s">
        <v>92</v>
      </c>
      <c r="C43" s="293"/>
      <c r="D43" s="292" t="s">
        <v>93</v>
      </c>
      <c r="E43" s="294"/>
      <c r="F43" s="294"/>
      <c r="G43" s="294"/>
      <c r="H43" s="294"/>
      <c r="I43" s="293"/>
      <c r="J43" s="22"/>
      <c r="K43" s="22"/>
      <c r="L43" s="22"/>
      <c r="M43" s="22"/>
      <c r="N43" s="22"/>
      <c r="O43" s="22"/>
      <c r="P43" s="22"/>
      <c r="Q43" s="22"/>
      <c r="R43" s="22"/>
      <c r="S43" s="22"/>
      <c r="T43" s="22"/>
      <c r="U43" s="22"/>
      <c r="V43" s="22"/>
      <c r="W43" s="22"/>
      <c r="X43" s="22"/>
      <c r="Y43" s="22"/>
      <c r="Z43" s="22"/>
    </row>
    <row r="44" spans="1:26" ht="146.25" customHeight="1">
      <c r="A44" s="47" t="s">
        <v>94</v>
      </c>
      <c r="B44" s="292" t="s">
        <v>95</v>
      </c>
      <c r="C44" s="293"/>
      <c r="D44" s="292" t="s">
        <v>96</v>
      </c>
      <c r="E44" s="294"/>
      <c r="F44" s="294"/>
      <c r="G44" s="294"/>
      <c r="H44" s="294"/>
      <c r="I44" s="293"/>
      <c r="J44" s="22"/>
      <c r="K44" s="22"/>
      <c r="L44" s="22"/>
      <c r="M44" s="22"/>
      <c r="N44" s="22"/>
      <c r="O44" s="22"/>
      <c r="P44" s="22"/>
      <c r="Q44" s="22"/>
      <c r="R44" s="22"/>
      <c r="S44" s="22"/>
      <c r="T44" s="22"/>
      <c r="U44" s="22"/>
      <c r="V44" s="22"/>
      <c r="W44" s="22"/>
      <c r="X44" s="22"/>
      <c r="Y44" s="22"/>
      <c r="Z44" s="22"/>
    </row>
    <row r="45" spans="1:26" ht="146.25" customHeight="1">
      <c r="A45" s="47" t="s">
        <v>97</v>
      </c>
      <c r="B45" s="292" t="s">
        <v>98</v>
      </c>
      <c r="C45" s="293"/>
      <c r="D45" s="292" t="s">
        <v>99</v>
      </c>
      <c r="E45" s="294"/>
      <c r="F45" s="294"/>
      <c r="G45" s="294"/>
      <c r="H45" s="294"/>
      <c r="I45" s="293"/>
      <c r="J45" s="22"/>
      <c r="K45" s="22"/>
      <c r="L45" s="22"/>
      <c r="M45" s="22"/>
      <c r="N45" s="22"/>
      <c r="O45" s="22"/>
      <c r="P45" s="22"/>
      <c r="Q45" s="22"/>
      <c r="R45" s="22"/>
      <c r="S45" s="22"/>
      <c r="T45" s="22"/>
      <c r="U45" s="22"/>
      <c r="V45" s="22"/>
      <c r="W45" s="22"/>
      <c r="X45" s="22"/>
      <c r="Y45" s="22"/>
      <c r="Z45" s="22"/>
    </row>
    <row r="46" spans="1:26" ht="39" customHeight="1">
      <c r="A46" s="307" t="s">
        <v>100</v>
      </c>
      <c r="B46" s="294"/>
      <c r="C46" s="294"/>
      <c r="D46" s="294"/>
      <c r="E46" s="294"/>
      <c r="F46" s="294"/>
      <c r="G46" s="294"/>
      <c r="H46" s="294"/>
      <c r="I46" s="293"/>
      <c r="J46" s="22"/>
      <c r="K46" s="22"/>
      <c r="L46" s="22"/>
      <c r="M46" s="22"/>
      <c r="N46" s="22"/>
      <c r="O46" s="22"/>
      <c r="P46" s="22"/>
      <c r="Q46" s="22"/>
      <c r="R46" s="22"/>
      <c r="S46" s="22"/>
      <c r="T46" s="22"/>
      <c r="U46" s="22"/>
      <c r="V46" s="22"/>
      <c r="W46" s="22"/>
      <c r="X46" s="22"/>
      <c r="Y46" s="22"/>
      <c r="Z46" s="22"/>
    </row>
    <row r="47" spans="1:26" ht="146.25" customHeight="1">
      <c r="A47" s="47" t="s">
        <v>101</v>
      </c>
      <c r="B47" s="292" t="s">
        <v>102</v>
      </c>
      <c r="C47" s="293"/>
      <c r="D47" s="292" t="s">
        <v>103</v>
      </c>
      <c r="E47" s="294"/>
      <c r="F47" s="294"/>
      <c r="G47" s="294"/>
      <c r="H47" s="294"/>
      <c r="I47" s="293"/>
      <c r="J47" s="22"/>
      <c r="K47" s="22"/>
      <c r="L47" s="22"/>
      <c r="M47" s="22"/>
      <c r="N47" s="22"/>
      <c r="O47" s="22"/>
      <c r="P47" s="22"/>
      <c r="Q47" s="22"/>
      <c r="R47" s="22"/>
      <c r="S47" s="22"/>
      <c r="T47" s="22"/>
      <c r="U47" s="22"/>
      <c r="V47" s="22"/>
      <c r="W47" s="22"/>
      <c r="X47" s="22"/>
      <c r="Y47" s="22"/>
      <c r="Z47" s="22"/>
    </row>
    <row r="48" spans="1:26" ht="146.25" customHeight="1">
      <c r="A48" s="47" t="s">
        <v>104</v>
      </c>
      <c r="B48" s="292" t="s">
        <v>105</v>
      </c>
      <c r="C48" s="293"/>
      <c r="D48" s="292" t="s">
        <v>106</v>
      </c>
      <c r="E48" s="294"/>
      <c r="F48" s="294"/>
      <c r="G48" s="294"/>
      <c r="H48" s="294"/>
      <c r="I48" s="293"/>
      <c r="J48" s="22"/>
      <c r="K48" s="22"/>
      <c r="L48" s="22"/>
      <c r="M48" s="22"/>
      <c r="N48" s="22"/>
      <c r="O48" s="22"/>
      <c r="P48" s="22"/>
      <c r="Q48" s="22"/>
      <c r="R48" s="22"/>
      <c r="S48" s="22"/>
      <c r="T48" s="22"/>
      <c r="U48" s="22"/>
      <c r="V48" s="22"/>
      <c r="W48" s="22"/>
      <c r="X48" s="22"/>
      <c r="Y48" s="22"/>
      <c r="Z48" s="22"/>
    </row>
    <row r="49" spans="1:26" ht="44.25" customHeight="1">
      <c r="A49" s="307" t="s">
        <v>107</v>
      </c>
      <c r="B49" s="294"/>
      <c r="C49" s="294"/>
      <c r="D49" s="294"/>
      <c r="E49" s="294"/>
      <c r="F49" s="294"/>
      <c r="G49" s="294"/>
      <c r="H49" s="294"/>
      <c r="I49" s="293"/>
      <c r="J49" s="22"/>
      <c r="K49" s="22"/>
      <c r="L49" s="22"/>
      <c r="M49" s="22"/>
      <c r="N49" s="22"/>
      <c r="O49" s="22"/>
      <c r="P49" s="22"/>
      <c r="Q49" s="22"/>
      <c r="R49" s="22"/>
      <c r="S49" s="22"/>
      <c r="T49" s="22"/>
      <c r="U49" s="22"/>
      <c r="V49" s="22"/>
      <c r="W49" s="22"/>
      <c r="X49" s="22"/>
      <c r="Y49" s="22"/>
      <c r="Z49" s="22"/>
    </row>
    <row r="50" spans="1:26" ht="146.25" customHeight="1">
      <c r="A50" s="47" t="s">
        <v>108</v>
      </c>
      <c r="B50" s="292" t="s">
        <v>109</v>
      </c>
      <c r="C50" s="293"/>
      <c r="D50" s="292" t="s">
        <v>110</v>
      </c>
      <c r="E50" s="294"/>
      <c r="F50" s="294"/>
      <c r="G50" s="294"/>
      <c r="H50" s="294"/>
      <c r="I50" s="293"/>
      <c r="J50" s="22"/>
      <c r="K50" s="22"/>
      <c r="L50" s="22"/>
      <c r="M50" s="22"/>
      <c r="N50" s="22"/>
      <c r="O50" s="22"/>
      <c r="P50" s="22"/>
      <c r="Q50" s="22"/>
      <c r="R50" s="22"/>
      <c r="S50" s="22"/>
      <c r="T50" s="22"/>
      <c r="U50" s="22"/>
      <c r="V50" s="22"/>
      <c r="W50" s="22"/>
      <c r="X50" s="22"/>
      <c r="Y50" s="22"/>
      <c r="Z50" s="22"/>
    </row>
    <row r="51" spans="1:26" ht="48.75" customHeight="1">
      <c r="A51" s="307" t="s">
        <v>111</v>
      </c>
      <c r="B51" s="294"/>
      <c r="C51" s="294"/>
      <c r="D51" s="294"/>
      <c r="E51" s="294"/>
      <c r="F51" s="294"/>
      <c r="G51" s="294"/>
      <c r="H51" s="294"/>
      <c r="I51" s="293"/>
      <c r="J51" s="22"/>
      <c r="K51" s="22"/>
      <c r="L51" s="22"/>
      <c r="M51" s="22"/>
      <c r="N51" s="22"/>
      <c r="O51" s="22"/>
      <c r="P51" s="22"/>
      <c r="Q51" s="22"/>
      <c r="R51" s="22"/>
      <c r="S51" s="22"/>
      <c r="T51" s="22"/>
      <c r="U51" s="22"/>
      <c r="V51" s="22"/>
      <c r="W51" s="22"/>
      <c r="X51" s="22"/>
      <c r="Y51" s="22"/>
      <c r="Z51" s="22"/>
    </row>
    <row r="52" spans="1:26" ht="146.25" customHeight="1">
      <c r="A52" s="47" t="s">
        <v>112</v>
      </c>
      <c r="B52" s="292" t="s">
        <v>113</v>
      </c>
      <c r="C52" s="293"/>
      <c r="D52" s="292" t="s">
        <v>114</v>
      </c>
      <c r="E52" s="294"/>
      <c r="F52" s="294"/>
      <c r="G52" s="294"/>
      <c r="H52" s="294"/>
      <c r="I52" s="293"/>
      <c r="J52" s="22"/>
      <c r="K52" s="22"/>
      <c r="L52" s="22"/>
      <c r="M52" s="22"/>
      <c r="N52" s="22"/>
      <c r="O52" s="22"/>
      <c r="P52" s="22"/>
      <c r="Q52" s="22"/>
      <c r="R52" s="22"/>
      <c r="S52" s="22"/>
      <c r="T52" s="22"/>
      <c r="U52" s="22"/>
      <c r="V52" s="22"/>
      <c r="W52" s="22"/>
      <c r="X52" s="22"/>
      <c r="Y52" s="22"/>
      <c r="Z52" s="22"/>
    </row>
    <row r="53" spans="1:26" ht="146.25" customHeight="1">
      <c r="A53" s="47" t="s">
        <v>115</v>
      </c>
      <c r="B53" s="292" t="s">
        <v>116</v>
      </c>
      <c r="C53" s="293"/>
      <c r="D53" s="292" t="s">
        <v>117</v>
      </c>
      <c r="E53" s="294"/>
      <c r="F53" s="294"/>
      <c r="G53" s="294"/>
      <c r="H53" s="294"/>
      <c r="I53" s="293"/>
      <c r="J53" s="22"/>
      <c r="K53" s="22"/>
      <c r="L53" s="22"/>
      <c r="M53" s="22"/>
      <c r="N53" s="22"/>
      <c r="O53" s="22"/>
      <c r="P53" s="22"/>
      <c r="Q53" s="22"/>
      <c r="R53" s="22"/>
      <c r="S53" s="22"/>
      <c r="T53" s="22"/>
      <c r="U53" s="22"/>
      <c r="V53" s="22"/>
      <c r="W53" s="22"/>
      <c r="X53" s="22"/>
      <c r="Y53" s="22"/>
      <c r="Z53" s="22"/>
    </row>
    <row r="54" spans="1:26" ht="146.25" customHeight="1">
      <c r="A54" s="47" t="s">
        <v>118</v>
      </c>
      <c r="B54" s="292" t="s">
        <v>119</v>
      </c>
      <c r="C54" s="293"/>
      <c r="D54" s="292" t="s">
        <v>120</v>
      </c>
      <c r="E54" s="294"/>
      <c r="F54" s="294"/>
      <c r="G54" s="294"/>
      <c r="H54" s="294"/>
      <c r="I54" s="293"/>
      <c r="J54" s="22"/>
      <c r="K54" s="22"/>
      <c r="L54" s="22"/>
      <c r="M54" s="22"/>
      <c r="N54" s="22"/>
      <c r="O54" s="22"/>
      <c r="P54" s="22"/>
      <c r="Q54" s="22"/>
      <c r="R54" s="22"/>
      <c r="S54" s="22"/>
      <c r="T54" s="22"/>
      <c r="U54" s="22"/>
      <c r="V54" s="22"/>
      <c r="W54" s="22"/>
      <c r="X54" s="22"/>
      <c r="Y54" s="22"/>
      <c r="Z54" s="22"/>
    </row>
    <row r="55" spans="1:26" ht="146.25" customHeight="1">
      <c r="A55" s="47" t="s">
        <v>121</v>
      </c>
      <c r="B55" s="292" t="s">
        <v>122</v>
      </c>
      <c r="C55" s="293"/>
      <c r="D55" s="292" t="s">
        <v>123</v>
      </c>
      <c r="E55" s="294"/>
      <c r="F55" s="294"/>
      <c r="G55" s="294"/>
      <c r="H55" s="294"/>
      <c r="I55" s="293"/>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 ref="A14:C14"/>
    <mergeCell ref="D14:E14"/>
    <mergeCell ref="B15:C15"/>
    <mergeCell ref="D15:I15"/>
    <mergeCell ref="B17:C17"/>
    <mergeCell ref="D17:I17"/>
    <mergeCell ref="A11:C11"/>
    <mergeCell ref="D11:I11"/>
    <mergeCell ref="A12:C12"/>
    <mergeCell ref="D12:I12"/>
    <mergeCell ref="A13:C13"/>
    <mergeCell ref="D13:I13"/>
    <mergeCell ref="H2:I8"/>
    <mergeCell ref="F3:G3"/>
    <mergeCell ref="F4:G4"/>
    <mergeCell ref="C5:D8"/>
    <mergeCell ref="A10:I10"/>
    <mergeCell ref="F5:G5"/>
    <mergeCell ref="F6:G6"/>
    <mergeCell ref="F7:G7"/>
    <mergeCell ref="F8:G8"/>
    <mergeCell ref="A2:B8"/>
    <mergeCell ref="C2:D4"/>
    <mergeCell ref="F2:G2"/>
    <mergeCell ref="A49:I49"/>
    <mergeCell ref="B54:C54"/>
    <mergeCell ref="D54:I54"/>
    <mergeCell ref="B55:C55"/>
    <mergeCell ref="D55:I55"/>
    <mergeCell ref="B50:C50"/>
    <mergeCell ref="D50:I50"/>
    <mergeCell ref="A51:I51"/>
    <mergeCell ref="B52:C52"/>
    <mergeCell ref="D52:I52"/>
    <mergeCell ref="B53:C53"/>
    <mergeCell ref="D53:I53"/>
    <mergeCell ref="A46:I46"/>
    <mergeCell ref="B47:C47"/>
    <mergeCell ref="D47:I47"/>
    <mergeCell ref="B48:C48"/>
    <mergeCell ref="D48:I48"/>
    <mergeCell ref="A35:I35"/>
    <mergeCell ref="D40:I40"/>
    <mergeCell ref="D41:I41"/>
    <mergeCell ref="B34:C34"/>
    <mergeCell ref="B36:C36"/>
    <mergeCell ref="D36:I36"/>
    <mergeCell ref="B37:C37"/>
    <mergeCell ref="D37:I37"/>
    <mergeCell ref="D38:I38"/>
    <mergeCell ref="A39:I39"/>
    <mergeCell ref="B38:C38"/>
    <mergeCell ref="B40:C40"/>
    <mergeCell ref="B41:C41"/>
    <mergeCell ref="A27:I27"/>
    <mergeCell ref="B28:C28"/>
    <mergeCell ref="D28:I28"/>
    <mergeCell ref="A29:I29"/>
    <mergeCell ref="A30:A31"/>
    <mergeCell ref="B30:C31"/>
    <mergeCell ref="D30:I31"/>
    <mergeCell ref="B24:C24"/>
    <mergeCell ref="D24:I24"/>
    <mergeCell ref="A25:I25"/>
    <mergeCell ref="B26:C26"/>
    <mergeCell ref="D26:I2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353" t="s">
        <v>155</v>
      </c>
      <c r="B1" s="296"/>
      <c r="C1" s="296"/>
      <c r="D1" s="296"/>
      <c r="E1" s="335"/>
    </row>
    <row r="2" spans="1:11" ht="15.75">
      <c r="A2" s="54" t="s">
        <v>156</v>
      </c>
      <c r="B2" s="54" t="s">
        <v>157</v>
      </c>
      <c r="C2" s="54" t="s">
        <v>158</v>
      </c>
      <c r="D2" s="55" t="s">
        <v>159</v>
      </c>
      <c r="E2" s="56" t="s">
        <v>160</v>
      </c>
    </row>
    <row r="3" spans="1:11" ht="15" customHeight="1">
      <c r="A3" s="344">
        <v>1</v>
      </c>
      <c r="B3" s="344" t="e">
        <f>IF(#REF!="Gestión",#REF!,IF(#REF!="Corrupción_O_LA_FT","No valorar",""))</f>
        <v>#REF!</v>
      </c>
      <c r="C3" s="344"/>
      <c r="D3" s="347" t="s">
        <v>161</v>
      </c>
      <c r="E3" s="350" t="str">
        <f>IF(OR(C3=Hoja1!$C$17,D3=Hoja1!$D$17),Hoja1!$B$17,IF(OR(C3=Hoja1!$C$16,D3=Hoja1!$D$16),Hoja1!$B$16,IF(OR(C3=Hoja1!$C$15,D3=Hoja1!$D$15),Hoja1!$B$15,IF(OR(C3=Hoja1!$C$14,D3=Hoja1!$D$14),Hoja1!$B$14,IF(OR(C3=Hoja1!$C$13,D3=Hoja1!$D$13),Hoja1!$B$13,"")))))</f>
        <v>Menor</v>
      </c>
      <c r="F3" s="57"/>
      <c r="G3" s="53"/>
    </row>
    <row r="4" spans="1:11" ht="15" customHeight="1">
      <c r="A4" s="345"/>
      <c r="B4" s="345"/>
      <c r="C4" s="345"/>
      <c r="D4" s="348"/>
      <c r="E4" s="351"/>
      <c r="F4" s="57"/>
      <c r="G4" s="53"/>
    </row>
    <row r="5" spans="1:11" ht="15" customHeight="1">
      <c r="A5" s="345"/>
      <c r="B5" s="345"/>
      <c r="C5" s="345"/>
      <c r="D5" s="348"/>
      <c r="E5" s="351"/>
      <c r="F5" s="57"/>
      <c r="G5" s="354"/>
      <c r="H5" s="355"/>
      <c r="I5" s="355"/>
      <c r="J5" s="355"/>
      <c r="K5" s="355"/>
    </row>
    <row r="6" spans="1:11" ht="15" customHeight="1">
      <c r="A6" s="345"/>
      <c r="B6" s="345"/>
      <c r="C6" s="345"/>
      <c r="D6" s="348"/>
      <c r="E6" s="351"/>
      <c r="F6" s="57"/>
      <c r="G6" s="355"/>
      <c r="H6" s="355"/>
      <c r="I6" s="355"/>
      <c r="J6" s="355"/>
      <c r="K6" s="355"/>
    </row>
    <row r="7" spans="1:11" ht="15.75" customHeight="1">
      <c r="A7" s="346"/>
      <c r="B7" s="346"/>
      <c r="C7" s="346"/>
      <c r="D7" s="349"/>
      <c r="E7" s="352"/>
      <c r="F7" s="57"/>
      <c r="G7" s="355"/>
      <c r="H7" s="355"/>
      <c r="I7" s="355"/>
      <c r="J7" s="355"/>
      <c r="K7" s="355"/>
    </row>
    <row r="8" spans="1:11" ht="15" customHeight="1">
      <c r="A8" s="344">
        <v>2</v>
      </c>
      <c r="B8" s="344" t="e">
        <f>IF(#REF!="Gestión",#REF!,IF(#REF!="Corrupción_O_LA_FT","No valorar",""))</f>
        <v>#REF!</v>
      </c>
      <c r="C8" s="344"/>
      <c r="D8" s="347"/>
      <c r="E8" s="350" t="str">
        <f>IF(OR(C8=Hoja1!$C$17,D8=Hoja1!$D$17),Hoja1!$B$17,IF(OR(C8=Hoja1!$C$16,D8=Hoja1!$D$16),Hoja1!$B$16,IF(OR(C8=Hoja1!$C$15,D8=Hoja1!$D$15),Hoja1!$B$15,IF(OR(C8=Hoja1!$C$14,D8=Hoja1!$D$14),Hoja1!$B$14,IF(OR(C8=Hoja1!$C$13,D8=Hoja1!$D$13),Hoja1!$B$13,"")))))</f>
        <v/>
      </c>
      <c r="G8" s="355"/>
      <c r="H8" s="355"/>
      <c r="I8" s="355"/>
      <c r="J8" s="355"/>
      <c r="K8" s="355"/>
    </row>
    <row r="9" spans="1:11" ht="15" customHeight="1">
      <c r="A9" s="345"/>
      <c r="B9" s="345"/>
      <c r="C9" s="345"/>
      <c r="D9" s="348"/>
      <c r="E9" s="351"/>
      <c r="G9" s="355"/>
      <c r="H9" s="355"/>
      <c r="I9" s="355"/>
      <c r="J9" s="355"/>
      <c r="K9" s="355"/>
    </row>
    <row r="10" spans="1:11" ht="15" customHeight="1">
      <c r="A10" s="345"/>
      <c r="B10" s="345"/>
      <c r="C10" s="345"/>
      <c r="D10" s="348"/>
      <c r="E10" s="351"/>
      <c r="G10" s="355"/>
      <c r="H10" s="355"/>
      <c r="I10" s="355"/>
      <c r="J10" s="355"/>
      <c r="K10" s="355"/>
    </row>
    <row r="11" spans="1:11" ht="15" customHeight="1">
      <c r="A11" s="345"/>
      <c r="B11" s="345"/>
      <c r="C11" s="345"/>
      <c r="D11" s="348"/>
      <c r="E11" s="351"/>
      <c r="G11" s="355"/>
      <c r="H11" s="355"/>
      <c r="I11" s="355"/>
      <c r="J11" s="355"/>
      <c r="K11" s="355"/>
    </row>
    <row r="12" spans="1:11" ht="15.75" customHeight="1">
      <c r="A12" s="346"/>
      <c r="B12" s="346"/>
      <c r="C12" s="346"/>
      <c r="D12" s="349"/>
      <c r="E12" s="352"/>
      <c r="G12" s="355"/>
      <c r="H12" s="355"/>
      <c r="I12" s="355"/>
      <c r="J12" s="355"/>
      <c r="K12" s="355"/>
    </row>
    <row r="13" spans="1:11" ht="15" customHeight="1">
      <c r="A13" s="344">
        <v>3</v>
      </c>
      <c r="B13" s="344" t="e">
        <f>IF(#REF!="Gestión",#REF!,IF(#REF!="Corrupción_O_LA_FT","No valorar",""))</f>
        <v>#REF!</v>
      </c>
      <c r="C13" s="344"/>
      <c r="D13" s="347"/>
      <c r="E13" s="350" t="str">
        <f>IF(OR(C13=Hoja1!$C$17,D13=Hoja1!$D$17),Hoja1!$B$17,IF(OR(C13=Hoja1!$C$16,D13=Hoja1!$D$16),Hoja1!$B$16,IF(OR(C13=Hoja1!$C$15,D13=Hoja1!$D$15),Hoja1!$B$15,IF(OR(C13=Hoja1!$C$14,D13=Hoja1!$D$14),Hoja1!$B$14,IF(OR(C13=Hoja1!$C$13,D13=Hoja1!$D$13),Hoja1!$B$13,"")))))</f>
        <v/>
      </c>
      <c r="G13" s="355"/>
      <c r="H13" s="355"/>
      <c r="I13" s="355"/>
      <c r="J13" s="355"/>
      <c r="K13" s="355"/>
    </row>
    <row r="14" spans="1:11" ht="15" customHeight="1">
      <c r="A14" s="345"/>
      <c r="B14" s="345"/>
      <c r="C14" s="345"/>
      <c r="D14" s="348"/>
      <c r="E14" s="351"/>
      <c r="G14" s="355"/>
      <c r="H14" s="355"/>
      <c r="I14" s="355"/>
      <c r="J14" s="355"/>
      <c r="K14" s="355"/>
    </row>
    <row r="15" spans="1:11" ht="15" customHeight="1">
      <c r="A15" s="345"/>
      <c r="B15" s="345"/>
      <c r="C15" s="345"/>
      <c r="D15" s="348"/>
      <c r="E15" s="351"/>
      <c r="G15" s="355"/>
      <c r="H15" s="355"/>
      <c r="I15" s="355"/>
      <c r="J15" s="355"/>
      <c r="K15" s="355"/>
    </row>
    <row r="16" spans="1:11" ht="15" customHeight="1">
      <c r="A16" s="345"/>
      <c r="B16" s="345"/>
      <c r="C16" s="345"/>
      <c r="D16" s="348"/>
      <c r="E16" s="351"/>
      <c r="G16" s="355"/>
      <c r="H16" s="355"/>
      <c r="I16" s="355"/>
      <c r="J16" s="355"/>
      <c r="K16" s="355"/>
    </row>
    <row r="17" spans="1:11" ht="15.75" customHeight="1">
      <c r="A17" s="346"/>
      <c r="B17" s="346"/>
      <c r="C17" s="346"/>
      <c r="D17" s="349"/>
      <c r="E17" s="352"/>
      <c r="G17" s="355"/>
      <c r="H17" s="355"/>
      <c r="I17" s="355"/>
      <c r="J17" s="355"/>
      <c r="K17" s="355"/>
    </row>
    <row r="18" spans="1:11" ht="15" customHeight="1">
      <c r="A18" s="344">
        <v>4</v>
      </c>
      <c r="B18" s="344" t="e">
        <f>IF(#REF!="Gestión",#REF!,IF(#REF!="Corrupción_O_LA_FT","No valorar",""))</f>
        <v>#REF!</v>
      </c>
      <c r="C18" s="344"/>
      <c r="D18" s="347"/>
      <c r="E18" s="350" t="str">
        <f>IF(OR(C18=Hoja1!$C$17,D18=Hoja1!$D$17),Hoja1!$B$17,IF(OR(C18=Hoja1!$C$16,D18=Hoja1!$D$16),Hoja1!$B$16,IF(OR(C18=Hoja1!$C$15,D18=Hoja1!$D$15),Hoja1!$B$15,IF(OR(C18=Hoja1!$C$14,D18=Hoja1!$D$14),Hoja1!$B$14,IF(OR(C18=Hoja1!$C$13,D18=Hoja1!$D$13),Hoja1!$B$13,"")))))</f>
        <v/>
      </c>
      <c r="G18" s="355"/>
      <c r="H18" s="355"/>
      <c r="I18" s="355"/>
      <c r="J18" s="355"/>
      <c r="K18" s="355"/>
    </row>
    <row r="19" spans="1:11" ht="15" customHeight="1">
      <c r="A19" s="345"/>
      <c r="B19" s="345"/>
      <c r="C19" s="345"/>
      <c r="D19" s="348"/>
      <c r="E19" s="351"/>
    </row>
    <row r="20" spans="1:11" ht="15" customHeight="1">
      <c r="A20" s="345"/>
      <c r="B20" s="345"/>
      <c r="C20" s="345"/>
      <c r="D20" s="348"/>
      <c r="E20" s="351"/>
    </row>
    <row r="21" spans="1:11" ht="15" customHeight="1">
      <c r="A21" s="345"/>
      <c r="B21" s="345"/>
      <c r="C21" s="345"/>
      <c r="D21" s="348"/>
      <c r="E21" s="351"/>
    </row>
    <row r="22" spans="1:11" ht="15.75" customHeight="1">
      <c r="A22" s="346"/>
      <c r="B22" s="346"/>
      <c r="C22" s="346"/>
      <c r="D22" s="349"/>
      <c r="E22" s="352"/>
    </row>
    <row r="23" spans="1:11" ht="15" customHeight="1">
      <c r="A23" s="344">
        <v>5</v>
      </c>
      <c r="B23" s="344" t="e">
        <f>IF(#REF!="Gestión",#REF!,IF(#REF!="Corrupción_O_LA_FT","No valorar",""))</f>
        <v>#REF!</v>
      </c>
      <c r="C23" s="344"/>
      <c r="D23" s="347"/>
      <c r="E23" s="350" t="str">
        <f>IF(OR(C23=Hoja1!$C$17,D23=Hoja1!$D$17),Hoja1!$B$17,IF(OR(C23=Hoja1!$C$16,D23=Hoja1!$D$16),Hoja1!$B$16,IF(OR(C23=Hoja1!$C$15,D23=Hoja1!$D$15),Hoja1!$B$15,IF(OR(C23=Hoja1!$C$14,D23=Hoja1!$D$14),Hoja1!$B$14,IF(OR(C23=Hoja1!$C$13,D23=Hoja1!$D$13),Hoja1!$B$13,"")))))</f>
        <v/>
      </c>
    </row>
    <row r="24" spans="1:11" ht="15" customHeight="1">
      <c r="A24" s="345"/>
      <c r="B24" s="345"/>
      <c r="C24" s="345"/>
      <c r="D24" s="348"/>
      <c r="E24" s="351"/>
    </row>
    <row r="25" spans="1:11" ht="15" customHeight="1">
      <c r="A25" s="345"/>
      <c r="B25" s="345"/>
      <c r="C25" s="345"/>
      <c r="D25" s="348"/>
      <c r="E25" s="351"/>
    </row>
    <row r="26" spans="1:11" ht="15" customHeight="1">
      <c r="A26" s="345"/>
      <c r="B26" s="345"/>
      <c r="C26" s="345"/>
      <c r="D26" s="348"/>
      <c r="E26" s="351"/>
    </row>
    <row r="27" spans="1:11" ht="15.75" customHeight="1">
      <c r="A27" s="346"/>
      <c r="B27" s="346"/>
      <c r="C27" s="346"/>
      <c r="D27" s="349"/>
      <c r="E27" s="352"/>
    </row>
    <row r="28" spans="1:11" ht="15" customHeight="1">
      <c r="A28" s="344">
        <v>6</v>
      </c>
      <c r="B28" s="344" t="e">
        <f>IF(#REF!="Gestión",#REF!,IF(#REF!="Corrupción_O_LA_FT","No valorar",""))</f>
        <v>#REF!</v>
      </c>
      <c r="C28" s="344"/>
      <c r="D28" s="347"/>
      <c r="E28" s="350" t="str">
        <f>IF(OR(C28=Hoja1!$C$17,D28=Hoja1!$D$17),Hoja1!$B$17,IF(OR(C28=Hoja1!$C$16,D28=Hoja1!$D$16),Hoja1!$B$16,IF(OR(C28=Hoja1!$C$15,D28=Hoja1!$D$15),Hoja1!$B$15,IF(OR(C28=Hoja1!$C$14,D28=Hoja1!$D$14),Hoja1!$B$14,IF(OR(C28=Hoja1!$C$13,D28=Hoja1!$D$13),Hoja1!$B$13,"")))))</f>
        <v/>
      </c>
    </row>
    <row r="29" spans="1:11" ht="15" customHeight="1">
      <c r="A29" s="345"/>
      <c r="B29" s="345"/>
      <c r="C29" s="345"/>
      <c r="D29" s="348"/>
      <c r="E29" s="351"/>
    </row>
    <row r="30" spans="1:11" ht="15" customHeight="1">
      <c r="A30" s="345"/>
      <c r="B30" s="345"/>
      <c r="C30" s="345"/>
      <c r="D30" s="348"/>
      <c r="E30" s="351"/>
    </row>
    <row r="31" spans="1:11" ht="15" customHeight="1">
      <c r="A31" s="345"/>
      <c r="B31" s="345"/>
      <c r="C31" s="345"/>
      <c r="D31" s="348"/>
      <c r="E31" s="351"/>
    </row>
    <row r="32" spans="1:11" ht="15.75" customHeight="1">
      <c r="A32" s="346"/>
      <c r="B32" s="346"/>
      <c r="C32" s="346"/>
      <c r="D32" s="349"/>
      <c r="E32" s="352"/>
    </row>
    <row r="33" spans="1:5" ht="15" customHeight="1">
      <c r="A33" s="344">
        <v>7</v>
      </c>
      <c r="B33" s="344" t="e">
        <f>IF(#REF!="Gestión",#REF!,IF(#REF!="Corrupción_O_LA_FT","No valorar",""))</f>
        <v>#REF!</v>
      </c>
      <c r="C33" s="344"/>
      <c r="D33" s="347"/>
      <c r="E33" s="350" t="str">
        <f>IF(OR(C33=Hoja1!$C$17,D33=Hoja1!$D$17),Hoja1!$B$17,IF(OR(C33=Hoja1!$C$16,D33=Hoja1!$D$16),Hoja1!$B$16,IF(OR(C33=Hoja1!$C$15,D33=Hoja1!$D$15),Hoja1!$B$15,IF(OR(C33=Hoja1!$C$14,D33=Hoja1!$D$14),Hoja1!$B$14,IF(OR(C33=Hoja1!$C$13,D33=Hoja1!$D$13),Hoja1!$B$13,"")))))</f>
        <v/>
      </c>
    </row>
    <row r="34" spans="1:5" ht="15" customHeight="1">
      <c r="A34" s="345"/>
      <c r="B34" s="345"/>
      <c r="C34" s="345"/>
      <c r="D34" s="348"/>
      <c r="E34" s="351"/>
    </row>
    <row r="35" spans="1:5" ht="15" customHeight="1">
      <c r="A35" s="345"/>
      <c r="B35" s="345"/>
      <c r="C35" s="345"/>
      <c r="D35" s="348"/>
      <c r="E35" s="351"/>
    </row>
    <row r="36" spans="1:5" ht="15" customHeight="1">
      <c r="A36" s="345"/>
      <c r="B36" s="345"/>
      <c r="C36" s="345"/>
      <c r="D36" s="348"/>
      <c r="E36" s="351"/>
    </row>
    <row r="37" spans="1:5" ht="15.75" customHeight="1">
      <c r="A37" s="346"/>
      <c r="B37" s="346"/>
      <c r="C37" s="346"/>
      <c r="D37" s="349"/>
      <c r="E37" s="352"/>
    </row>
    <row r="38" spans="1:5" ht="15" customHeight="1">
      <c r="A38" s="344">
        <v>8</v>
      </c>
      <c r="B38" s="344" t="e">
        <f>IF(#REF!="Gestión",#REF!,IF(#REF!="Corrupción_O_LA_FT","No valorar",""))</f>
        <v>#REF!</v>
      </c>
      <c r="C38" s="344"/>
      <c r="D38" s="347"/>
      <c r="E38" s="350" t="str">
        <f>IF(OR(C38=Hoja1!$C$17,D38=Hoja1!$D$17),Hoja1!$B$17,IF(OR(C38=Hoja1!$C$16,D38=Hoja1!$D$16),Hoja1!$B$16,IF(OR(C38=Hoja1!$C$15,D38=Hoja1!$D$15),Hoja1!$B$15,IF(OR(C38=Hoja1!$C$14,D38=Hoja1!$D$14),Hoja1!$B$14,IF(OR(C38=Hoja1!$C$13,D38=Hoja1!$D$13),Hoja1!$B$13,"")))))</f>
        <v/>
      </c>
    </row>
    <row r="39" spans="1:5" ht="15" customHeight="1">
      <c r="A39" s="345"/>
      <c r="B39" s="345"/>
      <c r="C39" s="345"/>
      <c r="D39" s="348"/>
      <c r="E39" s="351"/>
    </row>
    <row r="40" spans="1:5" ht="15" customHeight="1">
      <c r="A40" s="345"/>
      <c r="B40" s="345"/>
      <c r="C40" s="345"/>
      <c r="D40" s="348"/>
      <c r="E40" s="351"/>
    </row>
    <row r="41" spans="1:5" ht="15" customHeight="1">
      <c r="A41" s="345"/>
      <c r="B41" s="345"/>
      <c r="C41" s="345"/>
      <c r="D41" s="348"/>
      <c r="E41" s="351"/>
    </row>
    <row r="42" spans="1:5" ht="15.75" customHeight="1">
      <c r="A42" s="346"/>
      <c r="B42" s="346"/>
      <c r="C42" s="346"/>
      <c r="D42" s="349"/>
      <c r="E42" s="352"/>
    </row>
    <row r="43" spans="1:5" ht="15" customHeight="1">
      <c r="A43" s="344">
        <v>9</v>
      </c>
      <c r="B43" s="344" t="e">
        <f>IF(#REF!="Gestión",#REF!,IF(#REF!="Corrupción_O_LA_FT","No valorar",""))</f>
        <v>#REF!</v>
      </c>
      <c r="C43" s="344"/>
      <c r="D43" s="347"/>
      <c r="E43" s="350" t="str">
        <f>IF(OR(C43=Hoja1!$C$17,D43=Hoja1!$D$17),Hoja1!$B$17,IF(OR(C43=Hoja1!$C$16,D43=Hoja1!$D$16),Hoja1!$B$16,IF(OR(C43=Hoja1!$C$15,D43=Hoja1!$D$15),Hoja1!$B$15,IF(OR(C43=Hoja1!$C$14,D43=Hoja1!$D$14),Hoja1!$B$14,IF(OR(C43=Hoja1!$C$13,D43=Hoja1!$D$13),Hoja1!$B$13,"")))))</f>
        <v/>
      </c>
    </row>
    <row r="44" spans="1:5" ht="15" customHeight="1">
      <c r="A44" s="345"/>
      <c r="B44" s="345"/>
      <c r="C44" s="345"/>
      <c r="D44" s="348"/>
      <c r="E44" s="351"/>
    </row>
    <row r="45" spans="1:5" ht="15" customHeight="1">
      <c r="A45" s="345"/>
      <c r="B45" s="345"/>
      <c r="C45" s="345"/>
      <c r="D45" s="348"/>
      <c r="E45" s="351"/>
    </row>
    <row r="46" spans="1:5" ht="15" customHeight="1">
      <c r="A46" s="345"/>
      <c r="B46" s="345"/>
      <c r="C46" s="345"/>
      <c r="D46" s="348"/>
      <c r="E46" s="351"/>
    </row>
    <row r="47" spans="1:5" ht="15.75" customHeight="1">
      <c r="A47" s="346"/>
      <c r="B47" s="346"/>
      <c r="C47" s="346"/>
      <c r="D47" s="349"/>
      <c r="E47" s="352"/>
    </row>
    <row r="48" spans="1:5" ht="15" customHeight="1">
      <c r="A48" s="344">
        <v>10</v>
      </c>
      <c r="B48" s="344" t="e">
        <f>IF(#REF!="Gestión",#REF!,IF(#REF!="Corrupción_O_LA_FT","No valorar",""))</f>
        <v>#REF!</v>
      </c>
      <c r="C48" s="344"/>
      <c r="D48" s="347"/>
      <c r="E48" s="350" t="str">
        <f>IF(OR(C48=Hoja1!$C$17,D48=Hoja1!$D$17),Hoja1!$B$17,IF(OR(C48=Hoja1!$C$16,D48=Hoja1!$D$16),Hoja1!$B$16,IF(OR(C48=Hoja1!$C$15,D48=Hoja1!$D$15),Hoja1!$B$15,IF(OR(C48=Hoja1!$C$14,D48=Hoja1!$D$14),Hoja1!$B$14,IF(OR(C48=Hoja1!$C$13,D48=Hoja1!$D$13),Hoja1!$B$13,"")))))</f>
        <v/>
      </c>
    </row>
    <row r="49" spans="1:5" ht="15" customHeight="1">
      <c r="A49" s="345"/>
      <c r="B49" s="345"/>
      <c r="C49" s="345"/>
      <c r="D49" s="348"/>
      <c r="E49" s="351"/>
    </row>
    <row r="50" spans="1:5" ht="15" customHeight="1">
      <c r="A50" s="345"/>
      <c r="B50" s="345"/>
      <c r="C50" s="345"/>
      <c r="D50" s="348"/>
      <c r="E50" s="351"/>
    </row>
    <row r="51" spans="1:5" ht="15" customHeight="1">
      <c r="A51" s="345"/>
      <c r="B51" s="345"/>
      <c r="C51" s="345"/>
      <c r="D51" s="348"/>
      <c r="E51" s="351"/>
    </row>
    <row r="52" spans="1:5" ht="15.75" customHeight="1">
      <c r="A52" s="346"/>
      <c r="B52" s="346"/>
      <c r="C52" s="346"/>
      <c r="D52" s="349"/>
      <c r="E52" s="352"/>
    </row>
    <row r="53" spans="1:5" ht="15" customHeight="1">
      <c r="A53" s="344">
        <v>11</v>
      </c>
      <c r="B53" s="344" t="e">
        <f>IF(#REF!="Gestión",#REF!,IF(#REF!="Corrupción_O_LA_FT","No valorar",""))</f>
        <v>#REF!</v>
      </c>
      <c r="C53" s="344"/>
      <c r="D53" s="347"/>
      <c r="E53" s="350" t="str">
        <f>IF(OR(C53=Hoja1!$C$17,D53=Hoja1!$D$17),Hoja1!$B$17,IF(OR(C53=Hoja1!$C$16,D53=Hoja1!$D$16),Hoja1!$B$16,IF(OR(C53=Hoja1!$C$15,D53=Hoja1!$D$15),Hoja1!$B$15,IF(OR(C53=Hoja1!$C$14,D53=Hoja1!$D$14),Hoja1!$B$14,IF(OR(C53=Hoja1!$C$13,D53=Hoja1!$D$13),Hoja1!$B$13,"")))))</f>
        <v/>
      </c>
    </row>
    <row r="54" spans="1:5" ht="15" customHeight="1">
      <c r="A54" s="345"/>
      <c r="B54" s="345"/>
      <c r="C54" s="345"/>
      <c r="D54" s="348"/>
      <c r="E54" s="351"/>
    </row>
    <row r="55" spans="1:5" ht="15" customHeight="1">
      <c r="A55" s="345"/>
      <c r="B55" s="345"/>
      <c r="C55" s="345"/>
      <c r="D55" s="348"/>
      <c r="E55" s="351"/>
    </row>
    <row r="56" spans="1:5" ht="15" customHeight="1">
      <c r="A56" s="345"/>
      <c r="B56" s="345"/>
      <c r="C56" s="345"/>
      <c r="D56" s="348"/>
      <c r="E56" s="351"/>
    </row>
    <row r="57" spans="1:5" ht="15.75" customHeight="1">
      <c r="A57" s="346"/>
      <c r="B57" s="346"/>
      <c r="C57" s="346"/>
      <c r="D57" s="349"/>
      <c r="E57" s="352"/>
    </row>
    <row r="58" spans="1:5" ht="15" customHeight="1">
      <c r="A58" s="344">
        <v>12</v>
      </c>
      <c r="B58" s="344" t="e">
        <f>IF(#REF!="Gestión",#REF!,IF(#REF!="Corrupción_O_LA_FT","No valorar",""))</f>
        <v>#REF!</v>
      </c>
      <c r="C58" s="344"/>
      <c r="D58" s="347"/>
      <c r="E58" s="350" t="str">
        <f>IF(OR(C58=Hoja1!$C$17,D58=Hoja1!$D$17),Hoja1!$B$17,IF(OR(C58=Hoja1!$C$16,D58=Hoja1!$D$16),Hoja1!$B$16,IF(OR(C58=Hoja1!$C$15,D58=Hoja1!$D$15),Hoja1!$B$15,IF(OR(C58=Hoja1!$C$14,D58=Hoja1!$D$14),Hoja1!$B$14,IF(OR(C58=Hoja1!$C$13,D58=Hoja1!$D$13),Hoja1!$B$13,"")))))</f>
        <v/>
      </c>
    </row>
    <row r="59" spans="1:5" ht="15" customHeight="1">
      <c r="A59" s="345"/>
      <c r="B59" s="345"/>
      <c r="C59" s="345"/>
      <c r="D59" s="348"/>
      <c r="E59" s="351"/>
    </row>
    <row r="60" spans="1:5" ht="15" customHeight="1">
      <c r="A60" s="345"/>
      <c r="B60" s="345"/>
      <c r="C60" s="345"/>
      <c r="D60" s="348"/>
      <c r="E60" s="351"/>
    </row>
    <row r="61" spans="1:5" ht="15" customHeight="1">
      <c r="A61" s="345"/>
      <c r="B61" s="345"/>
      <c r="C61" s="345"/>
      <c r="D61" s="348"/>
      <c r="E61" s="351"/>
    </row>
    <row r="62" spans="1:5" ht="15.75" customHeight="1">
      <c r="A62" s="346"/>
      <c r="B62" s="346"/>
      <c r="C62" s="346"/>
      <c r="D62" s="349"/>
      <c r="E62" s="352"/>
    </row>
    <row r="63" spans="1:5" ht="15" customHeight="1">
      <c r="A63" s="344">
        <v>13</v>
      </c>
      <c r="B63" s="344" t="e">
        <f>IF(#REF!="Gestión",#REF!,IF(#REF!="Corrupción_O_LA_FT","No valorar",""))</f>
        <v>#REF!</v>
      </c>
      <c r="C63" s="344"/>
      <c r="D63" s="347"/>
      <c r="E63" s="350" t="str">
        <f>IF(OR(C63=Hoja1!$C$17,D63=Hoja1!$D$17),Hoja1!$B$17,IF(OR(C63=Hoja1!$C$16,D63=Hoja1!$D$16),Hoja1!$B$16,IF(OR(C63=Hoja1!$C$15,D63=Hoja1!$D$15),Hoja1!$B$15,IF(OR(C63=Hoja1!$C$14,D63=Hoja1!$D$14),Hoja1!$B$14,IF(OR(C63=Hoja1!$C$13,D63=Hoja1!$D$13),Hoja1!$B$13,"")))))</f>
        <v/>
      </c>
    </row>
    <row r="64" spans="1:5" ht="15" customHeight="1">
      <c r="A64" s="345"/>
      <c r="B64" s="345"/>
      <c r="C64" s="345"/>
      <c r="D64" s="348"/>
      <c r="E64" s="351"/>
    </row>
    <row r="65" spans="1:5" ht="15" customHeight="1">
      <c r="A65" s="345"/>
      <c r="B65" s="345"/>
      <c r="C65" s="345"/>
      <c r="D65" s="348"/>
      <c r="E65" s="351"/>
    </row>
    <row r="66" spans="1:5" ht="15" customHeight="1">
      <c r="A66" s="345"/>
      <c r="B66" s="345"/>
      <c r="C66" s="345"/>
      <c r="D66" s="348"/>
      <c r="E66" s="351"/>
    </row>
    <row r="67" spans="1:5" ht="15.75" customHeight="1">
      <c r="A67" s="346"/>
      <c r="B67" s="346"/>
      <c r="C67" s="346"/>
      <c r="D67" s="349"/>
      <c r="E67" s="352"/>
    </row>
    <row r="68" spans="1:5" ht="15" customHeight="1">
      <c r="A68" s="344">
        <v>14</v>
      </c>
      <c r="B68" s="344" t="e">
        <f>IF(#REF!="Gestión",#REF!,IF(#REF!="Corrupción_O_LA_FT","No valorar",""))</f>
        <v>#REF!</v>
      </c>
      <c r="C68" s="344"/>
      <c r="D68" s="347"/>
      <c r="E68" s="350" t="str">
        <f>IF(OR(C68=Hoja1!$C$17,D68=Hoja1!$D$17),Hoja1!$B$17,IF(OR(C68=Hoja1!$C$16,D68=Hoja1!$D$16),Hoja1!$B$16,IF(OR(C68=Hoja1!$C$15,D68=Hoja1!$D$15),Hoja1!$B$15,IF(OR(C68=Hoja1!$C$14,D68=Hoja1!$D$14),Hoja1!$B$14,IF(OR(C68=Hoja1!$C$13,D68=Hoja1!$D$13),Hoja1!$B$13,"")))))</f>
        <v/>
      </c>
    </row>
    <row r="69" spans="1:5" ht="15" customHeight="1">
      <c r="A69" s="345"/>
      <c r="B69" s="345"/>
      <c r="C69" s="345"/>
      <c r="D69" s="348"/>
      <c r="E69" s="351"/>
    </row>
    <row r="70" spans="1:5" ht="15" customHeight="1">
      <c r="A70" s="345"/>
      <c r="B70" s="345"/>
      <c r="C70" s="345"/>
      <c r="D70" s="348"/>
      <c r="E70" s="351"/>
    </row>
    <row r="71" spans="1:5" ht="15" customHeight="1">
      <c r="A71" s="345"/>
      <c r="B71" s="345"/>
      <c r="C71" s="345"/>
      <c r="D71" s="348"/>
      <c r="E71" s="351"/>
    </row>
    <row r="72" spans="1:5" ht="15.75" customHeight="1">
      <c r="A72" s="346"/>
      <c r="B72" s="346"/>
      <c r="C72" s="346"/>
      <c r="D72" s="349"/>
      <c r="E72" s="352"/>
    </row>
    <row r="73" spans="1:5" ht="15" customHeight="1">
      <c r="A73" s="344">
        <v>15</v>
      </c>
      <c r="B73" s="344" t="e">
        <f>IF(#REF!="Gestión",#REF!,IF(#REF!="Corrupción_O_LA_FT","No valorar",""))</f>
        <v>#REF!</v>
      </c>
      <c r="C73" s="344"/>
      <c r="D73" s="347"/>
      <c r="E73" s="350" t="str">
        <f>IF(OR(C73=Hoja1!$C$17,D73=Hoja1!$D$17),Hoja1!$B$17,IF(OR(C73=Hoja1!$C$16,D73=Hoja1!$D$16),Hoja1!$B$16,IF(OR(C73=Hoja1!$C$15,D73=Hoja1!$D$15),Hoja1!$B$15,IF(OR(C73=Hoja1!$C$14,D73=Hoja1!$D$14),Hoja1!$B$14,IF(OR(C73=Hoja1!$C$13,D73=Hoja1!$D$13),Hoja1!$B$13,"")))))</f>
        <v/>
      </c>
    </row>
    <row r="74" spans="1:5" ht="15" customHeight="1">
      <c r="A74" s="345"/>
      <c r="B74" s="345"/>
      <c r="C74" s="345"/>
      <c r="D74" s="348"/>
      <c r="E74" s="351"/>
    </row>
    <row r="75" spans="1:5" ht="15" customHeight="1">
      <c r="A75" s="345"/>
      <c r="B75" s="345"/>
      <c r="C75" s="345"/>
      <c r="D75" s="348"/>
      <c r="E75" s="351"/>
    </row>
    <row r="76" spans="1:5" ht="15" customHeight="1">
      <c r="A76" s="345"/>
      <c r="B76" s="345"/>
      <c r="C76" s="345"/>
      <c r="D76" s="348"/>
      <c r="E76" s="351"/>
    </row>
    <row r="77" spans="1:5" ht="15.75" customHeight="1">
      <c r="A77" s="346"/>
      <c r="B77" s="346"/>
      <c r="C77" s="346"/>
      <c r="D77" s="349"/>
      <c r="E77" s="352"/>
    </row>
    <row r="78" spans="1:5" ht="15" customHeight="1">
      <c r="A78" s="344">
        <v>16</v>
      </c>
      <c r="B78" s="344" t="e">
        <f>IF(#REF!="Gestión",#REF!,IF(#REF!="Corrupción_O_LA_FT","No valorar",""))</f>
        <v>#REF!</v>
      </c>
      <c r="C78" s="344"/>
      <c r="D78" s="347"/>
      <c r="E78" s="350" t="str">
        <f>IF(OR(C78=Hoja1!$C$17,D78=Hoja1!$D$17),Hoja1!$B$17,IF(OR(C78=Hoja1!$C$16,D78=Hoja1!$D$16),Hoja1!$B$16,IF(OR(C78=Hoja1!$C$15,D78=Hoja1!$D$15),Hoja1!$B$15,IF(OR(C78=Hoja1!$C$14,D78=Hoja1!$D$14),Hoja1!$B$14,IF(OR(C78=Hoja1!$C$13,D78=Hoja1!$D$13),Hoja1!$B$13,"")))))</f>
        <v/>
      </c>
    </row>
    <row r="79" spans="1:5" ht="15" customHeight="1">
      <c r="A79" s="345"/>
      <c r="B79" s="345"/>
      <c r="C79" s="345"/>
      <c r="D79" s="348"/>
      <c r="E79" s="351"/>
    </row>
    <row r="80" spans="1:5" ht="15" customHeight="1">
      <c r="A80" s="345"/>
      <c r="B80" s="345"/>
      <c r="C80" s="345"/>
      <c r="D80" s="348"/>
      <c r="E80" s="351"/>
    </row>
    <row r="81" spans="1:5" ht="15" customHeight="1">
      <c r="A81" s="345"/>
      <c r="B81" s="345"/>
      <c r="C81" s="345"/>
      <c r="D81" s="348"/>
      <c r="E81" s="351"/>
    </row>
    <row r="82" spans="1:5" ht="15.75" customHeight="1">
      <c r="A82" s="346"/>
      <c r="B82" s="346"/>
      <c r="C82" s="346"/>
      <c r="D82" s="349"/>
      <c r="E82" s="352"/>
    </row>
    <row r="83" spans="1:5" ht="15" customHeight="1">
      <c r="A83" s="344">
        <v>17</v>
      </c>
      <c r="B83" s="344" t="e">
        <f>IF(#REF!="Gestión",#REF!,IF(#REF!="Corrupción_O_LA_FT","No valorar",""))</f>
        <v>#REF!</v>
      </c>
      <c r="C83" s="344"/>
      <c r="D83" s="347"/>
      <c r="E83" s="350" t="str">
        <f>IF(OR(C83=Hoja1!$C$17,D83=Hoja1!$D$17),Hoja1!$B$17,IF(OR(C83=Hoja1!$C$16,D83=Hoja1!$D$16),Hoja1!$B$16,IF(OR(C83=Hoja1!$C$15,D83=Hoja1!$D$15),Hoja1!$B$15,IF(OR(C83=Hoja1!$C$14,D83=Hoja1!$D$14),Hoja1!$B$14,IF(OR(C83=Hoja1!$C$13,D83=Hoja1!$D$13),Hoja1!$B$13,"")))))</f>
        <v/>
      </c>
    </row>
    <row r="84" spans="1:5" ht="15" customHeight="1">
      <c r="A84" s="345"/>
      <c r="B84" s="345"/>
      <c r="C84" s="345"/>
      <c r="D84" s="348"/>
      <c r="E84" s="351"/>
    </row>
    <row r="85" spans="1:5" ht="15" customHeight="1">
      <c r="A85" s="345"/>
      <c r="B85" s="345"/>
      <c r="C85" s="345"/>
      <c r="D85" s="348"/>
      <c r="E85" s="351"/>
    </row>
    <row r="86" spans="1:5" ht="15" customHeight="1">
      <c r="A86" s="345"/>
      <c r="B86" s="345"/>
      <c r="C86" s="345"/>
      <c r="D86" s="348"/>
      <c r="E86" s="351"/>
    </row>
    <row r="87" spans="1:5" ht="15.75" customHeight="1">
      <c r="A87" s="346"/>
      <c r="B87" s="346"/>
      <c r="C87" s="346"/>
      <c r="D87" s="349"/>
      <c r="E87" s="352"/>
    </row>
    <row r="88" spans="1:5" ht="15" customHeight="1">
      <c r="A88" s="344">
        <v>18</v>
      </c>
      <c r="B88" s="344" t="e">
        <f>IF(#REF!="Gestión",#REF!,IF(#REF!="Corrupción_O_LA_FT","No valorar",""))</f>
        <v>#REF!</v>
      </c>
      <c r="C88" s="344"/>
      <c r="D88" s="347"/>
      <c r="E88" s="350" t="str">
        <f>IF(OR(C88=Hoja1!$C$17,D88=Hoja1!$D$17),Hoja1!$B$17,IF(OR(C88=Hoja1!$C$16,D88=Hoja1!$D$16),Hoja1!$B$16,IF(OR(C88=Hoja1!$C$15,D88=Hoja1!$D$15),Hoja1!$B$15,IF(OR(C88=Hoja1!$C$14,D88=Hoja1!$D$14),Hoja1!$B$14,IF(OR(C88=Hoja1!$C$13,D88=Hoja1!$D$13),Hoja1!$B$13,"")))))</f>
        <v/>
      </c>
    </row>
    <row r="89" spans="1:5" ht="15" customHeight="1">
      <c r="A89" s="345"/>
      <c r="B89" s="345"/>
      <c r="C89" s="345"/>
      <c r="D89" s="348"/>
      <c r="E89" s="351"/>
    </row>
    <row r="90" spans="1:5" ht="15" customHeight="1">
      <c r="A90" s="345"/>
      <c r="B90" s="345"/>
      <c r="C90" s="345"/>
      <c r="D90" s="348"/>
      <c r="E90" s="351"/>
    </row>
    <row r="91" spans="1:5" ht="15" customHeight="1">
      <c r="A91" s="345"/>
      <c r="B91" s="345"/>
      <c r="C91" s="345"/>
      <c r="D91" s="348"/>
      <c r="E91" s="351"/>
    </row>
    <row r="92" spans="1:5" ht="15.75" customHeight="1">
      <c r="A92" s="346"/>
      <c r="B92" s="346"/>
      <c r="C92" s="346"/>
      <c r="D92" s="349"/>
      <c r="E92" s="352"/>
    </row>
    <row r="93" spans="1:5" ht="15" customHeight="1">
      <c r="A93" s="344">
        <v>19</v>
      </c>
      <c r="B93" s="344" t="e">
        <f>IF(#REF!="Gestión",#REF!,IF(#REF!="Corrupción_O_LA_FT","No valorar",""))</f>
        <v>#REF!</v>
      </c>
      <c r="C93" s="344"/>
      <c r="D93" s="347"/>
      <c r="E93" s="350" t="str">
        <f>IF(OR(C93=Hoja1!$C$17,D93=Hoja1!$D$17),Hoja1!$B$17,IF(OR(C93=Hoja1!$C$16,D93=Hoja1!$D$16),Hoja1!$B$16,IF(OR(C93=Hoja1!$C$15,D93=Hoja1!$D$15),Hoja1!$B$15,IF(OR(C93=Hoja1!$C$14,D93=Hoja1!$D$14),Hoja1!$B$14,IF(OR(C93=Hoja1!$C$13,D93=Hoja1!$D$13),Hoja1!$B$13,"")))))</f>
        <v/>
      </c>
    </row>
    <row r="94" spans="1:5" ht="15" customHeight="1">
      <c r="A94" s="345"/>
      <c r="B94" s="345"/>
      <c r="C94" s="345"/>
      <c r="D94" s="348"/>
      <c r="E94" s="351"/>
    </row>
    <row r="95" spans="1:5" ht="15" customHeight="1">
      <c r="A95" s="345"/>
      <c r="B95" s="345"/>
      <c r="C95" s="345"/>
      <c r="D95" s="348"/>
      <c r="E95" s="351"/>
    </row>
    <row r="96" spans="1:5" ht="15" customHeight="1">
      <c r="A96" s="345"/>
      <c r="B96" s="345"/>
      <c r="C96" s="345"/>
      <c r="D96" s="348"/>
      <c r="E96" s="351"/>
    </row>
    <row r="97" spans="1:5" ht="15.75" customHeight="1">
      <c r="A97" s="346"/>
      <c r="B97" s="346"/>
      <c r="C97" s="346"/>
      <c r="D97" s="349"/>
      <c r="E97" s="352"/>
    </row>
    <row r="98" spans="1:5" ht="15" customHeight="1">
      <c r="A98" s="344">
        <v>20</v>
      </c>
      <c r="B98" s="344" t="e">
        <f>IF(#REF!="Gestión",#REF!,IF(#REF!="Corrupción_O_LA_FT","No valorar",""))</f>
        <v>#REF!</v>
      </c>
      <c r="C98" s="344"/>
      <c r="D98" s="347"/>
      <c r="E98" s="350" t="str">
        <f>IF(OR(C98=Hoja1!$C$17,D98=Hoja1!$D$17),Hoja1!$B$17,IF(OR(C98=Hoja1!$C$16,D98=Hoja1!$D$16),Hoja1!$B$16,IF(OR(C98=Hoja1!$C$15,D98=Hoja1!$D$15),Hoja1!$B$15,IF(OR(C98=Hoja1!$C$14,D98=Hoja1!$D$14),Hoja1!$B$14,IF(OR(C98=Hoja1!$C$13,D98=Hoja1!$D$13),Hoja1!$B$13,"")))))</f>
        <v/>
      </c>
    </row>
    <row r="99" spans="1:5" ht="15" customHeight="1">
      <c r="A99" s="345"/>
      <c r="B99" s="345"/>
      <c r="C99" s="345"/>
      <c r="D99" s="348"/>
      <c r="E99" s="351"/>
    </row>
    <row r="100" spans="1:5" ht="15" customHeight="1">
      <c r="A100" s="345"/>
      <c r="B100" s="345"/>
      <c r="C100" s="345"/>
      <c r="D100" s="348"/>
      <c r="E100" s="351"/>
    </row>
    <row r="101" spans="1:5" ht="15" customHeight="1">
      <c r="A101" s="345"/>
      <c r="B101" s="345"/>
      <c r="C101" s="345"/>
      <c r="D101" s="348"/>
      <c r="E101" s="351"/>
    </row>
    <row r="102" spans="1:5" ht="15.75" customHeight="1">
      <c r="A102" s="346"/>
      <c r="B102" s="346"/>
      <c r="C102" s="346"/>
      <c r="D102" s="349"/>
      <c r="E102" s="352"/>
    </row>
    <row r="103" spans="1:5" ht="15" customHeight="1">
      <c r="A103" s="344">
        <v>21</v>
      </c>
      <c r="B103" s="344" t="e">
        <f>IF(#REF!="Gestión",#REF!,IF(#REF!="Corrupción_O_LA_FT","No valorar",""))</f>
        <v>#REF!</v>
      </c>
      <c r="C103" s="344"/>
      <c r="D103" s="347"/>
      <c r="E103" s="350" t="str">
        <f>IF(OR(C103=Hoja1!$C$17,D103=Hoja1!$D$17),Hoja1!$B$17,IF(OR(C103=Hoja1!$C$16,D103=Hoja1!$D$16),Hoja1!$B$16,IF(OR(C103=Hoja1!$C$15,D103=Hoja1!$D$15),Hoja1!$B$15,IF(OR(C103=Hoja1!$C$14,D103=Hoja1!$D$14),Hoja1!$B$14,IF(OR(C103=Hoja1!$C$13,D103=Hoja1!$D$13),Hoja1!$B$13,"")))))</f>
        <v/>
      </c>
    </row>
    <row r="104" spans="1:5" ht="15" customHeight="1">
      <c r="A104" s="345"/>
      <c r="B104" s="345"/>
      <c r="C104" s="345"/>
      <c r="D104" s="348"/>
      <c r="E104" s="351"/>
    </row>
    <row r="105" spans="1:5" ht="15" customHeight="1">
      <c r="A105" s="345"/>
      <c r="B105" s="345"/>
      <c r="C105" s="345"/>
      <c r="D105" s="348"/>
      <c r="E105" s="351"/>
    </row>
    <row r="106" spans="1:5" ht="15" customHeight="1">
      <c r="A106" s="345"/>
      <c r="B106" s="345"/>
      <c r="C106" s="345"/>
      <c r="D106" s="348"/>
      <c r="E106" s="351"/>
    </row>
    <row r="107" spans="1:5" ht="15.75" customHeight="1">
      <c r="A107" s="346"/>
      <c r="B107" s="346"/>
      <c r="C107" s="346"/>
      <c r="D107" s="349"/>
      <c r="E107" s="352"/>
    </row>
    <row r="108" spans="1:5" ht="15" customHeight="1">
      <c r="A108" s="344">
        <v>22</v>
      </c>
      <c r="B108" s="344" t="e">
        <f>IF(#REF!="Gestión",#REF!,IF(#REF!="Corrupción_O_LA_FT","No valorar",""))</f>
        <v>#REF!</v>
      </c>
      <c r="C108" s="344"/>
      <c r="D108" s="347"/>
      <c r="E108" s="350" t="str">
        <f>IF(OR(C108=Hoja1!$C$17,D108=Hoja1!$D$17),Hoja1!$B$17,IF(OR(C108=Hoja1!$C$16,D108=Hoja1!$D$16),Hoja1!$B$16,IF(OR(C108=Hoja1!$C$15,D108=Hoja1!$D$15),Hoja1!$B$15,IF(OR(C108=Hoja1!$C$14,D108=Hoja1!$D$14),Hoja1!$B$14,IF(OR(C108=Hoja1!$C$13,D108=Hoja1!$D$13),Hoja1!$B$13,"")))))</f>
        <v/>
      </c>
    </row>
    <row r="109" spans="1:5" ht="15" customHeight="1">
      <c r="A109" s="345"/>
      <c r="B109" s="345"/>
      <c r="C109" s="345"/>
      <c r="D109" s="348"/>
      <c r="E109" s="351"/>
    </row>
    <row r="110" spans="1:5" ht="15" customHeight="1">
      <c r="A110" s="345"/>
      <c r="B110" s="345"/>
      <c r="C110" s="345"/>
      <c r="D110" s="348"/>
      <c r="E110" s="351"/>
    </row>
    <row r="111" spans="1:5" ht="15" customHeight="1">
      <c r="A111" s="345"/>
      <c r="B111" s="345"/>
      <c r="C111" s="345"/>
      <c r="D111" s="348"/>
      <c r="E111" s="351"/>
    </row>
    <row r="112" spans="1:5" ht="15.75" customHeight="1">
      <c r="A112" s="346"/>
      <c r="B112" s="346"/>
      <c r="C112" s="346"/>
      <c r="D112" s="349"/>
      <c r="E112" s="352"/>
    </row>
    <row r="113" spans="1:5" ht="15" customHeight="1">
      <c r="A113" s="344">
        <v>23</v>
      </c>
      <c r="B113" s="344" t="e">
        <f>IF(#REF!="Gestión",#REF!,IF(#REF!="Corrupción_O_LA_FT","No valorar",""))</f>
        <v>#REF!</v>
      </c>
      <c r="C113" s="344"/>
      <c r="D113" s="347"/>
      <c r="E113" s="350" t="str">
        <f>IF(OR(C113=Hoja1!$C$17,D113=Hoja1!$D$17),Hoja1!$B$17,IF(OR(C113=Hoja1!$C$16,D113=Hoja1!$D$16),Hoja1!$B$16,IF(OR(C113=Hoja1!$C$15,D113=Hoja1!$D$15),Hoja1!$B$15,IF(OR(C113=Hoja1!$C$14,D113=Hoja1!$D$14),Hoja1!$B$14,IF(OR(C113=Hoja1!$C$13,D113=Hoja1!$D$13),Hoja1!$B$13,"")))))</f>
        <v/>
      </c>
    </row>
    <row r="114" spans="1:5" ht="15" customHeight="1">
      <c r="A114" s="345"/>
      <c r="B114" s="345"/>
      <c r="C114" s="345"/>
      <c r="D114" s="348"/>
      <c r="E114" s="351"/>
    </row>
    <row r="115" spans="1:5" ht="15" customHeight="1">
      <c r="A115" s="345"/>
      <c r="B115" s="345"/>
      <c r="C115" s="345"/>
      <c r="D115" s="348"/>
      <c r="E115" s="351"/>
    </row>
    <row r="116" spans="1:5" ht="15" customHeight="1">
      <c r="A116" s="345"/>
      <c r="B116" s="345"/>
      <c r="C116" s="345"/>
      <c r="D116" s="348"/>
      <c r="E116" s="351"/>
    </row>
    <row r="117" spans="1:5" ht="15.75" customHeight="1">
      <c r="A117" s="346"/>
      <c r="B117" s="346"/>
      <c r="C117" s="346"/>
      <c r="D117" s="349"/>
      <c r="E117" s="352"/>
    </row>
    <row r="118" spans="1:5" ht="15" customHeight="1">
      <c r="A118" s="344">
        <v>24</v>
      </c>
      <c r="B118" s="344" t="e">
        <f>IF(#REF!="Gestión",#REF!,IF(#REF!="Corrupción_O_LA_FT","No valorar",""))</f>
        <v>#REF!</v>
      </c>
      <c r="C118" s="344"/>
      <c r="D118" s="347"/>
      <c r="E118" s="350" t="str">
        <f>IF(OR(C118=Hoja1!$C$17,D118=Hoja1!$D$17),Hoja1!$B$17,IF(OR(C118=Hoja1!$C$16,D118=Hoja1!$D$16),Hoja1!$B$16,IF(OR(C118=Hoja1!$C$15,D118=Hoja1!$D$15),Hoja1!$B$15,IF(OR(C118=Hoja1!$C$14,D118=Hoja1!$D$14),Hoja1!$B$14,IF(OR(C118=Hoja1!$C$13,D118=Hoja1!$D$13),Hoja1!$B$13,"")))))</f>
        <v/>
      </c>
    </row>
    <row r="119" spans="1:5" ht="15" customHeight="1">
      <c r="A119" s="345"/>
      <c r="B119" s="345"/>
      <c r="C119" s="345"/>
      <c r="D119" s="348"/>
      <c r="E119" s="351"/>
    </row>
    <row r="120" spans="1:5" ht="15" customHeight="1">
      <c r="A120" s="345"/>
      <c r="B120" s="345"/>
      <c r="C120" s="345"/>
      <c r="D120" s="348"/>
      <c r="E120" s="351"/>
    </row>
    <row r="121" spans="1:5" ht="15" customHeight="1">
      <c r="A121" s="345"/>
      <c r="B121" s="345"/>
      <c r="C121" s="345"/>
      <c r="D121" s="348"/>
      <c r="E121" s="351"/>
    </row>
    <row r="122" spans="1:5" ht="15.75" customHeight="1">
      <c r="A122" s="346"/>
      <c r="B122" s="346"/>
      <c r="C122" s="346"/>
      <c r="D122" s="349"/>
      <c r="E122" s="352"/>
    </row>
    <row r="123" spans="1:5" ht="15" customHeight="1">
      <c r="A123" s="344">
        <v>25</v>
      </c>
      <c r="B123" s="344" t="e">
        <f>IF(#REF!="Gestión",#REF!,IF(#REF!="Corrupción_O_LA_FT","No valorar",""))</f>
        <v>#REF!</v>
      </c>
      <c r="C123" s="344"/>
      <c r="D123" s="347"/>
      <c r="E123" s="350" t="str">
        <f>IF(OR(C123=Hoja1!$C$17,D123=Hoja1!$D$17),Hoja1!$B$17,IF(OR(C123=Hoja1!$C$16,D123=Hoja1!$D$16),Hoja1!$B$16,IF(OR(C123=Hoja1!$C$15,D123=Hoja1!$D$15),Hoja1!$B$15,IF(OR(C123=Hoja1!$C$14,D123=Hoja1!$D$14),Hoja1!$B$14,IF(OR(C123=Hoja1!$C$13,D123=Hoja1!$D$13),Hoja1!$B$13,"")))))</f>
        <v/>
      </c>
    </row>
    <row r="124" spans="1:5" ht="15" customHeight="1">
      <c r="A124" s="345"/>
      <c r="B124" s="345"/>
      <c r="C124" s="345"/>
      <c r="D124" s="348"/>
      <c r="E124" s="351"/>
    </row>
    <row r="125" spans="1:5" ht="15" customHeight="1">
      <c r="A125" s="345"/>
      <c r="B125" s="345"/>
      <c r="C125" s="345"/>
      <c r="D125" s="348"/>
      <c r="E125" s="351"/>
    </row>
    <row r="126" spans="1:5" ht="15" customHeight="1">
      <c r="A126" s="345"/>
      <c r="B126" s="345"/>
      <c r="C126" s="345"/>
      <c r="D126" s="348"/>
      <c r="E126" s="351"/>
    </row>
    <row r="127" spans="1:5" ht="15.75" customHeight="1">
      <c r="A127" s="346"/>
      <c r="B127" s="346"/>
      <c r="C127" s="346"/>
      <c r="D127" s="349"/>
      <c r="E127" s="352"/>
    </row>
    <row r="128" spans="1:5" ht="15" customHeight="1">
      <c r="A128" s="344">
        <v>26</v>
      </c>
      <c r="B128" s="344" t="e">
        <f>IF(#REF!="Gestión",#REF!,IF(#REF!="Corrupción_O_LA_FT","No valorar",""))</f>
        <v>#REF!</v>
      </c>
      <c r="C128" s="344"/>
      <c r="D128" s="347"/>
      <c r="E128" s="350" t="str">
        <f>IF(OR(C128=Hoja1!$C$17,D128=Hoja1!$D$17),Hoja1!$B$17,IF(OR(C128=Hoja1!$C$16,D128=Hoja1!$D$16),Hoja1!$B$16,IF(OR(C128=Hoja1!$C$15,D128=Hoja1!$D$15),Hoja1!$B$15,IF(OR(C128=Hoja1!$C$14,D128=Hoja1!$D$14),Hoja1!$B$14,IF(OR(C128=Hoja1!$C$13,D128=Hoja1!$D$13),Hoja1!$B$13,"")))))</f>
        <v/>
      </c>
    </row>
    <row r="129" spans="1:5" ht="15" customHeight="1">
      <c r="A129" s="345"/>
      <c r="B129" s="345"/>
      <c r="C129" s="345"/>
      <c r="D129" s="348"/>
      <c r="E129" s="351"/>
    </row>
    <row r="130" spans="1:5" ht="15" customHeight="1">
      <c r="A130" s="345"/>
      <c r="B130" s="345"/>
      <c r="C130" s="345"/>
      <c r="D130" s="348"/>
      <c r="E130" s="351"/>
    </row>
    <row r="131" spans="1:5" ht="15" customHeight="1">
      <c r="A131" s="345"/>
      <c r="B131" s="345"/>
      <c r="C131" s="345"/>
      <c r="D131" s="348"/>
      <c r="E131" s="351"/>
    </row>
    <row r="132" spans="1:5" ht="15.75" customHeight="1">
      <c r="A132" s="346"/>
      <c r="B132" s="346"/>
      <c r="C132" s="346"/>
      <c r="D132" s="349"/>
      <c r="E132" s="352"/>
    </row>
    <row r="133" spans="1:5" ht="15" customHeight="1">
      <c r="A133" s="344">
        <v>27</v>
      </c>
      <c r="B133" s="344" t="e">
        <f>IF(#REF!="Gestión",#REF!,IF(#REF!="Corrupción_O_LA_FT","No valorar",""))</f>
        <v>#REF!</v>
      </c>
      <c r="C133" s="344"/>
      <c r="D133" s="347"/>
      <c r="E133" s="350" t="str">
        <f>IF(OR(C133=Hoja1!$C$17,D133=Hoja1!$D$17),Hoja1!$B$17,IF(OR(C133=Hoja1!$C$16,D133=Hoja1!$D$16),Hoja1!$B$16,IF(OR(C133=Hoja1!$C$15,D133=Hoja1!$D$15),Hoja1!$B$15,IF(OR(C133=Hoja1!$C$14,D133=Hoja1!$D$14),Hoja1!$B$14,IF(OR(C133=Hoja1!$C$13,D133=Hoja1!$D$13),Hoja1!$B$13,"")))))</f>
        <v/>
      </c>
    </row>
    <row r="134" spans="1:5" ht="15" customHeight="1">
      <c r="A134" s="345"/>
      <c r="B134" s="345"/>
      <c r="C134" s="345"/>
      <c r="D134" s="348"/>
      <c r="E134" s="351"/>
    </row>
    <row r="135" spans="1:5" ht="15" customHeight="1">
      <c r="A135" s="345"/>
      <c r="B135" s="345"/>
      <c r="C135" s="345"/>
      <c r="D135" s="348"/>
      <c r="E135" s="351"/>
    </row>
    <row r="136" spans="1:5" ht="15" customHeight="1">
      <c r="A136" s="345"/>
      <c r="B136" s="345"/>
      <c r="C136" s="345"/>
      <c r="D136" s="348"/>
      <c r="E136" s="351"/>
    </row>
    <row r="137" spans="1:5" ht="15.75" customHeight="1">
      <c r="A137" s="346"/>
      <c r="B137" s="346"/>
      <c r="C137" s="346"/>
      <c r="D137" s="349"/>
      <c r="E137" s="352"/>
    </row>
    <row r="138" spans="1:5" ht="15" customHeight="1">
      <c r="A138" s="344">
        <v>28</v>
      </c>
      <c r="B138" s="344" t="e">
        <f>IF(#REF!="Gestión",#REF!,IF(#REF!="Corrupción_O_LA_FT","No valorar",""))</f>
        <v>#REF!</v>
      </c>
      <c r="C138" s="344"/>
      <c r="D138" s="347"/>
      <c r="E138" s="350" t="str">
        <f>IF(OR(C138=Hoja1!$C$17,D138=Hoja1!$D$17),Hoja1!$B$17,IF(OR(C138=Hoja1!$C$16,D138=Hoja1!$D$16),Hoja1!$B$16,IF(OR(C138=Hoja1!$C$15,D138=Hoja1!$D$15),Hoja1!$B$15,IF(OR(C138=Hoja1!$C$14,D138=Hoja1!$D$14),Hoja1!$B$14,IF(OR(C138=Hoja1!$C$13,D138=Hoja1!$D$13),Hoja1!$B$13,"")))))</f>
        <v/>
      </c>
    </row>
    <row r="139" spans="1:5" ht="15" customHeight="1">
      <c r="A139" s="345"/>
      <c r="B139" s="345"/>
      <c r="C139" s="345"/>
      <c r="D139" s="348"/>
      <c r="E139" s="351"/>
    </row>
    <row r="140" spans="1:5" ht="15" customHeight="1">
      <c r="A140" s="345"/>
      <c r="B140" s="345"/>
      <c r="C140" s="345"/>
      <c r="D140" s="348"/>
      <c r="E140" s="351"/>
    </row>
    <row r="141" spans="1:5" ht="15" customHeight="1">
      <c r="A141" s="345"/>
      <c r="B141" s="345"/>
      <c r="C141" s="345"/>
      <c r="D141" s="348"/>
      <c r="E141" s="351"/>
    </row>
    <row r="142" spans="1:5" ht="15.75" customHeight="1">
      <c r="A142" s="346"/>
      <c r="B142" s="346"/>
      <c r="C142" s="346"/>
      <c r="D142" s="349"/>
      <c r="E142" s="352"/>
    </row>
    <row r="143" spans="1:5" ht="15" customHeight="1">
      <c r="A143" s="344">
        <v>29</v>
      </c>
      <c r="B143" s="344" t="e">
        <f>IF(#REF!="Gestión",#REF!,IF(#REF!="Corrupción_O_LA_FT","No valorar",""))</f>
        <v>#REF!</v>
      </c>
      <c r="C143" s="344"/>
      <c r="D143" s="347"/>
      <c r="E143" s="350" t="str">
        <f>IF(OR(C143=Hoja1!$C$17,D143=Hoja1!$D$17),Hoja1!$B$17,IF(OR(C143=Hoja1!$C$16,D143=Hoja1!$D$16),Hoja1!$B$16,IF(OR(C143=Hoja1!$C$15,D143=Hoja1!$D$15),Hoja1!$B$15,IF(OR(C143=Hoja1!$C$14,D143=Hoja1!$D$14),Hoja1!$B$14,IF(OR(C143=Hoja1!$C$13,D143=Hoja1!$D$13),Hoja1!$B$13,"")))))</f>
        <v/>
      </c>
    </row>
    <row r="144" spans="1:5" ht="15" customHeight="1">
      <c r="A144" s="345"/>
      <c r="B144" s="345"/>
      <c r="C144" s="345"/>
      <c r="D144" s="348"/>
      <c r="E144" s="351"/>
    </row>
    <row r="145" spans="1:5" ht="15" customHeight="1">
      <c r="A145" s="345"/>
      <c r="B145" s="345"/>
      <c r="C145" s="345"/>
      <c r="D145" s="348"/>
      <c r="E145" s="351"/>
    </row>
    <row r="146" spans="1:5" ht="15" customHeight="1">
      <c r="A146" s="345"/>
      <c r="B146" s="345"/>
      <c r="C146" s="345"/>
      <c r="D146" s="348"/>
      <c r="E146" s="351"/>
    </row>
    <row r="147" spans="1:5" ht="15.75" customHeight="1">
      <c r="A147" s="346"/>
      <c r="B147" s="346"/>
      <c r="C147" s="346"/>
      <c r="D147" s="349"/>
      <c r="E147" s="352"/>
    </row>
    <row r="148" spans="1:5" ht="15" customHeight="1">
      <c r="A148" s="344">
        <v>30</v>
      </c>
      <c r="B148" s="344" t="e">
        <f>IF(#REF!="Gestión",#REF!,IF(#REF!="Corrupción_O_LA_FT","No valorar",""))</f>
        <v>#REF!</v>
      </c>
      <c r="C148" s="344"/>
      <c r="D148" s="347"/>
      <c r="E148" s="350" t="str">
        <f>IF(OR(C148=Hoja1!$C$17,D148=Hoja1!$D$17),Hoja1!$B$17,IF(OR(C148=Hoja1!$C$16,D148=Hoja1!$D$16),Hoja1!$B$16,IF(OR(C148=Hoja1!$C$15,D148=Hoja1!$D$15),Hoja1!$B$15,IF(OR(C148=Hoja1!$C$14,D148=Hoja1!$D$14),Hoja1!$B$14,IF(OR(C148=Hoja1!$C$13,D148=Hoja1!$D$13),Hoja1!$B$13,"")))))</f>
        <v/>
      </c>
    </row>
    <row r="149" spans="1:5" ht="15" customHeight="1">
      <c r="A149" s="345"/>
      <c r="B149" s="345"/>
      <c r="C149" s="345"/>
      <c r="D149" s="348"/>
      <c r="E149" s="351"/>
    </row>
    <row r="150" spans="1:5" ht="15" customHeight="1">
      <c r="A150" s="345"/>
      <c r="B150" s="345"/>
      <c r="C150" s="345"/>
      <c r="D150" s="348"/>
      <c r="E150" s="351"/>
    </row>
    <row r="151" spans="1:5" ht="15" customHeight="1">
      <c r="A151" s="345"/>
      <c r="B151" s="345"/>
      <c r="C151" s="345"/>
      <c r="D151" s="348"/>
      <c r="E151" s="351"/>
    </row>
    <row r="152" spans="1:5" ht="15.75" customHeight="1">
      <c r="A152" s="346"/>
      <c r="B152" s="346"/>
      <c r="C152" s="346"/>
      <c r="D152" s="349"/>
      <c r="E152" s="352"/>
    </row>
    <row r="153" spans="1:5" ht="15" customHeight="1">
      <c r="A153" s="344">
        <v>31</v>
      </c>
      <c r="B153" s="344" t="e">
        <f>IF(#REF!="Gestión",#REF!,IF(#REF!="Corrupción_O_LA_FT","No valorar",""))</f>
        <v>#REF!</v>
      </c>
      <c r="C153" s="344"/>
      <c r="D153" s="347"/>
      <c r="E153" s="350" t="str">
        <f>IF(OR(C153=Hoja1!$C$17,D153=Hoja1!$D$17),Hoja1!$B$17,IF(OR(C153=Hoja1!$C$16,D153=Hoja1!$D$16),Hoja1!$B$16,IF(OR(C153=Hoja1!$C$15,D153=Hoja1!$D$15),Hoja1!$B$15,IF(OR(C153=Hoja1!$C$14,D153=Hoja1!$D$14),Hoja1!$B$14,IF(OR(C153=Hoja1!$C$13,D153=Hoja1!$D$13),Hoja1!$B$13,"")))))</f>
        <v/>
      </c>
    </row>
    <row r="154" spans="1:5" ht="15" customHeight="1">
      <c r="A154" s="345"/>
      <c r="B154" s="345"/>
      <c r="C154" s="345"/>
      <c r="D154" s="348"/>
      <c r="E154" s="351"/>
    </row>
    <row r="155" spans="1:5" ht="15" customHeight="1">
      <c r="A155" s="345"/>
      <c r="B155" s="345"/>
      <c r="C155" s="345"/>
      <c r="D155" s="348"/>
      <c r="E155" s="351"/>
    </row>
    <row r="156" spans="1:5" ht="15" customHeight="1">
      <c r="A156" s="345"/>
      <c r="B156" s="345"/>
      <c r="C156" s="345"/>
      <c r="D156" s="348"/>
      <c r="E156" s="351"/>
    </row>
    <row r="157" spans="1:5" ht="15.75" customHeight="1">
      <c r="A157" s="346"/>
      <c r="B157" s="346"/>
      <c r="C157" s="346"/>
      <c r="D157" s="349"/>
      <c r="E157" s="352"/>
    </row>
    <row r="158" spans="1:5" ht="15" customHeight="1">
      <c r="A158" s="344">
        <v>32</v>
      </c>
      <c r="B158" s="344" t="e">
        <f>IF(#REF!="Gestión",#REF!,IF(#REF!="Corrupción_O_LA_FT","No valorar",""))</f>
        <v>#REF!</v>
      </c>
      <c r="C158" s="344"/>
      <c r="D158" s="347"/>
      <c r="E158" s="350" t="str">
        <f>IF(OR(C158=Hoja1!$C$17,D158=Hoja1!$D$17),Hoja1!$B$17,IF(OR(C158=Hoja1!$C$16,D158=Hoja1!$D$16),Hoja1!$B$16,IF(OR(C158=Hoja1!$C$15,D158=Hoja1!$D$15),Hoja1!$B$15,IF(OR(C158=Hoja1!$C$14,D158=Hoja1!$D$14),Hoja1!$B$14,IF(OR(C158=Hoja1!$C$13,D158=Hoja1!$D$13),Hoja1!$B$13,"")))))</f>
        <v/>
      </c>
    </row>
    <row r="159" spans="1:5" ht="15" customHeight="1">
      <c r="A159" s="345"/>
      <c r="B159" s="345"/>
      <c r="C159" s="345"/>
      <c r="D159" s="348"/>
      <c r="E159" s="351"/>
    </row>
    <row r="160" spans="1:5" ht="15" customHeight="1">
      <c r="A160" s="345"/>
      <c r="B160" s="345"/>
      <c r="C160" s="345"/>
      <c r="D160" s="348"/>
      <c r="E160" s="351"/>
    </row>
    <row r="161" spans="1:5" ht="15" customHeight="1">
      <c r="A161" s="345"/>
      <c r="B161" s="345"/>
      <c r="C161" s="345"/>
      <c r="D161" s="348"/>
      <c r="E161" s="351"/>
    </row>
    <row r="162" spans="1:5" ht="15.75" customHeight="1">
      <c r="A162" s="346"/>
      <c r="B162" s="346"/>
      <c r="C162" s="346"/>
      <c r="D162" s="349"/>
      <c r="E162" s="352"/>
    </row>
    <row r="163" spans="1:5" ht="15" customHeight="1">
      <c r="A163" s="344">
        <v>33</v>
      </c>
      <c r="B163" s="344" t="e">
        <f>IF(#REF!="Gestión",#REF!,IF(#REF!="Corrupción_O_LA_FT","No valorar",""))</f>
        <v>#REF!</v>
      </c>
      <c r="C163" s="344"/>
      <c r="D163" s="347"/>
      <c r="E163" s="350" t="str">
        <f>IF(OR(C163=Hoja1!$C$17,D163=Hoja1!$D$17),Hoja1!$B$17,IF(OR(C163=Hoja1!$C$16,D163=Hoja1!$D$16),Hoja1!$B$16,IF(OR(C163=Hoja1!$C$15,D163=Hoja1!$D$15),Hoja1!$B$15,IF(OR(C163=Hoja1!$C$14,D163=Hoja1!$D$14),Hoja1!$B$14,IF(OR(C163=Hoja1!$C$13,D163=Hoja1!$D$13),Hoja1!$B$13,"")))))</f>
        <v/>
      </c>
    </row>
    <row r="164" spans="1:5" ht="15" customHeight="1">
      <c r="A164" s="345"/>
      <c r="B164" s="345"/>
      <c r="C164" s="345"/>
      <c r="D164" s="348"/>
      <c r="E164" s="351"/>
    </row>
    <row r="165" spans="1:5" ht="15" customHeight="1">
      <c r="A165" s="345"/>
      <c r="B165" s="345"/>
      <c r="C165" s="345"/>
      <c r="D165" s="348"/>
      <c r="E165" s="351"/>
    </row>
    <row r="166" spans="1:5" ht="15" customHeight="1">
      <c r="A166" s="345"/>
      <c r="B166" s="345"/>
      <c r="C166" s="345"/>
      <c r="D166" s="348"/>
      <c r="E166" s="351"/>
    </row>
    <row r="167" spans="1:5" ht="15.75" customHeight="1">
      <c r="A167" s="346"/>
      <c r="B167" s="346"/>
      <c r="C167" s="346"/>
      <c r="D167" s="349"/>
      <c r="E167" s="352"/>
    </row>
    <row r="168" spans="1:5" ht="15" customHeight="1">
      <c r="A168" s="344">
        <v>34</v>
      </c>
      <c r="B168" s="344" t="e">
        <f>IF(#REF!="Gestión",#REF!,IF(#REF!="Corrupción_O_LA_FT","No valorar",""))</f>
        <v>#REF!</v>
      </c>
      <c r="C168" s="344"/>
      <c r="D168" s="347"/>
      <c r="E168" s="350" t="str">
        <f>IF(OR(C168=Hoja1!$C$17,D168=Hoja1!$D$17),Hoja1!$B$17,IF(OR(C168=Hoja1!$C$16,D168=Hoja1!$D$16),Hoja1!$B$16,IF(OR(C168=Hoja1!$C$15,D168=Hoja1!$D$15),Hoja1!$B$15,IF(OR(C168=Hoja1!$C$14,D168=Hoja1!$D$14),Hoja1!$B$14,IF(OR(C168=Hoja1!$C$13,D168=Hoja1!$D$13),Hoja1!$B$13,"")))))</f>
        <v/>
      </c>
    </row>
    <row r="169" spans="1:5" ht="15" customHeight="1">
      <c r="A169" s="345"/>
      <c r="B169" s="345"/>
      <c r="C169" s="345"/>
      <c r="D169" s="348"/>
      <c r="E169" s="351"/>
    </row>
    <row r="170" spans="1:5" ht="15" customHeight="1">
      <c r="A170" s="345"/>
      <c r="B170" s="345"/>
      <c r="C170" s="345"/>
      <c r="D170" s="348"/>
      <c r="E170" s="351"/>
    </row>
    <row r="171" spans="1:5" ht="15" customHeight="1">
      <c r="A171" s="345"/>
      <c r="B171" s="345"/>
      <c r="C171" s="345"/>
      <c r="D171" s="348"/>
      <c r="E171" s="351"/>
    </row>
    <row r="172" spans="1:5" ht="15.75" customHeight="1">
      <c r="A172" s="346"/>
      <c r="B172" s="346"/>
      <c r="C172" s="346"/>
      <c r="D172" s="349"/>
      <c r="E172" s="352"/>
    </row>
    <row r="173" spans="1:5" ht="15" customHeight="1">
      <c r="A173" s="344">
        <v>35</v>
      </c>
      <c r="B173" s="344" t="e">
        <f>IF(#REF!="Gestión",#REF!,IF(#REF!="Corrupción_O_LA_FT","No valorar",""))</f>
        <v>#REF!</v>
      </c>
      <c r="C173" s="344"/>
      <c r="D173" s="347"/>
      <c r="E173" s="350" t="str">
        <f>IF(OR(C173=Hoja1!$C$17,D173=Hoja1!$D$17),Hoja1!$B$17,IF(OR(C173=Hoja1!$C$16,D173=Hoja1!$D$16),Hoja1!$B$16,IF(OR(C173=Hoja1!$C$15,D173=Hoja1!$D$15),Hoja1!$B$15,IF(OR(C173=Hoja1!$C$14,D173=Hoja1!$D$14),Hoja1!$B$14,IF(OR(C173=Hoja1!$C$13,D173=Hoja1!$D$13),Hoja1!$B$13,"")))))</f>
        <v/>
      </c>
    </row>
    <row r="174" spans="1:5" ht="15" customHeight="1">
      <c r="A174" s="345"/>
      <c r="B174" s="345"/>
      <c r="C174" s="345"/>
      <c r="D174" s="348"/>
      <c r="E174" s="351"/>
    </row>
    <row r="175" spans="1:5" ht="15" customHeight="1">
      <c r="A175" s="345"/>
      <c r="B175" s="345"/>
      <c r="C175" s="345"/>
      <c r="D175" s="348"/>
      <c r="E175" s="351"/>
    </row>
    <row r="176" spans="1:5" ht="15" customHeight="1">
      <c r="A176" s="345"/>
      <c r="B176" s="345"/>
      <c r="C176" s="345"/>
      <c r="D176" s="348"/>
      <c r="E176" s="351"/>
    </row>
    <row r="177" spans="1:5" ht="15.75" customHeight="1">
      <c r="A177" s="346"/>
      <c r="B177" s="346"/>
      <c r="C177" s="346"/>
      <c r="D177" s="349"/>
      <c r="E177" s="352"/>
    </row>
    <row r="178" spans="1:5" ht="15" customHeight="1">
      <c r="A178" s="344">
        <v>36</v>
      </c>
      <c r="B178" s="344" t="e">
        <f>IF(#REF!="Gestión",#REF!,IF(#REF!="Corrupción_O_LA_FT","No valorar",""))</f>
        <v>#REF!</v>
      </c>
      <c r="C178" s="344"/>
      <c r="D178" s="347"/>
      <c r="E178" s="350" t="str">
        <f>IF(OR(C178=Hoja1!$C$17,D178=Hoja1!$D$17),Hoja1!$B$17,IF(OR(C178=Hoja1!$C$16,D178=Hoja1!$D$16),Hoja1!$B$16,IF(OR(C178=Hoja1!$C$15,D178=Hoja1!$D$15),Hoja1!$B$15,IF(OR(C178=Hoja1!$C$14,D178=Hoja1!$D$14),Hoja1!$B$14,IF(OR(C178=Hoja1!$C$13,D178=Hoja1!$D$13),Hoja1!$B$13,"")))))</f>
        <v/>
      </c>
    </row>
    <row r="179" spans="1:5" ht="15" customHeight="1">
      <c r="A179" s="345"/>
      <c r="B179" s="345"/>
      <c r="C179" s="345"/>
      <c r="D179" s="348"/>
      <c r="E179" s="351"/>
    </row>
    <row r="180" spans="1:5" ht="15" customHeight="1">
      <c r="A180" s="345"/>
      <c r="B180" s="345"/>
      <c r="C180" s="345"/>
      <c r="D180" s="348"/>
      <c r="E180" s="351"/>
    </row>
    <row r="181" spans="1:5" ht="15" customHeight="1">
      <c r="A181" s="345"/>
      <c r="B181" s="345"/>
      <c r="C181" s="345"/>
      <c r="D181" s="348"/>
      <c r="E181" s="351"/>
    </row>
    <row r="182" spans="1:5" ht="15.75" customHeight="1">
      <c r="A182" s="346"/>
      <c r="B182" s="346"/>
      <c r="C182" s="346"/>
      <c r="D182" s="349"/>
      <c r="E182" s="352"/>
    </row>
    <row r="183" spans="1:5" ht="15" customHeight="1">
      <c r="A183" s="344">
        <v>37</v>
      </c>
      <c r="B183" s="344" t="e">
        <f>IF(#REF!="Gestión",#REF!,IF(#REF!="Corrupción_O_LA_FT","No valorar",""))</f>
        <v>#REF!</v>
      </c>
      <c r="C183" s="344"/>
      <c r="D183" s="347"/>
      <c r="E183" s="350" t="str">
        <f>IF(OR(C183=Hoja1!$C$17,D183=Hoja1!$D$17),Hoja1!$B$17,IF(OR(C183=Hoja1!$C$16,D183=Hoja1!$D$16),Hoja1!$B$16,IF(OR(C183=Hoja1!$C$15,D183=Hoja1!$D$15),Hoja1!$B$15,IF(OR(C183=Hoja1!$C$14,D183=Hoja1!$D$14),Hoja1!$B$14,IF(OR(C183=Hoja1!$C$13,D183=Hoja1!$D$13),Hoja1!$B$13,"")))))</f>
        <v/>
      </c>
    </row>
    <row r="184" spans="1:5" ht="15" customHeight="1">
      <c r="A184" s="345"/>
      <c r="B184" s="345"/>
      <c r="C184" s="345"/>
      <c r="D184" s="348"/>
      <c r="E184" s="351"/>
    </row>
    <row r="185" spans="1:5" ht="15" customHeight="1">
      <c r="A185" s="345"/>
      <c r="B185" s="345"/>
      <c r="C185" s="345"/>
      <c r="D185" s="348"/>
      <c r="E185" s="351"/>
    </row>
    <row r="186" spans="1:5" ht="15" customHeight="1">
      <c r="A186" s="345"/>
      <c r="B186" s="345"/>
      <c r="C186" s="345"/>
      <c r="D186" s="348"/>
      <c r="E186" s="351"/>
    </row>
    <row r="187" spans="1:5" ht="15.75" customHeight="1">
      <c r="A187" s="346"/>
      <c r="B187" s="346"/>
      <c r="C187" s="346"/>
      <c r="D187" s="349"/>
      <c r="E187" s="352"/>
    </row>
    <row r="188" spans="1:5" ht="15" customHeight="1">
      <c r="A188" s="344">
        <v>38</v>
      </c>
      <c r="B188" s="344" t="e">
        <f>IF(#REF!="Gestión",#REF!,IF(#REF!="Corrupción_O_LA_FT","No valorar",""))</f>
        <v>#REF!</v>
      </c>
      <c r="C188" s="344"/>
      <c r="D188" s="347"/>
      <c r="E188" s="350" t="str">
        <f>IF(OR(C188=Hoja1!$C$17,D188=Hoja1!$D$17),Hoja1!$B$17,IF(OR(C188=Hoja1!$C$16,D188=Hoja1!$D$16),Hoja1!$B$16,IF(OR(C188=Hoja1!$C$15,D188=Hoja1!$D$15),Hoja1!$B$15,IF(OR(C188=Hoja1!$C$14,D188=Hoja1!$D$14),Hoja1!$B$14,IF(OR(C188=Hoja1!$C$13,D188=Hoja1!$D$13),Hoja1!$B$13,"")))))</f>
        <v/>
      </c>
    </row>
    <row r="189" spans="1:5" ht="15" customHeight="1">
      <c r="A189" s="345"/>
      <c r="B189" s="345"/>
      <c r="C189" s="345"/>
      <c r="D189" s="348"/>
      <c r="E189" s="351"/>
    </row>
    <row r="190" spans="1:5" ht="15" customHeight="1">
      <c r="A190" s="345"/>
      <c r="B190" s="345"/>
      <c r="C190" s="345"/>
      <c r="D190" s="348"/>
      <c r="E190" s="351"/>
    </row>
    <row r="191" spans="1:5" ht="15" customHeight="1">
      <c r="A191" s="345"/>
      <c r="B191" s="345"/>
      <c r="C191" s="345"/>
      <c r="D191" s="348"/>
      <c r="E191" s="351"/>
    </row>
    <row r="192" spans="1:5" ht="15.75" customHeight="1">
      <c r="A192" s="346"/>
      <c r="B192" s="346"/>
      <c r="C192" s="346"/>
      <c r="D192" s="349"/>
      <c r="E192" s="352"/>
    </row>
    <row r="193" spans="1:5" ht="15" customHeight="1">
      <c r="A193" s="344">
        <v>39</v>
      </c>
      <c r="B193" s="344" t="e">
        <f>IF(#REF!="Gestión",#REF!,IF(#REF!="Corrupción_O_LA_FT","No valorar",""))</f>
        <v>#REF!</v>
      </c>
      <c r="C193" s="344"/>
      <c r="D193" s="347"/>
      <c r="E193" s="350" t="str">
        <f>IF(OR(C193=Hoja1!$C$17,D193=Hoja1!$D$17),Hoja1!$B$17,IF(OR(C193=Hoja1!$C$16,D193=Hoja1!$D$16),Hoja1!$B$16,IF(OR(C193=Hoja1!$C$15,D193=Hoja1!$D$15),Hoja1!$B$15,IF(OR(C193=Hoja1!$C$14,D193=Hoja1!$D$14),Hoja1!$B$14,IF(OR(C193=Hoja1!$C$13,D193=Hoja1!$D$13),Hoja1!$B$13,"")))))</f>
        <v/>
      </c>
    </row>
    <row r="194" spans="1:5" ht="15" customHeight="1">
      <c r="A194" s="345"/>
      <c r="B194" s="345"/>
      <c r="C194" s="345"/>
      <c r="D194" s="348"/>
      <c r="E194" s="351"/>
    </row>
    <row r="195" spans="1:5" ht="15" customHeight="1">
      <c r="A195" s="345"/>
      <c r="B195" s="345"/>
      <c r="C195" s="345"/>
      <c r="D195" s="348"/>
      <c r="E195" s="351"/>
    </row>
    <row r="196" spans="1:5" ht="15" customHeight="1">
      <c r="A196" s="345"/>
      <c r="B196" s="345"/>
      <c r="C196" s="345"/>
      <c r="D196" s="348"/>
      <c r="E196" s="351"/>
    </row>
    <row r="197" spans="1:5" ht="15.75" customHeight="1">
      <c r="A197" s="346"/>
      <c r="B197" s="346"/>
      <c r="C197" s="346"/>
      <c r="D197" s="349"/>
      <c r="E197" s="352"/>
    </row>
    <row r="198" spans="1:5" ht="15" customHeight="1">
      <c r="A198" s="344">
        <v>40</v>
      </c>
      <c r="B198" s="344" t="e">
        <f>IF(#REF!="Gestión",#REF!,IF(#REF!="Corrupción_O_LA_FT","No valorar",""))</f>
        <v>#REF!</v>
      </c>
      <c r="C198" s="344"/>
      <c r="D198" s="347"/>
      <c r="E198" s="350" t="str">
        <f>IF(OR(C198=Hoja1!$C$17,D198=Hoja1!$D$17),Hoja1!$B$17,IF(OR(C198=Hoja1!$C$16,D198=Hoja1!$D$16),Hoja1!$B$16,IF(OR(C198=Hoja1!$C$15,D198=Hoja1!$D$15),Hoja1!$B$15,IF(OR(C198=Hoja1!$C$14,D198=Hoja1!$D$14),Hoja1!$B$14,IF(OR(C198=Hoja1!$C$13,D198=Hoja1!$D$13),Hoja1!$B$13,"")))))</f>
        <v/>
      </c>
    </row>
    <row r="199" spans="1:5" ht="15" customHeight="1">
      <c r="A199" s="345"/>
      <c r="B199" s="345"/>
      <c r="C199" s="345"/>
      <c r="D199" s="348"/>
      <c r="E199" s="351"/>
    </row>
    <row r="200" spans="1:5" ht="15" customHeight="1">
      <c r="A200" s="345"/>
      <c r="B200" s="345"/>
      <c r="C200" s="345"/>
      <c r="D200" s="348"/>
      <c r="E200" s="351"/>
    </row>
    <row r="201" spans="1:5" ht="15" customHeight="1">
      <c r="A201" s="345"/>
      <c r="B201" s="345"/>
      <c r="C201" s="345"/>
      <c r="D201" s="348"/>
      <c r="E201" s="351"/>
    </row>
    <row r="202" spans="1:5" ht="15.75" customHeight="1">
      <c r="A202" s="346"/>
      <c r="B202" s="346"/>
      <c r="C202" s="346"/>
      <c r="D202" s="349"/>
      <c r="E202" s="352"/>
    </row>
    <row r="203" spans="1:5" ht="15" customHeight="1">
      <c r="A203" s="344">
        <v>41</v>
      </c>
      <c r="B203" s="344" t="e">
        <f>IF(#REF!="Gestión",#REF!,IF(#REF!="Corrupción_O_LA_FT","No valorar",""))</f>
        <v>#REF!</v>
      </c>
      <c r="C203" s="344"/>
      <c r="D203" s="347"/>
      <c r="E203" s="350" t="str">
        <f>IF(OR(C203=Hoja1!$C$17,D203=Hoja1!$D$17),Hoja1!$B$17,IF(OR(C203=Hoja1!$C$16,D203=Hoja1!$D$16),Hoja1!$B$16,IF(OR(C203=Hoja1!$C$15,D203=Hoja1!$D$15),Hoja1!$B$15,IF(OR(C203=Hoja1!$C$14,D203=Hoja1!$D$14),Hoja1!$B$14,IF(OR(C203=Hoja1!$C$13,D203=Hoja1!$D$13),Hoja1!$B$13,"")))))</f>
        <v/>
      </c>
    </row>
    <row r="204" spans="1:5" ht="15" customHeight="1">
      <c r="A204" s="345"/>
      <c r="B204" s="345"/>
      <c r="C204" s="345"/>
      <c r="D204" s="348"/>
      <c r="E204" s="351"/>
    </row>
    <row r="205" spans="1:5" ht="15" customHeight="1">
      <c r="A205" s="345"/>
      <c r="B205" s="345"/>
      <c r="C205" s="345"/>
      <c r="D205" s="348"/>
      <c r="E205" s="351"/>
    </row>
    <row r="206" spans="1:5" ht="15" customHeight="1">
      <c r="A206" s="345"/>
      <c r="B206" s="345"/>
      <c r="C206" s="345"/>
      <c r="D206" s="348"/>
      <c r="E206" s="351"/>
    </row>
    <row r="207" spans="1:5" ht="15.75" customHeight="1">
      <c r="A207" s="346"/>
      <c r="B207" s="346"/>
      <c r="C207" s="346"/>
      <c r="D207" s="349"/>
      <c r="E207" s="352"/>
    </row>
    <row r="208" spans="1:5" ht="15" customHeight="1">
      <c r="A208" s="344">
        <v>42</v>
      </c>
      <c r="B208" s="344" t="e">
        <f>IF(#REF!="Gestión",#REF!,IF(#REF!="Corrupción_O_LA_FT","No valorar",""))</f>
        <v>#REF!</v>
      </c>
      <c r="C208" s="344"/>
      <c r="D208" s="347"/>
      <c r="E208" s="350" t="str">
        <f>IF(OR(C208=Hoja1!$C$17,D208=Hoja1!$D$17),Hoja1!$B$17,IF(OR(C208=Hoja1!$C$16,D208=Hoja1!$D$16),Hoja1!$B$16,IF(OR(C208=Hoja1!$C$15,D208=Hoja1!$D$15),Hoja1!$B$15,IF(OR(C208=Hoja1!$C$14,D208=Hoja1!$D$14),Hoja1!$B$14,IF(OR(C208=Hoja1!$C$13,D208=Hoja1!$D$13),Hoja1!$B$13,"")))))</f>
        <v/>
      </c>
    </row>
    <row r="209" spans="1:5" ht="15" customHeight="1">
      <c r="A209" s="345"/>
      <c r="B209" s="345"/>
      <c r="C209" s="345"/>
      <c r="D209" s="348"/>
      <c r="E209" s="351"/>
    </row>
    <row r="210" spans="1:5" ht="15" customHeight="1">
      <c r="A210" s="345"/>
      <c r="B210" s="345"/>
      <c r="C210" s="345"/>
      <c r="D210" s="348"/>
      <c r="E210" s="351"/>
    </row>
    <row r="211" spans="1:5" ht="15" customHeight="1">
      <c r="A211" s="345"/>
      <c r="B211" s="345"/>
      <c r="C211" s="345"/>
      <c r="D211" s="348"/>
      <c r="E211" s="351"/>
    </row>
    <row r="212" spans="1:5" ht="15.75" customHeight="1">
      <c r="A212" s="346"/>
      <c r="B212" s="346"/>
      <c r="C212" s="346"/>
      <c r="D212" s="349"/>
      <c r="E212" s="352"/>
    </row>
    <row r="213" spans="1:5" ht="15" customHeight="1">
      <c r="A213" s="344">
        <v>43</v>
      </c>
      <c r="B213" s="344" t="e">
        <f>IF(#REF!="Gestión",#REF!,IF(#REF!="Corrupción_O_LA_FT","No valorar",""))</f>
        <v>#REF!</v>
      </c>
      <c r="C213" s="344"/>
      <c r="D213" s="347"/>
      <c r="E213" s="350" t="str">
        <f>IF(OR(C213=Hoja1!$C$17,D213=Hoja1!$D$17),Hoja1!$B$17,IF(OR(C213=Hoja1!$C$16,D213=Hoja1!$D$16),Hoja1!$B$16,IF(OR(C213=Hoja1!$C$15,D213=Hoja1!$D$15),Hoja1!$B$15,IF(OR(C213=Hoja1!$C$14,D213=Hoja1!$D$14),Hoja1!$B$14,IF(OR(C213=Hoja1!$C$13,D213=Hoja1!$D$13),Hoja1!$B$13,"")))))</f>
        <v/>
      </c>
    </row>
    <row r="214" spans="1:5" ht="15" customHeight="1">
      <c r="A214" s="345"/>
      <c r="B214" s="345"/>
      <c r="C214" s="345"/>
      <c r="D214" s="348"/>
      <c r="E214" s="351"/>
    </row>
    <row r="215" spans="1:5" ht="15" customHeight="1">
      <c r="A215" s="345"/>
      <c r="B215" s="345"/>
      <c r="C215" s="345"/>
      <c r="D215" s="348"/>
      <c r="E215" s="351"/>
    </row>
    <row r="216" spans="1:5" ht="15" customHeight="1">
      <c r="A216" s="345"/>
      <c r="B216" s="345"/>
      <c r="C216" s="345"/>
      <c r="D216" s="348"/>
      <c r="E216" s="351"/>
    </row>
    <row r="217" spans="1:5" ht="15.75" customHeight="1">
      <c r="A217" s="346"/>
      <c r="B217" s="346"/>
      <c r="C217" s="346"/>
      <c r="D217" s="349"/>
      <c r="E217" s="352"/>
    </row>
    <row r="218" spans="1:5" ht="15" customHeight="1">
      <c r="A218" s="344">
        <v>44</v>
      </c>
      <c r="B218" s="344" t="e">
        <f>IF(#REF!="Gestión",#REF!,IF(#REF!="Corrupción_O_LA_FT","No valorar",""))</f>
        <v>#REF!</v>
      </c>
      <c r="C218" s="344"/>
      <c r="D218" s="347"/>
      <c r="E218" s="350" t="str">
        <f>IF(OR(C218=Hoja1!$C$17,D218=Hoja1!$D$17),Hoja1!$B$17,IF(OR(C218=Hoja1!$C$16,D218=Hoja1!$D$16),Hoja1!$B$16,IF(OR(C218=Hoja1!$C$15,D218=Hoja1!$D$15),Hoja1!$B$15,IF(OR(C218=Hoja1!$C$14,D218=Hoja1!$D$14),Hoja1!$B$14,IF(OR(C218=Hoja1!$C$13,D218=Hoja1!$D$13),Hoja1!$B$13,"")))))</f>
        <v/>
      </c>
    </row>
    <row r="219" spans="1:5" ht="15" customHeight="1">
      <c r="A219" s="345"/>
      <c r="B219" s="345"/>
      <c r="C219" s="345"/>
      <c r="D219" s="348"/>
      <c r="E219" s="351"/>
    </row>
    <row r="220" spans="1:5" ht="15" customHeight="1">
      <c r="A220" s="345"/>
      <c r="B220" s="345"/>
      <c r="C220" s="345"/>
      <c r="D220" s="348"/>
      <c r="E220" s="351"/>
    </row>
    <row r="221" spans="1:5" ht="15" customHeight="1">
      <c r="A221" s="345"/>
      <c r="B221" s="345"/>
      <c r="C221" s="345"/>
      <c r="D221" s="348"/>
      <c r="E221" s="351"/>
    </row>
    <row r="222" spans="1:5" ht="15.75" customHeight="1">
      <c r="A222" s="346"/>
      <c r="B222" s="346"/>
      <c r="C222" s="346"/>
      <c r="D222" s="349"/>
      <c r="E222" s="352"/>
    </row>
    <row r="223" spans="1:5" ht="15" customHeight="1">
      <c r="A223" s="344">
        <v>45</v>
      </c>
      <c r="B223" s="344" t="e">
        <f>IF(#REF!="Gestión",#REF!,IF(#REF!="Corrupción_O_LA_FT","No valorar",""))</f>
        <v>#REF!</v>
      </c>
      <c r="C223" s="344"/>
      <c r="D223" s="347"/>
      <c r="E223" s="350" t="str">
        <f>IF(OR(C223=Hoja1!$C$17,D223=Hoja1!$D$17),Hoja1!$B$17,IF(OR(C223=Hoja1!$C$16,D223=Hoja1!$D$16),Hoja1!$B$16,IF(OR(C223=Hoja1!$C$15,D223=Hoja1!$D$15),Hoja1!$B$15,IF(OR(C223=Hoja1!$C$14,D223=Hoja1!$D$14),Hoja1!$B$14,IF(OR(C223=Hoja1!$C$13,D223=Hoja1!$D$13),Hoja1!$B$13,"")))))</f>
        <v/>
      </c>
    </row>
    <row r="224" spans="1:5" ht="15" customHeight="1">
      <c r="A224" s="345"/>
      <c r="B224" s="345"/>
      <c r="C224" s="345"/>
      <c r="D224" s="348"/>
      <c r="E224" s="351"/>
    </row>
    <row r="225" spans="1:5" ht="15" customHeight="1">
      <c r="A225" s="345"/>
      <c r="B225" s="345"/>
      <c r="C225" s="345"/>
      <c r="D225" s="348"/>
      <c r="E225" s="351"/>
    </row>
    <row r="226" spans="1:5" ht="15" customHeight="1">
      <c r="A226" s="345"/>
      <c r="B226" s="345"/>
      <c r="C226" s="345"/>
      <c r="D226" s="348"/>
      <c r="E226" s="351"/>
    </row>
    <row r="227" spans="1:5" ht="15.75" customHeight="1">
      <c r="A227" s="346"/>
      <c r="B227" s="346"/>
      <c r="C227" s="346"/>
      <c r="D227" s="349"/>
      <c r="E227" s="352"/>
    </row>
    <row r="228" spans="1:5" ht="15" customHeight="1">
      <c r="A228" s="344">
        <v>46</v>
      </c>
      <c r="B228" s="344" t="e">
        <f>IF(#REF!="Gestión",#REF!,IF(#REF!="Corrupción_O_LA_FT","No valorar",""))</f>
        <v>#REF!</v>
      </c>
      <c r="C228" s="344"/>
      <c r="D228" s="347"/>
      <c r="E228" s="350" t="str">
        <f>IF(OR(C228=Hoja1!$C$17,D228=Hoja1!$D$17),Hoja1!$B$17,IF(OR(C228=Hoja1!$C$16,D228=Hoja1!$D$16),Hoja1!$B$16,IF(OR(C228=Hoja1!$C$15,D228=Hoja1!$D$15),Hoja1!$B$15,IF(OR(C228=Hoja1!$C$14,D228=Hoja1!$D$14),Hoja1!$B$14,IF(OR(C228=Hoja1!$C$13,D228=Hoja1!$D$13),Hoja1!$B$13,"")))))</f>
        <v/>
      </c>
    </row>
    <row r="229" spans="1:5" ht="15" customHeight="1">
      <c r="A229" s="345"/>
      <c r="B229" s="345"/>
      <c r="C229" s="345"/>
      <c r="D229" s="348"/>
      <c r="E229" s="351"/>
    </row>
    <row r="230" spans="1:5" ht="15" customHeight="1">
      <c r="A230" s="345"/>
      <c r="B230" s="345"/>
      <c r="C230" s="345"/>
      <c r="D230" s="348"/>
      <c r="E230" s="351"/>
    </row>
    <row r="231" spans="1:5" ht="15" customHeight="1">
      <c r="A231" s="345"/>
      <c r="B231" s="345"/>
      <c r="C231" s="345"/>
      <c r="D231" s="348"/>
      <c r="E231" s="351"/>
    </row>
    <row r="232" spans="1:5" ht="15.75" customHeight="1">
      <c r="A232" s="346"/>
      <c r="B232" s="346"/>
      <c r="C232" s="346"/>
      <c r="D232" s="349"/>
      <c r="E232" s="352"/>
    </row>
    <row r="233" spans="1:5" ht="15" customHeight="1">
      <c r="A233" s="344">
        <v>47</v>
      </c>
      <c r="B233" s="344" t="e">
        <f>IF(#REF!="Gestión",#REF!,IF(#REF!="Corrupción_O_LA_FT","No valorar",""))</f>
        <v>#REF!</v>
      </c>
      <c r="C233" s="344"/>
      <c r="D233" s="347"/>
      <c r="E233" s="350" t="str">
        <f>IF(OR(C233=Hoja1!$C$17,D233=Hoja1!$D$17),Hoja1!$B$17,IF(OR(C233=Hoja1!$C$16,D233=Hoja1!$D$16),Hoja1!$B$16,IF(OR(C233=Hoja1!$C$15,D233=Hoja1!$D$15),Hoja1!$B$15,IF(OR(C233=Hoja1!$C$14,D233=Hoja1!$D$14),Hoja1!$B$14,IF(OR(C233=Hoja1!$C$13,D233=Hoja1!$D$13),Hoja1!$B$13,"")))))</f>
        <v/>
      </c>
    </row>
    <row r="234" spans="1:5" ht="15" customHeight="1">
      <c r="A234" s="345"/>
      <c r="B234" s="345"/>
      <c r="C234" s="345"/>
      <c r="D234" s="348"/>
      <c r="E234" s="351"/>
    </row>
    <row r="235" spans="1:5" ht="15" customHeight="1">
      <c r="A235" s="345"/>
      <c r="B235" s="345"/>
      <c r="C235" s="345"/>
      <c r="D235" s="348"/>
      <c r="E235" s="351"/>
    </row>
    <row r="236" spans="1:5" ht="15" customHeight="1">
      <c r="A236" s="345"/>
      <c r="B236" s="345"/>
      <c r="C236" s="345"/>
      <c r="D236" s="348"/>
      <c r="E236" s="351"/>
    </row>
    <row r="237" spans="1:5" ht="15.75" customHeight="1">
      <c r="A237" s="346"/>
      <c r="B237" s="346"/>
      <c r="C237" s="346"/>
      <c r="D237" s="349"/>
      <c r="E237" s="352"/>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B33:B37"/>
    <mergeCell ref="B38:B42"/>
    <mergeCell ref="B43:B47"/>
    <mergeCell ref="C43:C47"/>
    <mergeCell ref="D43:D47"/>
    <mergeCell ref="E43:E47"/>
    <mergeCell ref="D53:D57"/>
    <mergeCell ref="E53:E57"/>
    <mergeCell ref="D58:D62"/>
    <mergeCell ref="E58:E62"/>
    <mergeCell ref="D78:D82"/>
    <mergeCell ref="E78:E82"/>
    <mergeCell ref="D83:D87"/>
    <mergeCell ref="E83:E87"/>
    <mergeCell ref="B73:B77"/>
    <mergeCell ref="C73:C77"/>
    <mergeCell ref="A78:A82"/>
    <mergeCell ref="B78:B82"/>
    <mergeCell ref="C78:C82"/>
    <mergeCell ref="B83:B87"/>
    <mergeCell ref="C83:C87"/>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s>
  <conditionalFormatting sqref="B3:B237">
    <cfRule type="containsText" dxfId="148"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353" t="s">
        <v>162</v>
      </c>
      <c r="B1" s="296"/>
      <c r="C1" s="296"/>
      <c r="D1" s="296"/>
      <c r="E1" s="296"/>
      <c r="F1" s="296"/>
      <c r="G1" s="296"/>
      <c r="H1" s="296"/>
      <c r="I1" s="296"/>
      <c r="J1" s="296"/>
      <c r="K1" s="296"/>
      <c r="L1" s="296"/>
      <c r="M1" s="296"/>
      <c r="N1" s="296"/>
      <c r="O1" s="296"/>
      <c r="P1" s="296"/>
      <c r="Q1" s="296"/>
      <c r="R1" s="296"/>
      <c r="S1" s="296"/>
      <c r="T1" s="296"/>
      <c r="U1" s="335"/>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356">
        <v>1</v>
      </c>
      <c r="B3" s="356" t="e">
        <f>IF(#REF!="Corrupción_O_LA_FT",#REF!,IF(#REF!="Gestión","No valorar",""))</f>
        <v>#REF!</v>
      </c>
      <c r="C3" s="356"/>
      <c r="D3" s="356"/>
      <c r="E3" s="356"/>
      <c r="F3" s="356"/>
      <c r="G3" s="356"/>
      <c r="H3" s="356"/>
      <c r="I3" s="356"/>
      <c r="J3" s="356"/>
      <c r="K3" s="356"/>
      <c r="L3" s="356"/>
      <c r="M3" s="356"/>
      <c r="N3" s="356"/>
      <c r="O3" s="356"/>
      <c r="P3" s="356"/>
      <c r="Q3" s="356"/>
      <c r="R3" s="356"/>
      <c r="S3" s="356"/>
      <c r="T3" s="356"/>
      <c r="U3" s="358"/>
      <c r="V3" s="357">
        <f>COUNTIF(C3:U3,"SI")</f>
        <v>0</v>
      </c>
      <c r="W3" s="357">
        <f>COUNTIF(C3:U3,"NO")</f>
        <v>0</v>
      </c>
      <c r="X3" s="350" t="str">
        <f>IF(OR(R3="SI",V3&gt;11),"CATASTRÓFICO",IF(V3&gt;5,"MAYOR",IF(V3&gt;0,"MODERADO","")))</f>
        <v/>
      </c>
    </row>
    <row r="4" spans="1:30" ht="15" customHeight="1">
      <c r="A4" s="345"/>
      <c r="B4" s="345"/>
      <c r="C4" s="345"/>
      <c r="D4" s="345"/>
      <c r="E4" s="345"/>
      <c r="F4" s="345"/>
      <c r="G4" s="345"/>
      <c r="H4" s="345"/>
      <c r="I4" s="345"/>
      <c r="J4" s="345"/>
      <c r="K4" s="345"/>
      <c r="L4" s="345"/>
      <c r="M4" s="345"/>
      <c r="N4" s="345"/>
      <c r="O4" s="345"/>
      <c r="P4" s="345"/>
      <c r="Q4" s="345"/>
      <c r="R4" s="345"/>
      <c r="S4" s="345"/>
      <c r="T4" s="345"/>
      <c r="U4" s="348"/>
      <c r="V4" s="351"/>
      <c r="W4" s="351"/>
      <c r="X4" s="351"/>
      <c r="Z4" s="354"/>
      <c r="AA4" s="355"/>
      <c r="AB4" s="355"/>
      <c r="AC4" s="355"/>
      <c r="AD4" s="355"/>
    </row>
    <row r="5" spans="1:30" ht="15" customHeight="1">
      <c r="A5" s="345"/>
      <c r="B5" s="345"/>
      <c r="C5" s="345"/>
      <c r="D5" s="345"/>
      <c r="E5" s="345"/>
      <c r="F5" s="345"/>
      <c r="G5" s="345"/>
      <c r="H5" s="345"/>
      <c r="I5" s="345"/>
      <c r="J5" s="345"/>
      <c r="K5" s="345"/>
      <c r="L5" s="345"/>
      <c r="M5" s="345"/>
      <c r="N5" s="345"/>
      <c r="O5" s="345"/>
      <c r="P5" s="345"/>
      <c r="Q5" s="345"/>
      <c r="R5" s="345"/>
      <c r="S5" s="345"/>
      <c r="T5" s="345"/>
      <c r="U5" s="348"/>
      <c r="V5" s="351"/>
      <c r="W5" s="351"/>
      <c r="X5" s="351"/>
      <c r="Z5" s="355"/>
      <c r="AA5" s="355"/>
      <c r="AB5" s="355"/>
      <c r="AC5" s="355"/>
      <c r="AD5" s="355"/>
    </row>
    <row r="6" spans="1:30" ht="15" customHeight="1">
      <c r="A6" s="345"/>
      <c r="B6" s="345"/>
      <c r="C6" s="345"/>
      <c r="D6" s="345"/>
      <c r="E6" s="345"/>
      <c r="F6" s="345"/>
      <c r="G6" s="345"/>
      <c r="H6" s="345"/>
      <c r="I6" s="345"/>
      <c r="J6" s="345"/>
      <c r="K6" s="345"/>
      <c r="L6" s="345"/>
      <c r="M6" s="345"/>
      <c r="N6" s="345"/>
      <c r="O6" s="345"/>
      <c r="P6" s="345"/>
      <c r="Q6" s="345"/>
      <c r="R6" s="345"/>
      <c r="S6" s="345"/>
      <c r="T6" s="345"/>
      <c r="U6" s="348"/>
      <c r="V6" s="351"/>
      <c r="W6" s="351"/>
      <c r="X6" s="351"/>
      <c r="Z6" s="355"/>
      <c r="AA6" s="355"/>
      <c r="AB6" s="355"/>
      <c r="AC6" s="355"/>
      <c r="AD6" s="355"/>
    </row>
    <row r="7" spans="1:30" ht="15.75" customHeight="1">
      <c r="A7" s="346"/>
      <c r="B7" s="346"/>
      <c r="C7" s="346"/>
      <c r="D7" s="346"/>
      <c r="E7" s="346"/>
      <c r="F7" s="346"/>
      <c r="G7" s="346"/>
      <c r="H7" s="346"/>
      <c r="I7" s="346"/>
      <c r="J7" s="346"/>
      <c r="K7" s="346"/>
      <c r="L7" s="346"/>
      <c r="M7" s="346"/>
      <c r="N7" s="346"/>
      <c r="O7" s="346"/>
      <c r="P7" s="346"/>
      <c r="Q7" s="346"/>
      <c r="R7" s="346"/>
      <c r="S7" s="346"/>
      <c r="T7" s="346"/>
      <c r="U7" s="349"/>
      <c r="V7" s="352"/>
      <c r="W7" s="352"/>
      <c r="X7" s="352"/>
      <c r="Z7" s="355"/>
      <c r="AA7" s="355"/>
      <c r="AB7" s="355"/>
      <c r="AC7" s="355"/>
      <c r="AD7" s="355"/>
    </row>
    <row r="8" spans="1:30" ht="15" customHeight="1">
      <c r="A8" s="356">
        <v>2</v>
      </c>
      <c r="B8" s="356" t="e">
        <f>IF(#REF!="Corrupción_O_LA_FT",#REF!,IF(#REF!="Gestión","No valorar",""))</f>
        <v>#REF!</v>
      </c>
      <c r="C8" s="356"/>
      <c r="D8" s="356"/>
      <c r="E8" s="356"/>
      <c r="F8" s="356"/>
      <c r="G8" s="356"/>
      <c r="H8" s="356"/>
      <c r="I8" s="356"/>
      <c r="J8" s="356"/>
      <c r="K8" s="356"/>
      <c r="L8" s="356"/>
      <c r="M8" s="356"/>
      <c r="N8" s="356"/>
      <c r="O8" s="356"/>
      <c r="P8" s="356"/>
      <c r="Q8" s="356"/>
      <c r="R8" s="356"/>
      <c r="S8" s="356"/>
      <c r="T8" s="356"/>
      <c r="U8" s="358"/>
      <c r="V8" s="357">
        <f>COUNTIF(C8:U8,"SI")</f>
        <v>0</v>
      </c>
      <c r="W8" s="357">
        <f>COUNTIF(C8:U8,"NO")</f>
        <v>0</v>
      </c>
      <c r="X8" s="350" t="str">
        <f>IF(OR(R8="SI",V8&gt;11),"CATASTRÓFICO",IF(V8&gt;5,"MAYOR",IF(V8&gt;0,"MODERADO","")))</f>
        <v/>
      </c>
      <c r="Z8" s="355"/>
      <c r="AA8" s="355"/>
      <c r="AB8" s="355"/>
      <c r="AC8" s="355"/>
      <c r="AD8" s="355"/>
    </row>
    <row r="9" spans="1:30" ht="15" customHeight="1">
      <c r="A9" s="345"/>
      <c r="B9" s="345"/>
      <c r="C9" s="345"/>
      <c r="D9" s="345"/>
      <c r="E9" s="345"/>
      <c r="F9" s="345"/>
      <c r="G9" s="345"/>
      <c r="H9" s="345"/>
      <c r="I9" s="345"/>
      <c r="J9" s="345"/>
      <c r="K9" s="345"/>
      <c r="L9" s="345"/>
      <c r="M9" s="345"/>
      <c r="N9" s="345"/>
      <c r="O9" s="345"/>
      <c r="P9" s="345"/>
      <c r="Q9" s="345"/>
      <c r="R9" s="345"/>
      <c r="S9" s="345"/>
      <c r="T9" s="345"/>
      <c r="U9" s="348"/>
      <c r="V9" s="351"/>
      <c r="W9" s="351"/>
      <c r="X9" s="351"/>
      <c r="Z9" s="355"/>
      <c r="AA9" s="355"/>
      <c r="AB9" s="355"/>
      <c r="AC9" s="355"/>
      <c r="AD9" s="355"/>
    </row>
    <row r="10" spans="1:30" ht="15" customHeight="1">
      <c r="A10" s="345"/>
      <c r="B10" s="345"/>
      <c r="C10" s="345"/>
      <c r="D10" s="345"/>
      <c r="E10" s="345"/>
      <c r="F10" s="345"/>
      <c r="G10" s="345"/>
      <c r="H10" s="345"/>
      <c r="I10" s="345"/>
      <c r="J10" s="345"/>
      <c r="K10" s="345"/>
      <c r="L10" s="345"/>
      <c r="M10" s="345"/>
      <c r="N10" s="345"/>
      <c r="O10" s="345"/>
      <c r="P10" s="345"/>
      <c r="Q10" s="345"/>
      <c r="R10" s="345"/>
      <c r="S10" s="345"/>
      <c r="T10" s="345"/>
      <c r="U10" s="348"/>
      <c r="V10" s="351"/>
      <c r="W10" s="351"/>
      <c r="X10" s="351"/>
      <c r="Z10" s="355"/>
      <c r="AA10" s="355"/>
      <c r="AB10" s="355"/>
      <c r="AC10" s="355"/>
      <c r="AD10" s="355"/>
    </row>
    <row r="11" spans="1:30" ht="15" customHeight="1">
      <c r="A11" s="345"/>
      <c r="B11" s="345"/>
      <c r="C11" s="345"/>
      <c r="D11" s="345"/>
      <c r="E11" s="345"/>
      <c r="F11" s="345"/>
      <c r="G11" s="345"/>
      <c r="H11" s="345"/>
      <c r="I11" s="345"/>
      <c r="J11" s="345"/>
      <c r="K11" s="345"/>
      <c r="L11" s="345"/>
      <c r="M11" s="345"/>
      <c r="N11" s="345"/>
      <c r="O11" s="345"/>
      <c r="P11" s="345"/>
      <c r="Q11" s="345"/>
      <c r="R11" s="345"/>
      <c r="S11" s="345"/>
      <c r="T11" s="345"/>
      <c r="U11" s="348"/>
      <c r="V11" s="351"/>
      <c r="W11" s="351"/>
      <c r="X11" s="351"/>
      <c r="Z11" s="355"/>
      <c r="AA11" s="355"/>
      <c r="AB11" s="355"/>
      <c r="AC11" s="355"/>
      <c r="AD11" s="355"/>
    </row>
    <row r="12" spans="1:30" ht="15.75" customHeight="1">
      <c r="A12" s="346"/>
      <c r="B12" s="346"/>
      <c r="C12" s="346"/>
      <c r="D12" s="346"/>
      <c r="E12" s="346"/>
      <c r="F12" s="346"/>
      <c r="G12" s="346"/>
      <c r="H12" s="346"/>
      <c r="I12" s="346"/>
      <c r="J12" s="346"/>
      <c r="K12" s="346"/>
      <c r="L12" s="346"/>
      <c r="M12" s="346"/>
      <c r="N12" s="346"/>
      <c r="O12" s="346"/>
      <c r="P12" s="346"/>
      <c r="Q12" s="346"/>
      <c r="R12" s="346"/>
      <c r="S12" s="346"/>
      <c r="T12" s="346"/>
      <c r="U12" s="349"/>
      <c r="V12" s="352"/>
      <c r="W12" s="352"/>
      <c r="X12" s="352"/>
      <c r="Z12" s="355"/>
      <c r="AA12" s="355"/>
      <c r="AB12" s="355"/>
      <c r="AC12" s="355"/>
      <c r="AD12" s="355"/>
    </row>
    <row r="13" spans="1:30" ht="15" customHeight="1">
      <c r="A13" s="356">
        <v>3</v>
      </c>
      <c r="B13" s="356" t="e">
        <f>IF(#REF!="Corrupción_O_LA_FT",#REF!,IF(#REF!="Gestión","No valorar",""))</f>
        <v>#REF!</v>
      </c>
      <c r="C13" s="356"/>
      <c r="D13" s="356"/>
      <c r="E13" s="356"/>
      <c r="F13" s="356"/>
      <c r="G13" s="356"/>
      <c r="H13" s="356"/>
      <c r="I13" s="356"/>
      <c r="J13" s="356"/>
      <c r="K13" s="356"/>
      <c r="L13" s="356"/>
      <c r="M13" s="356"/>
      <c r="N13" s="356"/>
      <c r="O13" s="356"/>
      <c r="P13" s="356"/>
      <c r="Q13" s="356"/>
      <c r="R13" s="356"/>
      <c r="S13" s="356"/>
      <c r="T13" s="356"/>
      <c r="U13" s="358"/>
      <c r="V13" s="357">
        <f>COUNTIF(C13:U13,"SI")</f>
        <v>0</v>
      </c>
      <c r="W13" s="357">
        <f>COUNTIF(C13:U13,"NO")</f>
        <v>0</v>
      </c>
      <c r="X13" s="350" t="str">
        <f>IF(OR(R13="SI",V13&gt;11),"CATASTRÓFICO",IF(V13&gt;5,"MAYOR",IF(V13&gt;0,"MODERADO","")))</f>
        <v/>
      </c>
      <c r="Z13" s="355"/>
      <c r="AA13" s="355"/>
      <c r="AB13" s="355"/>
      <c r="AC13" s="355"/>
      <c r="AD13" s="355"/>
    </row>
    <row r="14" spans="1:30" ht="15" customHeight="1">
      <c r="A14" s="345"/>
      <c r="B14" s="345"/>
      <c r="C14" s="345"/>
      <c r="D14" s="345"/>
      <c r="E14" s="345"/>
      <c r="F14" s="345"/>
      <c r="G14" s="345"/>
      <c r="H14" s="345"/>
      <c r="I14" s="345"/>
      <c r="J14" s="345"/>
      <c r="K14" s="345"/>
      <c r="L14" s="345"/>
      <c r="M14" s="345"/>
      <c r="N14" s="345"/>
      <c r="O14" s="345"/>
      <c r="P14" s="345"/>
      <c r="Q14" s="345"/>
      <c r="R14" s="345"/>
      <c r="S14" s="345"/>
      <c r="T14" s="345"/>
      <c r="U14" s="348"/>
      <c r="V14" s="351"/>
      <c r="W14" s="351"/>
      <c r="X14" s="351"/>
      <c r="Z14" s="355"/>
      <c r="AA14" s="355"/>
      <c r="AB14" s="355"/>
      <c r="AC14" s="355"/>
      <c r="AD14" s="355"/>
    </row>
    <row r="15" spans="1:30" ht="15" customHeight="1">
      <c r="A15" s="345"/>
      <c r="B15" s="345"/>
      <c r="C15" s="345"/>
      <c r="D15" s="345"/>
      <c r="E15" s="345"/>
      <c r="F15" s="345"/>
      <c r="G15" s="345"/>
      <c r="H15" s="345"/>
      <c r="I15" s="345"/>
      <c r="J15" s="345"/>
      <c r="K15" s="345"/>
      <c r="L15" s="345"/>
      <c r="M15" s="345"/>
      <c r="N15" s="345"/>
      <c r="O15" s="345"/>
      <c r="P15" s="345"/>
      <c r="Q15" s="345"/>
      <c r="R15" s="345"/>
      <c r="S15" s="345"/>
      <c r="T15" s="345"/>
      <c r="U15" s="348"/>
      <c r="V15" s="351"/>
      <c r="W15" s="351"/>
      <c r="X15" s="351"/>
      <c r="Z15" s="355"/>
      <c r="AA15" s="355"/>
      <c r="AB15" s="355"/>
      <c r="AC15" s="355"/>
      <c r="AD15" s="355"/>
    </row>
    <row r="16" spans="1:30" ht="15" customHeight="1">
      <c r="A16" s="345"/>
      <c r="B16" s="345"/>
      <c r="C16" s="345"/>
      <c r="D16" s="345"/>
      <c r="E16" s="345"/>
      <c r="F16" s="345"/>
      <c r="G16" s="345"/>
      <c r="H16" s="345"/>
      <c r="I16" s="345"/>
      <c r="J16" s="345"/>
      <c r="K16" s="345"/>
      <c r="L16" s="345"/>
      <c r="M16" s="345"/>
      <c r="N16" s="345"/>
      <c r="O16" s="345"/>
      <c r="P16" s="345"/>
      <c r="Q16" s="345"/>
      <c r="R16" s="345"/>
      <c r="S16" s="345"/>
      <c r="T16" s="345"/>
      <c r="U16" s="348"/>
      <c r="V16" s="351"/>
      <c r="W16" s="351"/>
      <c r="X16" s="351"/>
      <c r="Z16" s="355"/>
      <c r="AA16" s="355"/>
      <c r="AB16" s="355"/>
      <c r="AC16" s="355"/>
      <c r="AD16" s="355"/>
    </row>
    <row r="17" spans="1:30" ht="15.75" customHeight="1">
      <c r="A17" s="346"/>
      <c r="B17" s="346"/>
      <c r="C17" s="346"/>
      <c r="D17" s="346"/>
      <c r="E17" s="346"/>
      <c r="F17" s="346"/>
      <c r="G17" s="346"/>
      <c r="H17" s="346"/>
      <c r="I17" s="346"/>
      <c r="J17" s="346"/>
      <c r="K17" s="346"/>
      <c r="L17" s="346"/>
      <c r="M17" s="346"/>
      <c r="N17" s="346"/>
      <c r="O17" s="346"/>
      <c r="P17" s="346"/>
      <c r="Q17" s="346"/>
      <c r="R17" s="346"/>
      <c r="S17" s="346"/>
      <c r="T17" s="346"/>
      <c r="U17" s="349"/>
      <c r="V17" s="352"/>
      <c r="W17" s="352"/>
      <c r="X17" s="352"/>
      <c r="Z17" s="355"/>
      <c r="AA17" s="355"/>
      <c r="AB17" s="355"/>
      <c r="AC17" s="355"/>
      <c r="AD17" s="355"/>
    </row>
    <row r="18" spans="1:30" ht="15" customHeight="1">
      <c r="A18" s="356">
        <v>4</v>
      </c>
      <c r="B18" s="356" t="e">
        <f>IF(#REF!="Corrupción_O_LA_FT",#REF!,IF(#REF!="Gestión","No valorar",""))</f>
        <v>#REF!</v>
      </c>
      <c r="C18" s="356"/>
      <c r="D18" s="356"/>
      <c r="E18" s="356"/>
      <c r="F18" s="356"/>
      <c r="G18" s="356"/>
      <c r="H18" s="356"/>
      <c r="I18" s="356"/>
      <c r="J18" s="356"/>
      <c r="K18" s="356"/>
      <c r="L18" s="356"/>
      <c r="M18" s="356"/>
      <c r="N18" s="356"/>
      <c r="O18" s="356"/>
      <c r="P18" s="356"/>
      <c r="Q18" s="356"/>
      <c r="R18" s="356"/>
      <c r="S18" s="356"/>
      <c r="T18" s="356"/>
      <c r="U18" s="358"/>
      <c r="V18" s="357">
        <f>COUNTIF(C18:U18,"SI")</f>
        <v>0</v>
      </c>
      <c r="W18" s="357">
        <f>COUNTIF(C18:U18,"NO")</f>
        <v>0</v>
      </c>
      <c r="X18" s="350" t="str">
        <f>IF(OR(R18="SI",V18&gt;11),"CATASTRÓFICO",IF(V18&gt;5,"MAYOR",IF(V18&gt;0,"MODERADO","")))</f>
        <v/>
      </c>
    </row>
    <row r="19" spans="1:30" ht="15" customHeight="1">
      <c r="A19" s="345"/>
      <c r="B19" s="345"/>
      <c r="C19" s="345"/>
      <c r="D19" s="345"/>
      <c r="E19" s="345"/>
      <c r="F19" s="345"/>
      <c r="G19" s="345"/>
      <c r="H19" s="345"/>
      <c r="I19" s="345"/>
      <c r="J19" s="345"/>
      <c r="K19" s="345"/>
      <c r="L19" s="345"/>
      <c r="M19" s="345"/>
      <c r="N19" s="345"/>
      <c r="O19" s="345"/>
      <c r="P19" s="345"/>
      <c r="Q19" s="345"/>
      <c r="R19" s="345"/>
      <c r="S19" s="345"/>
      <c r="T19" s="345"/>
      <c r="U19" s="348"/>
      <c r="V19" s="351"/>
      <c r="W19" s="351"/>
      <c r="X19" s="351"/>
    </row>
    <row r="20" spans="1:30" ht="15" customHeight="1">
      <c r="A20" s="345"/>
      <c r="B20" s="345"/>
      <c r="C20" s="345"/>
      <c r="D20" s="345"/>
      <c r="E20" s="345"/>
      <c r="F20" s="345"/>
      <c r="G20" s="345"/>
      <c r="H20" s="345"/>
      <c r="I20" s="345"/>
      <c r="J20" s="345"/>
      <c r="K20" s="345"/>
      <c r="L20" s="345"/>
      <c r="M20" s="345"/>
      <c r="N20" s="345"/>
      <c r="O20" s="345"/>
      <c r="P20" s="345"/>
      <c r="Q20" s="345"/>
      <c r="R20" s="345"/>
      <c r="S20" s="345"/>
      <c r="T20" s="345"/>
      <c r="U20" s="348"/>
      <c r="V20" s="351"/>
      <c r="W20" s="351"/>
      <c r="X20" s="351"/>
    </row>
    <row r="21" spans="1:30" ht="15" customHeight="1">
      <c r="A21" s="345"/>
      <c r="B21" s="345"/>
      <c r="C21" s="345"/>
      <c r="D21" s="345"/>
      <c r="E21" s="345"/>
      <c r="F21" s="345"/>
      <c r="G21" s="345"/>
      <c r="H21" s="345"/>
      <c r="I21" s="345"/>
      <c r="J21" s="345"/>
      <c r="K21" s="345"/>
      <c r="L21" s="345"/>
      <c r="M21" s="345"/>
      <c r="N21" s="345"/>
      <c r="O21" s="345"/>
      <c r="P21" s="345"/>
      <c r="Q21" s="345"/>
      <c r="R21" s="345"/>
      <c r="S21" s="345"/>
      <c r="T21" s="345"/>
      <c r="U21" s="348"/>
      <c r="V21" s="351"/>
      <c r="W21" s="351"/>
      <c r="X21" s="351"/>
    </row>
    <row r="22" spans="1:30" ht="15.75" customHeight="1">
      <c r="A22" s="346"/>
      <c r="B22" s="346"/>
      <c r="C22" s="346"/>
      <c r="D22" s="346"/>
      <c r="E22" s="346"/>
      <c r="F22" s="346"/>
      <c r="G22" s="346"/>
      <c r="H22" s="346"/>
      <c r="I22" s="346"/>
      <c r="J22" s="346"/>
      <c r="K22" s="346"/>
      <c r="L22" s="346"/>
      <c r="M22" s="346"/>
      <c r="N22" s="346"/>
      <c r="O22" s="346"/>
      <c r="P22" s="346"/>
      <c r="Q22" s="346"/>
      <c r="R22" s="346"/>
      <c r="S22" s="346"/>
      <c r="T22" s="346"/>
      <c r="U22" s="349"/>
      <c r="V22" s="352"/>
      <c r="W22" s="352"/>
      <c r="X22" s="352"/>
    </row>
    <row r="23" spans="1:30" ht="15" customHeight="1">
      <c r="A23" s="356">
        <v>5</v>
      </c>
      <c r="B23" s="356" t="e">
        <f>IF(#REF!="Corrupción_O_LA_FT",#REF!,IF(#REF!="Gestión","No valorar",""))</f>
        <v>#REF!</v>
      </c>
      <c r="C23" s="356"/>
      <c r="D23" s="356"/>
      <c r="E23" s="356"/>
      <c r="F23" s="356"/>
      <c r="G23" s="356"/>
      <c r="H23" s="356"/>
      <c r="I23" s="356"/>
      <c r="J23" s="356"/>
      <c r="K23" s="356"/>
      <c r="L23" s="356"/>
      <c r="M23" s="356"/>
      <c r="N23" s="356"/>
      <c r="O23" s="356"/>
      <c r="P23" s="356"/>
      <c r="Q23" s="356"/>
      <c r="R23" s="356"/>
      <c r="S23" s="356"/>
      <c r="T23" s="356"/>
      <c r="U23" s="358"/>
      <c r="V23" s="357">
        <f>COUNTIF(C23:U23,"SI")</f>
        <v>0</v>
      </c>
      <c r="W23" s="357">
        <f>COUNTIF(C23:U23,"NO")</f>
        <v>0</v>
      </c>
      <c r="X23" s="350" t="str">
        <f>IF(OR(R23="SI",V23&gt;11),"CATASTRÓFICO",IF(V23&gt;5,"MAYOR",IF(V23&gt;0,"MODERADO","")))</f>
        <v/>
      </c>
    </row>
    <row r="24" spans="1:30" ht="15" customHeight="1">
      <c r="A24" s="345"/>
      <c r="B24" s="345"/>
      <c r="C24" s="345"/>
      <c r="D24" s="345"/>
      <c r="E24" s="345"/>
      <c r="F24" s="345"/>
      <c r="G24" s="345"/>
      <c r="H24" s="345"/>
      <c r="I24" s="345"/>
      <c r="J24" s="345"/>
      <c r="K24" s="345"/>
      <c r="L24" s="345"/>
      <c r="M24" s="345"/>
      <c r="N24" s="345"/>
      <c r="O24" s="345"/>
      <c r="P24" s="345"/>
      <c r="Q24" s="345"/>
      <c r="R24" s="345"/>
      <c r="S24" s="345"/>
      <c r="T24" s="345"/>
      <c r="U24" s="348"/>
      <c r="V24" s="351"/>
      <c r="W24" s="351"/>
      <c r="X24" s="351"/>
    </row>
    <row r="25" spans="1:30" ht="15" customHeight="1">
      <c r="A25" s="345"/>
      <c r="B25" s="345"/>
      <c r="C25" s="345"/>
      <c r="D25" s="345"/>
      <c r="E25" s="345"/>
      <c r="F25" s="345"/>
      <c r="G25" s="345"/>
      <c r="H25" s="345"/>
      <c r="I25" s="345"/>
      <c r="J25" s="345"/>
      <c r="K25" s="345"/>
      <c r="L25" s="345"/>
      <c r="M25" s="345"/>
      <c r="N25" s="345"/>
      <c r="O25" s="345"/>
      <c r="P25" s="345"/>
      <c r="Q25" s="345"/>
      <c r="R25" s="345"/>
      <c r="S25" s="345"/>
      <c r="T25" s="345"/>
      <c r="U25" s="348"/>
      <c r="V25" s="351"/>
      <c r="W25" s="351"/>
      <c r="X25" s="351"/>
    </row>
    <row r="26" spans="1:30" ht="15" customHeight="1">
      <c r="A26" s="345"/>
      <c r="B26" s="345"/>
      <c r="C26" s="345"/>
      <c r="D26" s="345"/>
      <c r="E26" s="345"/>
      <c r="F26" s="345"/>
      <c r="G26" s="345"/>
      <c r="H26" s="345"/>
      <c r="I26" s="345"/>
      <c r="J26" s="345"/>
      <c r="K26" s="345"/>
      <c r="L26" s="345"/>
      <c r="M26" s="345"/>
      <c r="N26" s="345"/>
      <c r="O26" s="345"/>
      <c r="P26" s="345"/>
      <c r="Q26" s="345"/>
      <c r="R26" s="345"/>
      <c r="S26" s="345"/>
      <c r="T26" s="345"/>
      <c r="U26" s="348"/>
      <c r="V26" s="351"/>
      <c r="W26" s="351"/>
      <c r="X26" s="351"/>
    </row>
    <row r="27" spans="1:30" ht="15.75" customHeight="1">
      <c r="A27" s="346"/>
      <c r="B27" s="346"/>
      <c r="C27" s="346"/>
      <c r="D27" s="346"/>
      <c r="E27" s="346"/>
      <c r="F27" s="346"/>
      <c r="G27" s="346"/>
      <c r="H27" s="346"/>
      <c r="I27" s="346"/>
      <c r="J27" s="346"/>
      <c r="K27" s="346"/>
      <c r="L27" s="346"/>
      <c r="M27" s="346"/>
      <c r="N27" s="346"/>
      <c r="O27" s="346"/>
      <c r="P27" s="346"/>
      <c r="Q27" s="346"/>
      <c r="R27" s="346"/>
      <c r="S27" s="346"/>
      <c r="T27" s="346"/>
      <c r="U27" s="349"/>
      <c r="V27" s="352"/>
      <c r="W27" s="352"/>
      <c r="X27" s="352"/>
    </row>
    <row r="28" spans="1:30" ht="15" customHeight="1">
      <c r="A28" s="356">
        <v>6</v>
      </c>
      <c r="B28" s="356" t="e">
        <f>IF(#REF!="Corrupción_O_LA_FT",#REF!,IF(#REF!="Gestión","No valorar",""))</f>
        <v>#REF!</v>
      </c>
      <c r="C28" s="356"/>
      <c r="D28" s="356"/>
      <c r="E28" s="356"/>
      <c r="F28" s="356"/>
      <c r="G28" s="356"/>
      <c r="H28" s="356"/>
      <c r="I28" s="356"/>
      <c r="J28" s="356"/>
      <c r="K28" s="356"/>
      <c r="L28" s="356"/>
      <c r="M28" s="356"/>
      <c r="N28" s="356"/>
      <c r="O28" s="356"/>
      <c r="P28" s="356"/>
      <c r="Q28" s="356"/>
      <c r="R28" s="356"/>
      <c r="S28" s="356"/>
      <c r="T28" s="356"/>
      <c r="U28" s="358"/>
      <c r="V28" s="357">
        <f>COUNTIF(C28:U28,"SI")</f>
        <v>0</v>
      </c>
      <c r="W28" s="357">
        <f>COUNTIF(C28:U28,"NO")</f>
        <v>0</v>
      </c>
      <c r="X28" s="350" t="str">
        <f>IF(OR(R28="SI",V28&gt;11),"CATASTRÓFICO",IF(V28&gt;5,"MAYOR",IF(V28&gt;0,"MODERADO","")))</f>
        <v/>
      </c>
    </row>
    <row r="29" spans="1:30" ht="15" customHeight="1">
      <c r="A29" s="345"/>
      <c r="B29" s="345"/>
      <c r="C29" s="345"/>
      <c r="D29" s="345"/>
      <c r="E29" s="345"/>
      <c r="F29" s="345"/>
      <c r="G29" s="345"/>
      <c r="H29" s="345"/>
      <c r="I29" s="345"/>
      <c r="J29" s="345"/>
      <c r="K29" s="345"/>
      <c r="L29" s="345"/>
      <c r="M29" s="345"/>
      <c r="N29" s="345"/>
      <c r="O29" s="345"/>
      <c r="P29" s="345"/>
      <c r="Q29" s="345"/>
      <c r="R29" s="345"/>
      <c r="S29" s="345"/>
      <c r="T29" s="345"/>
      <c r="U29" s="348"/>
      <c r="V29" s="351"/>
      <c r="W29" s="351"/>
      <c r="X29" s="351"/>
    </row>
    <row r="30" spans="1:30" ht="15" customHeight="1">
      <c r="A30" s="345"/>
      <c r="B30" s="345"/>
      <c r="C30" s="345"/>
      <c r="D30" s="345"/>
      <c r="E30" s="345"/>
      <c r="F30" s="345"/>
      <c r="G30" s="345"/>
      <c r="H30" s="345"/>
      <c r="I30" s="345"/>
      <c r="J30" s="345"/>
      <c r="K30" s="345"/>
      <c r="L30" s="345"/>
      <c r="M30" s="345"/>
      <c r="N30" s="345"/>
      <c r="O30" s="345"/>
      <c r="P30" s="345"/>
      <c r="Q30" s="345"/>
      <c r="R30" s="345"/>
      <c r="S30" s="345"/>
      <c r="T30" s="345"/>
      <c r="U30" s="348"/>
      <c r="V30" s="351"/>
      <c r="W30" s="351"/>
      <c r="X30" s="351"/>
    </row>
    <row r="31" spans="1:30" ht="15" customHeight="1">
      <c r="A31" s="345"/>
      <c r="B31" s="345"/>
      <c r="C31" s="345"/>
      <c r="D31" s="345"/>
      <c r="E31" s="345"/>
      <c r="F31" s="345"/>
      <c r="G31" s="345"/>
      <c r="H31" s="345"/>
      <c r="I31" s="345"/>
      <c r="J31" s="345"/>
      <c r="K31" s="345"/>
      <c r="L31" s="345"/>
      <c r="M31" s="345"/>
      <c r="N31" s="345"/>
      <c r="O31" s="345"/>
      <c r="P31" s="345"/>
      <c r="Q31" s="345"/>
      <c r="R31" s="345"/>
      <c r="S31" s="345"/>
      <c r="T31" s="345"/>
      <c r="U31" s="348"/>
      <c r="V31" s="351"/>
      <c r="W31" s="351"/>
      <c r="X31" s="351"/>
    </row>
    <row r="32" spans="1:30" ht="15.75" customHeight="1">
      <c r="A32" s="346"/>
      <c r="B32" s="346"/>
      <c r="C32" s="346"/>
      <c r="D32" s="346"/>
      <c r="E32" s="346"/>
      <c r="F32" s="346"/>
      <c r="G32" s="346"/>
      <c r="H32" s="346"/>
      <c r="I32" s="346"/>
      <c r="J32" s="346"/>
      <c r="K32" s="346"/>
      <c r="L32" s="346"/>
      <c r="M32" s="346"/>
      <c r="N32" s="346"/>
      <c r="O32" s="346"/>
      <c r="P32" s="346"/>
      <c r="Q32" s="346"/>
      <c r="R32" s="346"/>
      <c r="S32" s="346"/>
      <c r="T32" s="346"/>
      <c r="U32" s="349"/>
      <c r="V32" s="352"/>
      <c r="W32" s="352"/>
      <c r="X32" s="352"/>
    </row>
    <row r="33" spans="1:24" ht="15" customHeight="1">
      <c r="A33" s="356">
        <v>7</v>
      </c>
      <c r="B33" s="356" t="e">
        <f>IF(#REF!="Corrupción_O_LA_FT",#REF!,IF(#REF!="Gestión","No valorar",""))</f>
        <v>#REF!</v>
      </c>
      <c r="C33" s="356"/>
      <c r="D33" s="356"/>
      <c r="E33" s="356"/>
      <c r="F33" s="356"/>
      <c r="G33" s="356"/>
      <c r="H33" s="356"/>
      <c r="I33" s="356"/>
      <c r="J33" s="356"/>
      <c r="K33" s="356"/>
      <c r="L33" s="356"/>
      <c r="M33" s="356"/>
      <c r="N33" s="356"/>
      <c r="O33" s="356"/>
      <c r="P33" s="356"/>
      <c r="Q33" s="356"/>
      <c r="R33" s="356"/>
      <c r="S33" s="356"/>
      <c r="T33" s="356"/>
      <c r="U33" s="358"/>
      <c r="V33" s="357">
        <f>COUNTIF(C33:U33,"SI")</f>
        <v>0</v>
      </c>
      <c r="W33" s="357">
        <f>COUNTIF(C33:U33,"NO")</f>
        <v>0</v>
      </c>
      <c r="X33" s="350" t="str">
        <f>IF(OR(R33="SI",V33&gt;11),"CATASTRÓFICO",IF(V33&gt;5,"MAYOR",IF(V33&gt;0,"MODERADO","")))</f>
        <v/>
      </c>
    </row>
    <row r="34" spans="1:24" ht="15" customHeight="1">
      <c r="A34" s="345"/>
      <c r="B34" s="345"/>
      <c r="C34" s="345"/>
      <c r="D34" s="345"/>
      <c r="E34" s="345"/>
      <c r="F34" s="345"/>
      <c r="G34" s="345"/>
      <c r="H34" s="345"/>
      <c r="I34" s="345"/>
      <c r="J34" s="345"/>
      <c r="K34" s="345"/>
      <c r="L34" s="345"/>
      <c r="M34" s="345"/>
      <c r="N34" s="345"/>
      <c r="O34" s="345"/>
      <c r="P34" s="345"/>
      <c r="Q34" s="345"/>
      <c r="R34" s="345"/>
      <c r="S34" s="345"/>
      <c r="T34" s="345"/>
      <c r="U34" s="348"/>
      <c r="V34" s="351"/>
      <c r="W34" s="351"/>
      <c r="X34" s="351"/>
    </row>
    <row r="35" spans="1:24" ht="15" customHeight="1">
      <c r="A35" s="345"/>
      <c r="B35" s="345"/>
      <c r="C35" s="345"/>
      <c r="D35" s="345"/>
      <c r="E35" s="345"/>
      <c r="F35" s="345"/>
      <c r="G35" s="345"/>
      <c r="H35" s="345"/>
      <c r="I35" s="345"/>
      <c r="J35" s="345"/>
      <c r="K35" s="345"/>
      <c r="L35" s="345"/>
      <c r="M35" s="345"/>
      <c r="N35" s="345"/>
      <c r="O35" s="345"/>
      <c r="P35" s="345"/>
      <c r="Q35" s="345"/>
      <c r="R35" s="345"/>
      <c r="S35" s="345"/>
      <c r="T35" s="345"/>
      <c r="U35" s="348"/>
      <c r="V35" s="351"/>
      <c r="W35" s="351"/>
      <c r="X35" s="351"/>
    </row>
    <row r="36" spans="1:24" ht="15" customHeight="1">
      <c r="A36" s="345"/>
      <c r="B36" s="345"/>
      <c r="C36" s="345"/>
      <c r="D36" s="345"/>
      <c r="E36" s="345"/>
      <c r="F36" s="345"/>
      <c r="G36" s="345"/>
      <c r="H36" s="345"/>
      <c r="I36" s="345"/>
      <c r="J36" s="345"/>
      <c r="K36" s="345"/>
      <c r="L36" s="345"/>
      <c r="M36" s="345"/>
      <c r="N36" s="345"/>
      <c r="O36" s="345"/>
      <c r="P36" s="345"/>
      <c r="Q36" s="345"/>
      <c r="R36" s="345"/>
      <c r="S36" s="345"/>
      <c r="T36" s="345"/>
      <c r="U36" s="348"/>
      <c r="V36" s="351"/>
      <c r="W36" s="351"/>
      <c r="X36" s="351"/>
    </row>
    <row r="37" spans="1:24" ht="15.75" customHeight="1">
      <c r="A37" s="346"/>
      <c r="B37" s="346"/>
      <c r="C37" s="346"/>
      <c r="D37" s="346"/>
      <c r="E37" s="346"/>
      <c r="F37" s="346"/>
      <c r="G37" s="346"/>
      <c r="H37" s="346"/>
      <c r="I37" s="346"/>
      <c r="J37" s="346"/>
      <c r="K37" s="346"/>
      <c r="L37" s="346"/>
      <c r="M37" s="346"/>
      <c r="N37" s="346"/>
      <c r="O37" s="346"/>
      <c r="P37" s="346"/>
      <c r="Q37" s="346"/>
      <c r="R37" s="346"/>
      <c r="S37" s="346"/>
      <c r="T37" s="346"/>
      <c r="U37" s="349"/>
      <c r="V37" s="352"/>
      <c r="W37" s="352"/>
      <c r="X37" s="352"/>
    </row>
    <row r="38" spans="1:24" ht="15" customHeight="1">
      <c r="A38" s="356">
        <v>8</v>
      </c>
      <c r="B38" s="356" t="e">
        <f>IF(#REF!="Corrupción_O_LA_FT",#REF!,IF(#REF!="Gestión","No valorar",""))</f>
        <v>#REF!</v>
      </c>
      <c r="C38" s="356"/>
      <c r="D38" s="356"/>
      <c r="E38" s="356"/>
      <c r="F38" s="356"/>
      <c r="G38" s="356"/>
      <c r="H38" s="356"/>
      <c r="I38" s="356"/>
      <c r="J38" s="356"/>
      <c r="K38" s="356"/>
      <c r="L38" s="356"/>
      <c r="M38" s="356"/>
      <c r="N38" s="356"/>
      <c r="O38" s="356"/>
      <c r="P38" s="356"/>
      <c r="Q38" s="356"/>
      <c r="R38" s="356"/>
      <c r="S38" s="356"/>
      <c r="T38" s="356"/>
      <c r="U38" s="358"/>
      <c r="V38" s="357">
        <f>COUNTIF(C38:U38,"SI")</f>
        <v>0</v>
      </c>
      <c r="W38" s="357">
        <f>COUNTIF(C38:U38,"NO")</f>
        <v>0</v>
      </c>
      <c r="X38" s="350" t="str">
        <f>IF(OR(R38="SI",V38&gt;11),"CATASTRÓFICO",IF(V38&gt;5,"MAYOR",IF(V38&gt;0,"MODERADO","")))</f>
        <v/>
      </c>
    </row>
    <row r="39" spans="1:24" ht="15" customHeight="1">
      <c r="A39" s="345"/>
      <c r="B39" s="345"/>
      <c r="C39" s="345"/>
      <c r="D39" s="345"/>
      <c r="E39" s="345"/>
      <c r="F39" s="345"/>
      <c r="G39" s="345"/>
      <c r="H39" s="345"/>
      <c r="I39" s="345"/>
      <c r="J39" s="345"/>
      <c r="K39" s="345"/>
      <c r="L39" s="345"/>
      <c r="M39" s="345"/>
      <c r="N39" s="345"/>
      <c r="O39" s="345"/>
      <c r="P39" s="345"/>
      <c r="Q39" s="345"/>
      <c r="R39" s="345"/>
      <c r="S39" s="345"/>
      <c r="T39" s="345"/>
      <c r="U39" s="348"/>
      <c r="V39" s="351"/>
      <c r="W39" s="351"/>
      <c r="X39" s="351"/>
    </row>
    <row r="40" spans="1:24" ht="15" customHeight="1">
      <c r="A40" s="345"/>
      <c r="B40" s="345"/>
      <c r="C40" s="345"/>
      <c r="D40" s="345"/>
      <c r="E40" s="345"/>
      <c r="F40" s="345"/>
      <c r="G40" s="345"/>
      <c r="H40" s="345"/>
      <c r="I40" s="345"/>
      <c r="J40" s="345"/>
      <c r="K40" s="345"/>
      <c r="L40" s="345"/>
      <c r="M40" s="345"/>
      <c r="N40" s="345"/>
      <c r="O40" s="345"/>
      <c r="P40" s="345"/>
      <c r="Q40" s="345"/>
      <c r="R40" s="345"/>
      <c r="S40" s="345"/>
      <c r="T40" s="345"/>
      <c r="U40" s="348"/>
      <c r="V40" s="351"/>
      <c r="W40" s="351"/>
      <c r="X40" s="351"/>
    </row>
    <row r="41" spans="1:24" ht="15" customHeight="1">
      <c r="A41" s="345"/>
      <c r="B41" s="345"/>
      <c r="C41" s="345"/>
      <c r="D41" s="345"/>
      <c r="E41" s="345"/>
      <c r="F41" s="345"/>
      <c r="G41" s="345"/>
      <c r="H41" s="345"/>
      <c r="I41" s="345"/>
      <c r="J41" s="345"/>
      <c r="K41" s="345"/>
      <c r="L41" s="345"/>
      <c r="M41" s="345"/>
      <c r="N41" s="345"/>
      <c r="O41" s="345"/>
      <c r="P41" s="345"/>
      <c r="Q41" s="345"/>
      <c r="R41" s="345"/>
      <c r="S41" s="345"/>
      <c r="T41" s="345"/>
      <c r="U41" s="348"/>
      <c r="V41" s="351"/>
      <c r="W41" s="351"/>
      <c r="X41" s="351"/>
    </row>
    <row r="42" spans="1:24" ht="15.75" customHeight="1">
      <c r="A42" s="346"/>
      <c r="B42" s="346"/>
      <c r="C42" s="346"/>
      <c r="D42" s="346"/>
      <c r="E42" s="346"/>
      <c r="F42" s="346"/>
      <c r="G42" s="346"/>
      <c r="H42" s="346"/>
      <c r="I42" s="346"/>
      <c r="J42" s="346"/>
      <c r="K42" s="346"/>
      <c r="L42" s="346"/>
      <c r="M42" s="346"/>
      <c r="N42" s="346"/>
      <c r="O42" s="346"/>
      <c r="P42" s="346"/>
      <c r="Q42" s="346"/>
      <c r="R42" s="346"/>
      <c r="S42" s="346"/>
      <c r="T42" s="346"/>
      <c r="U42" s="349"/>
      <c r="V42" s="352"/>
      <c r="W42" s="352"/>
      <c r="X42" s="352"/>
    </row>
    <row r="43" spans="1:24" ht="15" customHeight="1">
      <c r="A43" s="356">
        <v>9</v>
      </c>
      <c r="B43" s="356" t="e">
        <f>IF(#REF!="Corrupción_O_LA_FT",#REF!,IF(#REF!="Gestión","No valorar",""))</f>
        <v>#REF!</v>
      </c>
      <c r="C43" s="356"/>
      <c r="D43" s="356"/>
      <c r="E43" s="356"/>
      <c r="F43" s="356"/>
      <c r="G43" s="356"/>
      <c r="H43" s="356"/>
      <c r="I43" s="356"/>
      <c r="J43" s="356"/>
      <c r="K43" s="356"/>
      <c r="L43" s="356"/>
      <c r="M43" s="356"/>
      <c r="N43" s="356"/>
      <c r="O43" s="356"/>
      <c r="P43" s="356"/>
      <c r="Q43" s="356"/>
      <c r="R43" s="356"/>
      <c r="S43" s="356"/>
      <c r="T43" s="356"/>
      <c r="U43" s="358"/>
      <c r="V43" s="357">
        <f>COUNTIF(C43:U43,"SI")</f>
        <v>0</v>
      </c>
      <c r="W43" s="357">
        <f>COUNTIF(C43:U43,"NO")</f>
        <v>0</v>
      </c>
      <c r="X43" s="350" t="str">
        <f>IF(OR(R43="SI",V43&gt;11),"CATASTRÓFICO",IF(V43&gt;5,"MAYOR",IF(V43&gt;0,"MODERADO","")))</f>
        <v/>
      </c>
    </row>
    <row r="44" spans="1:24" ht="15" customHeight="1">
      <c r="A44" s="345"/>
      <c r="B44" s="345"/>
      <c r="C44" s="345"/>
      <c r="D44" s="345"/>
      <c r="E44" s="345"/>
      <c r="F44" s="345"/>
      <c r="G44" s="345"/>
      <c r="H44" s="345"/>
      <c r="I44" s="345"/>
      <c r="J44" s="345"/>
      <c r="K44" s="345"/>
      <c r="L44" s="345"/>
      <c r="M44" s="345"/>
      <c r="N44" s="345"/>
      <c r="O44" s="345"/>
      <c r="P44" s="345"/>
      <c r="Q44" s="345"/>
      <c r="R44" s="345"/>
      <c r="S44" s="345"/>
      <c r="T44" s="345"/>
      <c r="U44" s="348"/>
      <c r="V44" s="351"/>
      <c r="W44" s="351"/>
      <c r="X44" s="351"/>
    </row>
    <row r="45" spans="1:24" ht="15" customHeight="1">
      <c r="A45" s="345"/>
      <c r="B45" s="345"/>
      <c r="C45" s="345"/>
      <c r="D45" s="345"/>
      <c r="E45" s="345"/>
      <c r="F45" s="345"/>
      <c r="G45" s="345"/>
      <c r="H45" s="345"/>
      <c r="I45" s="345"/>
      <c r="J45" s="345"/>
      <c r="K45" s="345"/>
      <c r="L45" s="345"/>
      <c r="M45" s="345"/>
      <c r="N45" s="345"/>
      <c r="O45" s="345"/>
      <c r="P45" s="345"/>
      <c r="Q45" s="345"/>
      <c r="R45" s="345"/>
      <c r="S45" s="345"/>
      <c r="T45" s="345"/>
      <c r="U45" s="348"/>
      <c r="V45" s="351"/>
      <c r="W45" s="351"/>
      <c r="X45" s="351"/>
    </row>
    <row r="46" spans="1:24" ht="15" customHeight="1">
      <c r="A46" s="345"/>
      <c r="B46" s="345"/>
      <c r="C46" s="345"/>
      <c r="D46" s="345"/>
      <c r="E46" s="345"/>
      <c r="F46" s="345"/>
      <c r="G46" s="345"/>
      <c r="H46" s="345"/>
      <c r="I46" s="345"/>
      <c r="J46" s="345"/>
      <c r="K46" s="345"/>
      <c r="L46" s="345"/>
      <c r="M46" s="345"/>
      <c r="N46" s="345"/>
      <c r="O46" s="345"/>
      <c r="P46" s="345"/>
      <c r="Q46" s="345"/>
      <c r="R46" s="345"/>
      <c r="S46" s="345"/>
      <c r="T46" s="345"/>
      <c r="U46" s="348"/>
      <c r="V46" s="351"/>
      <c r="W46" s="351"/>
      <c r="X46" s="351"/>
    </row>
    <row r="47" spans="1:24" ht="15.75" customHeight="1">
      <c r="A47" s="346"/>
      <c r="B47" s="346"/>
      <c r="C47" s="346"/>
      <c r="D47" s="346"/>
      <c r="E47" s="346"/>
      <c r="F47" s="346"/>
      <c r="G47" s="346"/>
      <c r="H47" s="346"/>
      <c r="I47" s="346"/>
      <c r="J47" s="346"/>
      <c r="K47" s="346"/>
      <c r="L47" s="346"/>
      <c r="M47" s="346"/>
      <c r="N47" s="346"/>
      <c r="O47" s="346"/>
      <c r="P47" s="346"/>
      <c r="Q47" s="346"/>
      <c r="R47" s="346"/>
      <c r="S47" s="346"/>
      <c r="T47" s="346"/>
      <c r="U47" s="349"/>
      <c r="V47" s="352"/>
      <c r="W47" s="352"/>
      <c r="X47" s="352"/>
    </row>
    <row r="48" spans="1:24" ht="15" customHeight="1">
      <c r="A48" s="356">
        <v>10</v>
      </c>
      <c r="B48" s="356" t="e">
        <f>IF(#REF!="Corrupción_O_LA_FT",#REF!,IF(#REF!="Gestión","No valorar",""))</f>
        <v>#REF!</v>
      </c>
      <c r="C48" s="356"/>
      <c r="D48" s="356"/>
      <c r="E48" s="356"/>
      <c r="F48" s="356"/>
      <c r="G48" s="356"/>
      <c r="H48" s="356"/>
      <c r="I48" s="356"/>
      <c r="J48" s="356"/>
      <c r="K48" s="356"/>
      <c r="L48" s="356"/>
      <c r="M48" s="356"/>
      <c r="N48" s="356"/>
      <c r="O48" s="356"/>
      <c r="P48" s="356"/>
      <c r="Q48" s="356"/>
      <c r="R48" s="356"/>
      <c r="S48" s="356"/>
      <c r="T48" s="356"/>
      <c r="U48" s="358"/>
      <c r="V48" s="357">
        <f>COUNTIF(C48:U48,"SI")</f>
        <v>0</v>
      </c>
      <c r="W48" s="357">
        <f>COUNTIF(C48:U48,"NO")</f>
        <v>0</v>
      </c>
      <c r="X48" s="350" t="str">
        <f>IF(OR(R48="SI",V48&gt;11),"CATASTRÓFICO",IF(V48&gt;5,"MAYOR",IF(V48&gt;0,"MODERADO","")))</f>
        <v/>
      </c>
    </row>
    <row r="49" spans="1:24" ht="15" customHeight="1">
      <c r="A49" s="345"/>
      <c r="B49" s="345"/>
      <c r="C49" s="345"/>
      <c r="D49" s="345"/>
      <c r="E49" s="345"/>
      <c r="F49" s="345"/>
      <c r="G49" s="345"/>
      <c r="H49" s="345"/>
      <c r="I49" s="345"/>
      <c r="J49" s="345"/>
      <c r="K49" s="345"/>
      <c r="L49" s="345"/>
      <c r="M49" s="345"/>
      <c r="N49" s="345"/>
      <c r="O49" s="345"/>
      <c r="P49" s="345"/>
      <c r="Q49" s="345"/>
      <c r="R49" s="345"/>
      <c r="S49" s="345"/>
      <c r="T49" s="345"/>
      <c r="U49" s="348"/>
      <c r="V49" s="351"/>
      <c r="W49" s="351"/>
      <c r="X49" s="351"/>
    </row>
    <row r="50" spans="1:24" ht="15" customHeight="1">
      <c r="A50" s="345"/>
      <c r="B50" s="345"/>
      <c r="C50" s="345"/>
      <c r="D50" s="345"/>
      <c r="E50" s="345"/>
      <c r="F50" s="345"/>
      <c r="G50" s="345"/>
      <c r="H50" s="345"/>
      <c r="I50" s="345"/>
      <c r="J50" s="345"/>
      <c r="K50" s="345"/>
      <c r="L50" s="345"/>
      <c r="M50" s="345"/>
      <c r="N50" s="345"/>
      <c r="O50" s="345"/>
      <c r="P50" s="345"/>
      <c r="Q50" s="345"/>
      <c r="R50" s="345"/>
      <c r="S50" s="345"/>
      <c r="T50" s="345"/>
      <c r="U50" s="348"/>
      <c r="V50" s="351"/>
      <c r="W50" s="351"/>
      <c r="X50" s="351"/>
    </row>
    <row r="51" spans="1:24" ht="15" customHeight="1">
      <c r="A51" s="345"/>
      <c r="B51" s="345"/>
      <c r="C51" s="345"/>
      <c r="D51" s="345"/>
      <c r="E51" s="345"/>
      <c r="F51" s="345"/>
      <c r="G51" s="345"/>
      <c r="H51" s="345"/>
      <c r="I51" s="345"/>
      <c r="J51" s="345"/>
      <c r="K51" s="345"/>
      <c r="L51" s="345"/>
      <c r="M51" s="345"/>
      <c r="N51" s="345"/>
      <c r="O51" s="345"/>
      <c r="P51" s="345"/>
      <c r="Q51" s="345"/>
      <c r="R51" s="345"/>
      <c r="S51" s="345"/>
      <c r="T51" s="345"/>
      <c r="U51" s="348"/>
      <c r="V51" s="351"/>
      <c r="W51" s="351"/>
      <c r="X51" s="351"/>
    </row>
    <row r="52" spans="1:24" ht="15.75" customHeight="1">
      <c r="A52" s="346"/>
      <c r="B52" s="346"/>
      <c r="C52" s="346"/>
      <c r="D52" s="346"/>
      <c r="E52" s="346"/>
      <c r="F52" s="346"/>
      <c r="G52" s="346"/>
      <c r="H52" s="346"/>
      <c r="I52" s="346"/>
      <c r="J52" s="346"/>
      <c r="K52" s="346"/>
      <c r="L52" s="346"/>
      <c r="M52" s="346"/>
      <c r="N52" s="346"/>
      <c r="O52" s="346"/>
      <c r="P52" s="346"/>
      <c r="Q52" s="346"/>
      <c r="R52" s="346"/>
      <c r="S52" s="346"/>
      <c r="T52" s="346"/>
      <c r="U52" s="349"/>
      <c r="V52" s="352"/>
      <c r="W52" s="352"/>
      <c r="X52" s="352"/>
    </row>
    <row r="53" spans="1:24" ht="15" customHeight="1">
      <c r="A53" s="356">
        <v>11</v>
      </c>
      <c r="B53" s="356" t="e">
        <f>IF(#REF!="Corrupción_O_LA_FT",#REF!,IF(#REF!="Gestión","No valorar",""))</f>
        <v>#REF!</v>
      </c>
      <c r="C53" s="356"/>
      <c r="D53" s="356"/>
      <c r="E53" s="356"/>
      <c r="F53" s="356"/>
      <c r="G53" s="356"/>
      <c r="H53" s="356"/>
      <c r="I53" s="356"/>
      <c r="J53" s="356"/>
      <c r="K53" s="356"/>
      <c r="L53" s="356"/>
      <c r="M53" s="356"/>
      <c r="N53" s="356"/>
      <c r="O53" s="356"/>
      <c r="P53" s="356"/>
      <c r="Q53" s="356"/>
      <c r="R53" s="356"/>
      <c r="S53" s="356"/>
      <c r="T53" s="356"/>
      <c r="U53" s="358"/>
      <c r="V53" s="357">
        <f>COUNTIF(C53:U53,"SI")</f>
        <v>0</v>
      </c>
      <c r="W53" s="357">
        <f>COUNTIF(C53:U53,"NO")</f>
        <v>0</v>
      </c>
      <c r="X53" s="350" t="str">
        <f>IF(OR(R53="SI",V53&gt;11),"CATASTRÓFICO",IF(V53&gt;5,"MAYOR",IF(V53&gt;0,"MODERADO","")))</f>
        <v/>
      </c>
    </row>
    <row r="54" spans="1:24" ht="15" customHeight="1">
      <c r="A54" s="345"/>
      <c r="B54" s="345"/>
      <c r="C54" s="345"/>
      <c r="D54" s="345"/>
      <c r="E54" s="345"/>
      <c r="F54" s="345"/>
      <c r="G54" s="345"/>
      <c r="H54" s="345"/>
      <c r="I54" s="345"/>
      <c r="J54" s="345"/>
      <c r="K54" s="345"/>
      <c r="L54" s="345"/>
      <c r="M54" s="345"/>
      <c r="N54" s="345"/>
      <c r="O54" s="345"/>
      <c r="P54" s="345"/>
      <c r="Q54" s="345"/>
      <c r="R54" s="345"/>
      <c r="S54" s="345"/>
      <c r="T54" s="345"/>
      <c r="U54" s="348"/>
      <c r="V54" s="351"/>
      <c r="W54" s="351"/>
      <c r="X54" s="351"/>
    </row>
    <row r="55" spans="1:24" ht="15" customHeight="1">
      <c r="A55" s="345"/>
      <c r="B55" s="345"/>
      <c r="C55" s="345"/>
      <c r="D55" s="345"/>
      <c r="E55" s="345"/>
      <c r="F55" s="345"/>
      <c r="G55" s="345"/>
      <c r="H55" s="345"/>
      <c r="I55" s="345"/>
      <c r="J55" s="345"/>
      <c r="K55" s="345"/>
      <c r="L55" s="345"/>
      <c r="M55" s="345"/>
      <c r="N55" s="345"/>
      <c r="O55" s="345"/>
      <c r="P55" s="345"/>
      <c r="Q55" s="345"/>
      <c r="R55" s="345"/>
      <c r="S55" s="345"/>
      <c r="T55" s="345"/>
      <c r="U55" s="348"/>
      <c r="V55" s="351"/>
      <c r="W55" s="351"/>
      <c r="X55" s="351"/>
    </row>
    <row r="56" spans="1:24" ht="15" customHeight="1">
      <c r="A56" s="345"/>
      <c r="B56" s="345"/>
      <c r="C56" s="345"/>
      <c r="D56" s="345"/>
      <c r="E56" s="345"/>
      <c r="F56" s="345"/>
      <c r="G56" s="345"/>
      <c r="H56" s="345"/>
      <c r="I56" s="345"/>
      <c r="J56" s="345"/>
      <c r="K56" s="345"/>
      <c r="L56" s="345"/>
      <c r="M56" s="345"/>
      <c r="N56" s="345"/>
      <c r="O56" s="345"/>
      <c r="P56" s="345"/>
      <c r="Q56" s="345"/>
      <c r="R56" s="345"/>
      <c r="S56" s="345"/>
      <c r="T56" s="345"/>
      <c r="U56" s="348"/>
      <c r="V56" s="351"/>
      <c r="W56" s="351"/>
      <c r="X56" s="351"/>
    </row>
    <row r="57" spans="1:24" ht="15.75" customHeight="1">
      <c r="A57" s="346"/>
      <c r="B57" s="346"/>
      <c r="C57" s="346"/>
      <c r="D57" s="346"/>
      <c r="E57" s="346"/>
      <c r="F57" s="346"/>
      <c r="G57" s="346"/>
      <c r="H57" s="346"/>
      <c r="I57" s="346"/>
      <c r="J57" s="346"/>
      <c r="K57" s="346"/>
      <c r="L57" s="346"/>
      <c r="M57" s="346"/>
      <c r="N57" s="346"/>
      <c r="O57" s="346"/>
      <c r="P57" s="346"/>
      <c r="Q57" s="346"/>
      <c r="R57" s="346"/>
      <c r="S57" s="346"/>
      <c r="T57" s="346"/>
      <c r="U57" s="349"/>
      <c r="V57" s="352"/>
      <c r="W57" s="352"/>
      <c r="X57" s="352"/>
    </row>
    <row r="58" spans="1:24" ht="15" customHeight="1">
      <c r="A58" s="356">
        <v>12</v>
      </c>
      <c r="B58" s="356" t="e">
        <f>IF(#REF!="Corrupción_O_LA_FT",#REF!,IF(#REF!="Gestión","No valorar",""))</f>
        <v>#REF!</v>
      </c>
      <c r="C58" s="356"/>
      <c r="D58" s="356"/>
      <c r="E58" s="356"/>
      <c r="F58" s="356"/>
      <c r="G58" s="356"/>
      <c r="H58" s="356"/>
      <c r="I58" s="356"/>
      <c r="J58" s="356"/>
      <c r="K58" s="356"/>
      <c r="L58" s="356"/>
      <c r="M58" s="356"/>
      <c r="N58" s="356"/>
      <c r="O58" s="356"/>
      <c r="P58" s="356"/>
      <c r="Q58" s="356"/>
      <c r="R58" s="356"/>
      <c r="S58" s="356"/>
      <c r="T58" s="356"/>
      <c r="U58" s="358"/>
      <c r="V58" s="357">
        <f>COUNTIF(C58:U58,"SI")</f>
        <v>0</v>
      </c>
      <c r="W58" s="357">
        <f>COUNTIF(C58:U58,"NO")</f>
        <v>0</v>
      </c>
      <c r="X58" s="350" t="str">
        <f>IF(OR(R58="SI",V58&gt;11),"CATASTRÓFICO",IF(V58&gt;5,"MAYOR",IF(V58&gt;0,"MODERADO","")))</f>
        <v/>
      </c>
    </row>
    <row r="59" spans="1:24" ht="15" customHeight="1">
      <c r="A59" s="345"/>
      <c r="B59" s="345"/>
      <c r="C59" s="345"/>
      <c r="D59" s="345"/>
      <c r="E59" s="345"/>
      <c r="F59" s="345"/>
      <c r="G59" s="345"/>
      <c r="H59" s="345"/>
      <c r="I59" s="345"/>
      <c r="J59" s="345"/>
      <c r="K59" s="345"/>
      <c r="L59" s="345"/>
      <c r="M59" s="345"/>
      <c r="N59" s="345"/>
      <c r="O59" s="345"/>
      <c r="P59" s="345"/>
      <c r="Q59" s="345"/>
      <c r="R59" s="345"/>
      <c r="S59" s="345"/>
      <c r="T59" s="345"/>
      <c r="U59" s="348"/>
      <c r="V59" s="351"/>
      <c r="W59" s="351"/>
      <c r="X59" s="351"/>
    </row>
    <row r="60" spans="1:24" ht="15" customHeight="1">
      <c r="A60" s="345"/>
      <c r="B60" s="345"/>
      <c r="C60" s="345"/>
      <c r="D60" s="345"/>
      <c r="E60" s="345"/>
      <c r="F60" s="345"/>
      <c r="G60" s="345"/>
      <c r="H60" s="345"/>
      <c r="I60" s="345"/>
      <c r="J60" s="345"/>
      <c r="K60" s="345"/>
      <c r="L60" s="345"/>
      <c r="M60" s="345"/>
      <c r="N60" s="345"/>
      <c r="O60" s="345"/>
      <c r="P60" s="345"/>
      <c r="Q60" s="345"/>
      <c r="R60" s="345"/>
      <c r="S60" s="345"/>
      <c r="T60" s="345"/>
      <c r="U60" s="348"/>
      <c r="V60" s="351"/>
      <c r="W60" s="351"/>
      <c r="X60" s="351"/>
    </row>
    <row r="61" spans="1:24" ht="15" customHeight="1">
      <c r="A61" s="345"/>
      <c r="B61" s="345"/>
      <c r="C61" s="345"/>
      <c r="D61" s="345"/>
      <c r="E61" s="345"/>
      <c r="F61" s="345"/>
      <c r="G61" s="345"/>
      <c r="H61" s="345"/>
      <c r="I61" s="345"/>
      <c r="J61" s="345"/>
      <c r="K61" s="345"/>
      <c r="L61" s="345"/>
      <c r="M61" s="345"/>
      <c r="N61" s="345"/>
      <c r="O61" s="345"/>
      <c r="P61" s="345"/>
      <c r="Q61" s="345"/>
      <c r="R61" s="345"/>
      <c r="S61" s="345"/>
      <c r="T61" s="345"/>
      <c r="U61" s="348"/>
      <c r="V61" s="351"/>
      <c r="W61" s="351"/>
      <c r="X61" s="351"/>
    </row>
    <row r="62" spans="1:24" ht="15.75" customHeight="1">
      <c r="A62" s="346"/>
      <c r="B62" s="346"/>
      <c r="C62" s="346"/>
      <c r="D62" s="346"/>
      <c r="E62" s="346"/>
      <c r="F62" s="346"/>
      <c r="G62" s="346"/>
      <c r="H62" s="346"/>
      <c r="I62" s="346"/>
      <c r="J62" s="346"/>
      <c r="K62" s="346"/>
      <c r="L62" s="346"/>
      <c r="M62" s="346"/>
      <c r="N62" s="346"/>
      <c r="O62" s="346"/>
      <c r="P62" s="346"/>
      <c r="Q62" s="346"/>
      <c r="R62" s="346"/>
      <c r="S62" s="346"/>
      <c r="T62" s="346"/>
      <c r="U62" s="349"/>
      <c r="V62" s="352"/>
      <c r="W62" s="352"/>
      <c r="X62" s="352"/>
    </row>
    <row r="63" spans="1:24" ht="15" customHeight="1">
      <c r="A63" s="356">
        <v>13</v>
      </c>
      <c r="B63" s="356" t="e">
        <f>IF(#REF!="Corrupción_O_LA_FT",#REF!,IF(#REF!="Gestión","No valorar",""))</f>
        <v>#REF!</v>
      </c>
      <c r="C63" s="356"/>
      <c r="D63" s="356"/>
      <c r="E63" s="356"/>
      <c r="F63" s="356"/>
      <c r="G63" s="356"/>
      <c r="H63" s="356"/>
      <c r="I63" s="356"/>
      <c r="J63" s="356"/>
      <c r="K63" s="356"/>
      <c r="L63" s="356"/>
      <c r="M63" s="356"/>
      <c r="N63" s="356"/>
      <c r="O63" s="356"/>
      <c r="P63" s="356"/>
      <c r="Q63" s="356"/>
      <c r="R63" s="356"/>
      <c r="S63" s="356"/>
      <c r="T63" s="356"/>
      <c r="U63" s="358"/>
      <c r="V63" s="357">
        <f>COUNTIF(C63:U63,"SI")</f>
        <v>0</v>
      </c>
      <c r="W63" s="357">
        <f>COUNTIF(C63:U63,"NO")</f>
        <v>0</v>
      </c>
      <c r="X63" s="350" t="str">
        <f>IF(OR(R63="SI",V63&gt;11),"CATASTRÓFICO",IF(V63&gt;5,"MAYOR",IF(V63&gt;0,"MODERADO","")))</f>
        <v/>
      </c>
    </row>
    <row r="64" spans="1:24" ht="15" customHeight="1">
      <c r="A64" s="345"/>
      <c r="B64" s="345"/>
      <c r="C64" s="345"/>
      <c r="D64" s="345"/>
      <c r="E64" s="345"/>
      <c r="F64" s="345"/>
      <c r="G64" s="345"/>
      <c r="H64" s="345"/>
      <c r="I64" s="345"/>
      <c r="J64" s="345"/>
      <c r="K64" s="345"/>
      <c r="L64" s="345"/>
      <c r="M64" s="345"/>
      <c r="N64" s="345"/>
      <c r="O64" s="345"/>
      <c r="P64" s="345"/>
      <c r="Q64" s="345"/>
      <c r="R64" s="345"/>
      <c r="S64" s="345"/>
      <c r="T64" s="345"/>
      <c r="U64" s="348"/>
      <c r="V64" s="351"/>
      <c r="W64" s="351"/>
      <c r="X64" s="351"/>
    </row>
    <row r="65" spans="1:24" ht="15" customHeight="1">
      <c r="A65" s="345"/>
      <c r="B65" s="345"/>
      <c r="C65" s="345"/>
      <c r="D65" s="345"/>
      <c r="E65" s="345"/>
      <c r="F65" s="345"/>
      <c r="G65" s="345"/>
      <c r="H65" s="345"/>
      <c r="I65" s="345"/>
      <c r="J65" s="345"/>
      <c r="K65" s="345"/>
      <c r="L65" s="345"/>
      <c r="M65" s="345"/>
      <c r="N65" s="345"/>
      <c r="O65" s="345"/>
      <c r="P65" s="345"/>
      <c r="Q65" s="345"/>
      <c r="R65" s="345"/>
      <c r="S65" s="345"/>
      <c r="T65" s="345"/>
      <c r="U65" s="348"/>
      <c r="V65" s="351"/>
      <c r="W65" s="351"/>
      <c r="X65" s="351"/>
    </row>
    <row r="66" spans="1:24" ht="15" customHeight="1">
      <c r="A66" s="345"/>
      <c r="B66" s="345"/>
      <c r="C66" s="345"/>
      <c r="D66" s="345"/>
      <c r="E66" s="345"/>
      <c r="F66" s="345"/>
      <c r="G66" s="345"/>
      <c r="H66" s="345"/>
      <c r="I66" s="345"/>
      <c r="J66" s="345"/>
      <c r="K66" s="345"/>
      <c r="L66" s="345"/>
      <c r="M66" s="345"/>
      <c r="N66" s="345"/>
      <c r="O66" s="345"/>
      <c r="P66" s="345"/>
      <c r="Q66" s="345"/>
      <c r="R66" s="345"/>
      <c r="S66" s="345"/>
      <c r="T66" s="345"/>
      <c r="U66" s="348"/>
      <c r="V66" s="351"/>
      <c r="W66" s="351"/>
      <c r="X66" s="351"/>
    </row>
    <row r="67" spans="1:24" ht="15.75" customHeight="1">
      <c r="A67" s="346"/>
      <c r="B67" s="346"/>
      <c r="C67" s="346"/>
      <c r="D67" s="346"/>
      <c r="E67" s="346"/>
      <c r="F67" s="346"/>
      <c r="G67" s="346"/>
      <c r="H67" s="346"/>
      <c r="I67" s="346"/>
      <c r="J67" s="346"/>
      <c r="K67" s="346"/>
      <c r="L67" s="346"/>
      <c r="M67" s="346"/>
      <c r="N67" s="346"/>
      <c r="O67" s="346"/>
      <c r="P67" s="346"/>
      <c r="Q67" s="346"/>
      <c r="R67" s="346"/>
      <c r="S67" s="346"/>
      <c r="T67" s="346"/>
      <c r="U67" s="349"/>
      <c r="V67" s="352"/>
      <c r="W67" s="352"/>
      <c r="X67" s="352"/>
    </row>
    <row r="68" spans="1:24" ht="15" customHeight="1">
      <c r="A68" s="356">
        <v>14</v>
      </c>
      <c r="B68" s="356" t="e">
        <f>IF(#REF!="Corrupción_O_LA_FT",#REF!,IF(#REF!="Gestión","No valorar",""))</f>
        <v>#REF!</v>
      </c>
      <c r="C68" s="356"/>
      <c r="D68" s="356"/>
      <c r="E68" s="356"/>
      <c r="F68" s="356"/>
      <c r="G68" s="356"/>
      <c r="H68" s="356"/>
      <c r="I68" s="356"/>
      <c r="J68" s="356"/>
      <c r="K68" s="356"/>
      <c r="L68" s="356"/>
      <c r="M68" s="356"/>
      <c r="N68" s="356"/>
      <c r="O68" s="356"/>
      <c r="P68" s="356"/>
      <c r="Q68" s="356"/>
      <c r="R68" s="356"/>
      <c r="S68" s="356"/>
      <c r="T68" s="356"/>
      <c r="U68" s="358"/>
      <c r="V68" s="357">
        <f>COUNTIF(C68:U68,"SI")</f>
        <v>0</v>
      </c>
      <c r="W68" s="357">
        <f>COUNTIF(C68:U68,"NO")</f>
        <v>0</v>
      </c>
      <c r="X68" s="350" t="str">
        <f>IF(OR(R68="SI",V68&gt;11),"CATASTRÓFICO",IF(V68&gt;5,"MAYOR",IF(V68&gt;0,"MODERADO","")))</f>
        <v/>
      </c>
    </row>
    <row r="69" spans="1:24" ht="15" customHeight="1">
      <c r="A69" s="345"/>
      <c r="B69" s="345"/>
      <c r="C69" s="345"/>
      <c r="D69" s="345"/>
      <c r="E69" s="345"/>
      <c r="F69" s="345"/>
      <c r="G69" s="345"/>
      <c r="H69" s="345"/>
      <c r="I69" s="345"/>
      <c r="J69" s="345"/>
      <c r="K69" s="345"/>
      <c r="L69" s="345"/>
      <c r="M69" s="345"/>
      <c r="N69" s="345"/>
      <c r="O69" s="345"/>
      <c r="P69" s="345"/>
      <c r="Q69" s="345"/>
      <c r="R69" s="345"/>
      <c r="S69" s="345"/>
      <c r="T69" s="345"/>
      <c r="U69" s="348"/>
      <c r="V69" s="351"/>
      <c r="W69" s="351"/>
      <c r="X69" s="351"/>
    </row>
    <row r="70" spans="1:24" ht="15" customHeight="1">
      <c r="A70" s="345"/>
      <c r="B70" s="345"/>
      <c r="C70" s="345"/>
      <c r="D70" s="345"/>
      <c r="E70" s="345"/>
      <c r="F70" s="345"/>
      <c r="G70" s="345"/>
      <c r="H70" s="345"/>
      <c r="I70" s="345"/>
      <c r="J70" s="345"/>
      <c r="K70" s="345"/>
      <c r="L70" s="345"/>
      <c r="M70" s="345"/>
      <c r="N70" s="345"/>
      <c r="O70" s="345"/>
      <c r="P70" s="345"/>
      <c r="Q70" s="345"/>
      <c r="R70" s="345"/>
      <c r="S70" s="345"/>
      <c r="T70" s="345"/>
      <c r="U70" s="348"/>
      <c r="V70" s="351"/>
      <c r="W70" s="351"/>
      <c r="X70" s="351"/>
    </row>
    <row r="71" spans="1:24" ht="15" customHeight="1">
      <c r="A71" s="345"/>
      <c r="B71" s="345"/>
      <c r="C71" s="345"/>
      <c r="D71" s="345"/>
      <c r="E71" s="345"/>
      <c r="F71" s="345"/>
      <c r="G71" s="345"/>
      <c r="H71" s="345"/>
      <c r="I71" s="345"/>
      <c r="J71" s="345"/>
      <c r="K71" s="345"/>
      <c r="L71" s="345"/>
      <c r="M71" s="345"/>
      <c r="N71" s="345"/>
      <c r="O71" s="345"/>
      <c r="P71" s="345"/>
      <c r="Q71" s="345"/>
      <c r="R71" s="345"/>
      <c r="S71" s="345"/>
      <c r="T71" s="345"/>
      <c r="U71" s="348"/>
      <c r="V71" s="351"/>
      <c r="W71" s="351"/>
      <c r="X71" s="351"/>
    </row>
    <row r="72" spans="1:24" ht="15.75" customHeight="1">
      <c r="A72" s="346"/>
      <c r="B72" s="346"/>
      <c r="C72" s="346"/>
      <c r="D72" s="346"/>
      <c r="E72" s="346"/>
      <c r="F72" s="346"/>
      <c r="G72" s="346"/>
      <c r="H72" s="346"/>
      <c r="I72" s="346"/>
      <c r="J72" s="346"/>
      <c r="K72" s="346"/>
      <c r="L72" s="346"/>
      <c r="M72" s="346"/>
      <c r="N72" s="346"/>
      <c r="O72" s="346"/>
      <c r="P72" s="346"/>
      <c r="Q72" s="346"/>
      <c r="R72" s="346"/>
      <c r="S72" s="346"/>
      <c r="T72" s="346"/>
      <c r="U72" s="349"/>
      <c r="V72" s="352"/>
      <c r="W72" s="352"/>
      <c r="X72" s="352"/>
    </row>
    <row r="73" spans="1:24" ht="15" customHeight="1">
      <c r="A73" s="356">
        <v>15</v>
      </c>
      <c r="B73" s="356" t="e">
        <f>IF(#REF!="Corrupción_O_LA_FT",#REF!,IF(#REF!="Gestión","No valorar",""))</f>
        <v>#REF!</v>
      </c>
      <c r="C73" s="356"/>
      <c r="D73" s="356"/>
      <c r="E73" s="356"/>
      <c r="F73" s="356"/>
      <c r="G73" s="356"/>
      <c r="H73" s="356"/>
      <c r="I73" s="356"/>
      <c r="J73" s="356"/>
      <c r="K73" s="356"/>
      <c r="L73" s="356"/>
      <c r="M73" s="356"/>
      <c r="N73" s="356"/>
      <c r="O73" s="356"/>
      <c r="P73" s="356"/>
      <c r="Q73" s="356"/>
      <c r="R73" s="356"/>
      <c r="S73" s="356"/>
      <c r="T73" s="356"/>
      <c r="U73" s="358"/>
      <c r="V73" s="357">
        <f>COUNTIF(C73:U73,"SI")</f>
        <v>0</v>
      </c>
      <c r="W73" s="357">
        <f>COUNTIF(C73:U73,"NO")</f>
        <v>0</v>
      </c>
      <c r="X73" s="350" t="str">
        <f>IF(OR(R73="SI",V73&gt;11),"CATASTRÓFICO",IF(V73&gt;5,"MAYOR",IF(V73&gt;0,"MODERADO","")))</f>
        <v/>
      </c>
    </row>
    <row r="74" spans="1:24" ht="15" customHeight="1">
      <c r="A74" s="345"/>
      <c r="B74" s="345"/>
      <c r="C74" s="345"/>
      <c r="D74" s="345"/>
      <c r="E74" s="345"/>
      <c r="F74" s="345"/>
      <c r="G74" s="345"/>
      <c r="H74" s="345"/>
      <c r="I74" s="345"/>
      <c r="J74" s="345"/>
      <c r="K74" s="345"/>
      <c r="L74" s="345"/>
      <c r="M74" s="345"/>
      <c r="N74" s="345"/>
      <c r="O74" s="345"/>
      <c r="P74" s="345"/>
      <c r="Q74" s="345"/>
      <c r="R74" s="345"/>
      <c r="S74" s="345"/>
      <c r="T74" s="345"/>
      <c r="U74" s="348"/>
      <c r="V74" s="351"/>
      <c r="W74" s="351"/>
      <c r="X74" s="351"/>
    </row>
    <row r="75" spans="1:24" ht="15" customHeight="1">
      <c r="A75" s="345"/>
      <c r="B75" s="345"/>
      <c r="C75" s="345"/>
      <c r="D75" s="345"/>
      <c r="E75" s="345"/>
      <c r="F75" s="345"/>
      <c r="G75" s="345"/>
      <c r="H75" s="345"/>
      <c r="I75" s="345"/>
      <c r="J75" s="345"/>
      <c r="K75" s="345"/>
      <c r="L75" s="345"/>
      <c r="M75" s="345"/>
      <c r="N75" s="345"/>
      <c r="O75" s="345"/>
      <c r="P75" s="345"/>
      <c r="Q75" s="345"/>
      <c r="R75" s="345"/>
      <c r="S75" s="345"/>
      <c r="T75" s="345"/>
      <c r="U75" s="348"/>
      <c r="V75" s="351"/>
      <c r="W75" s="351"/>
      <c r="X75" s="351"/>
    </row>
    <row r="76" spans="1:24" ht="15" customHeight="1">
      <c r="A76" s="345"/>
      <c r="B76" s="345"/>
      <c r="C76" s="345"/>
      <c r="D76" s="345"/>
      <c r="E76" s="345"/>
      <c r="F76" s="345"/>
      <c r="G76" s="345"/>
      <c r="H76" s="345"/>
      <c r="I76" s="345"/>
      <c r="J76" s="345"/>
      <c r="K76" s="345"/>
      <c r="L76" s="345"/>
      <c r="M76" s="345"/>
      <c r="N76" s="345"/>
      <c r="O76" s="345"/>
      <c r="P76" s="345"/>
      <c r="Q76" s="345"/>
      <c r="R76" s="345"/>
      <c r="S76" s="345"/>
      <c r="T76" s="345"/>
      <c r="U76" s="348"/>
      <c r="V76" s="351"/>
      <c r="W76" s="351"/>
      <c r="X76" s="351"/>
    </row>
    <row r="77" spans="1:24" ht="15.75" customHeight="1">
      <c r="A77" s="346"/>
      <c r="B77" s="346"/>
      <c r="C77" s="346"/>
      <c r="D77" s="346"/>
      <c r="E77" s="346"/>
      <c r="F77" s="346"/>
      <c r="G77" s="346"/>
      <c r="H77" s="346"/>
      <c r="I77" s="346"/>
      <c r="J77" s="346"/>
      <c r="K77" s="346"/>
      <c r="L77" s="346"/>
      <c r="M77" s="346"/>
      <c r="N77" s="346"/>
      <c r="O77" s="346"/>
      <c r="P77" s="346"/>
      <c r="Q77" s="346"/>
      <c r="R77" s="346"/>
      <c r="S77" s="346"/>
      <c r="T77" s="346"/>
      <c r="U77" s="349"/>
      <c r="V77" s="352"/>
      <c r="W77" s="352"/>
      <c r="X77" s="352"/>
    </row>
    <row r="78" spans="1:24" ht="15" customHeight="1">
      <c r="A78" s="356">
        <v>16</v>
      </c>
      <c r="B78" s="356" t="e">
        <f>IF(#REF!="Corrupción_O_LA_FT",#REF!,IF(#REF!="Gestión","No valorar",""))</f>
        <v>#REF!</v>
      </c>
      <c r="C78" s="356"/>
      <c r="D78" s="356"/>
      <c r="E78" s="356"/>
      <c r="F78" s="356"/>
      <c r="G78" s="356"/>
      <c r="H78" s="356"/>
      <c r="I78" s="356"/>
      <c r="J78" s="356"/>
      <c r="K78" s="356"/>
      <c r="L78" s="356"/>
      <c r="M78" s="356"/>
      <c r="N78" s="356"/>
      <c r="O78" s="356"/>
      <c r="P78" s="356"/>
      <c r="Q78" s="356"/>
      <c r="R78" s="356"/>
      <c r="S78" s="356"/>
      <c r="T78" s="356"/>
      <c r="U78" s="358"/>
      <c r="V78" s="357">
        <f>COUNTIF(C78:U78,"SI")</f>
        <v>0</v>
      </c>
      <c r="W78" s="357">
        <f>COUNTIF(C78:U78,"NO")</f>
        <v>0</v>
      </c>
      <c r="X78" s="350" t="str">
        <f>IF(OR(R78="SI",V78&gt;11),"CATASTRÓFICO",IF(V78&gt;5,"MAYOR",IF(V78&gt;0,"MODERADO","")))</f>
        <v/>
      </c>
    </row>
    <row r="79" spans="1:24" ht="15" customHeight="1">
      <c r="A79" s="345"/>
      <c r="B79" s="345"/>
      <c r="C79" s="345"/>
      <c r="D79" s="345"/>
      <c r="E79" s="345"/>
      <c r="F79" s="345"/>
      <c r="G79" s="345"/>
      <c r="H79" s="345"/>
      <c r="I79" s="345"/>
      <c r="J79" s="345"/>
      <c r="K79" s="345"/>
      <c r="L79" s="345"/>
      <c r="M79" s="345"/>
      <c r="N79" s="345"/>
      <c r="O79" s="345"/>
      <c r="P79" s="345"/>
      <c r="Q79" s="345"/>
      <c r="R79" s="345"/>
      <c r="S79" s="345"/>
      <c r="T79" s="345"/>
      <c r="U79" s="348"/>
      <c r="V79" s="351"/>
      <c r="W79" s="351"/>
      <c r="X79" s="351"/>
    </row>
    <row r="80" spans="1:24" ht="15" customHeight="1">
      <c r="A80" s="345"/>
      <c r="B80" s="345"/>
      <c r="C80" s="345"/>
      <c r="D80" s="345"/>
      <c r="E80" s="345"/>
      <c r="F80" s="345"/>
      <c r="G80" s="345"/>
      <c r="H80" s="345"/>
      <c r="I80" s="345"/>
      <c r="J80" s="345"/>
      <c r="K80" s="345"/>
      <c r="L80" s="345"/>
      <c r="M80" s="345"/>
      <c r="N80" s="345"/>
      <c r="O80" s="345"/>
      <c r="P80" s="345"/>
      <c r="Q80" s="345"/>
      <c r="R80" s="345"/>
      <c r="S80" s="345"/>
      <c r="T80" s="345"/>
      <c r="U80" s="348"/>
      <c r="V80" s="351"/>
      <c r="W80" s="351"/>
      <c r="X80" s="351"/>
    </row>
    <row r="81" spans="1:24" ht="15" customHeight="1">
      <c r="A81" s="345"/>
      <c r="B81" s="345"/>
      <c r="C81" s="345"/>
      <c r="D81" s="345"/>
      <c r="E81" s="345"/>
      <c r="F81" s="345"/>
      <c r="G81" s="345"/>
      <c r="H81" s="345"/>
      <c r="I81" s="345"/>
      <c r="J81" s="345"/>
      <c r="K81" s="345"/>
      <c r="L81" s="345"/>
      <c r="M81" s="345"/>
      <c r="N81" s="345"/>
      <c r="O81" s="345"/>
      <c r="P81" s="345"/>
      <c r="Q81" s="345"/>
      <c r="R81" s="345"/>
      <c r="S81" s="345"/>
      <c r="T81" s="345"/>
      <c r="U81" s="348"/>
      <c r="V81" s="351"/>
      <c r="W81" s="351"/>
      <c r="X81" s="351"/>
    </row>
    <row r="82" spans="1:24" ht="15.75" customHeight="1">
      <c r="A82" s="346"/>
      <c r="B82" s="346"/>
      <c r="C82" s="346"/>
      <c r="D82" s="346"/>
      <c r="E82" s="346"/>
      <c r="F82" s="346"/>
      <c r="G82" s="346"/>
      <c r="H82" s="346"/>
      <c r="I82" s="346"/>
      <c r="J82" s="346"/>
      <c r="K82" s="346"/>
      <c r="L82" s="346"/>
      <c r="M82" s="346"/>
      <c r="N82" s="346"/>
      <c r="O82" s="346"/>
      <c r="P82" s="346"/>
      <c r="Q82" s="346"/>
      <c r="R82" s="346"/>
      <c r="S82" s="346"/>
      <c r="T82" s="346"/>
      <c r="U82" s="349"/>
      <c r="V82" s="352"/>
      <c r="W82" s="352"/>
      <c r="X82" s="352"/>
    </row>
    <row r="83" spans="1:24" ht="15" customHeight="1">
      <c r="A83" s="356">
        <v>17</v>
      </c>
      <c r="B83" s="356" t="e">
        <f>IF(#REF!="Corrupción_O_LA_FT",#REF!,IF(#REF!="Gestión","No valorar",""))</f>
        <v>#REF!</v>
      </c>
      <c r="C83" s="356"/>
      <c r="D83" s="356"/>
      <c r="E83" s="356"/>
      <c r="F83" s="356"/>
      <c r="G83" s="356"/>
      <c r="H83" s="356"/>
      <c r="I83" s="356"/>
      <c r="J83" s="356"/>
      <c r="K83" s="356"/>
      <c r="L83" s="356"/>
      <c r="M83" s="356"/>
      <c r="N83" s="356"/>
      <c r="O83" s="356"/>
      <c r="P83" s="356"/>
      <c r="Q83" s="356"/>
      <c r="R83" s="356"/>
      <c r="S83" s="356"/>
      <c r="T83" s="356"/>
      <c r="U83" s="358"/>
      <c r="V83" s="357">
        <f>COUNTIF(C83:U83,"SI")</f>
        <v>0</v>
      </c>
      <c r="W83" s="357">
        <f>COUNTIF(C83:U83,"NO")</f>
        <v>0</v>
      </c>
      <c r="X83" s="350" t="str">
        <f>IF(OR(R83="SI",V83&gt;11),"CATASTRÓFICO",IF(V83&gt;5,"MAYOR",IF(V83&gt;0,"MODERADO","")))</f>
        <v/>
      </c>
    </row>
    <row r="84" spans="1:24" ht="15" customHeight="1">
      <c r="A84" s="345"/>
      <c r="B84" s="345"/>
      <c r="C84" s="345"/>
      <c r="D84" s="345"/>
      <c r="E84" s="345"/>
      <c r="F84" s="345"/>
      <c r="G84" s="345"/>
      <c r="H84" s="345"/>
      <c r="I84" s="345"/>
      <c r="J84" s="345"/>
      <c r="K84" s="345"/>
      <c r="L84" s="345"/>
      <c r="M84" s="345"/>
      <c r="N84" s="345"/>
      <c r="O84" s="345"/>
      <c r="P84" s="345"/>
      <c r="Q84" s="345"/>
      <c r="R84" s="345"/>
      <c r="S84" s="345"/>
      <c r="T84" s="345"/>
      <c r="U84" s="348"/>
      <c r="V84" s="351"/>
      <c r="W84" s="351"/>
      <c r="X84" s="351"/>
    </row>
    <row r="85" spans="1:24" ht="15" customHeight="1">
      <c r="A85" s="345"/>
      <c r="B85" s="345"/>
      <c r="C85" s="345"/>
      <c r="D85" s="345"/>
      <c r="E85" s="345"/>
      <c r="F85" s="345"/>
      <c r="G85" s="345"/>
      <c r="H85" s="345"/>
      <c r="I85" s="345"/>
      <c r="J85" s="345"/>
      <c r="K85" s="345"/>
      <c r="L85" s="345"/>
      <c r="M85" s="345"/>
      <c r="N85" s="345"/>
      <c r="O85" s="345"/>
      <c r="P85" s="345"/>
      <c r="Q85" s="345"/>
      <c r="R85" s="345"/>
      <c r="S85" s="345"/>
      <c r="T85" s="345"/>
      <c r="U85" s="348"/>
      <c r="V85" s="351"/>
      <c r="W85" s="351"/>
      <c r="X85" s="351"/>
    </row>
    <row r="86" spans="1:24" ht="15" customHeight="1">
      <c r="A86" s="345"/>
      <c r="B86" s="345"/>
      <c r="C86" s="345"/>
      <c r="D86" s="345"/>
      <c r="E86" s="345"/>
      <c r="F86" s="345"/>
      <c r="G86" s="345"/>
      <c r="H86" s="345"/>
      <c r="I86" s="345"/>
      <c r="J86" s="345"/>
      <c r="K86" s="345"/>
      <c r="L86" s="345"/>
      <c r="M86" s="345"/>
      <c r="N86" s="345"/>
      <c r="O86" s="345"/>
      <c r="P86" s="345"/>
      <c r="Q86" s="345"/>
      <c r="R86" s="345"/>
      <c r="S86" s="345"/>
      <c r="T86" s="345"/>
      <c r="U86" s="348"/>
      <c r="V86" s="351"/>
      <c r="W86" s="351"/>
      <c r="X86" s="351"/>
    </row>
    <row r="87" spans="1:24" ht="15.75" customHeight="1">
      <c r="A87" s="346"/>
      <c r="B87" s="346"/>
      <c r="C87" s="346"/>
      <c r="D87" s="346"/>
      <c r="E87" s="346"/>
      <c r="F87" s="346"/>
      <c r="G87" s="346"/>
      <c r="H87" s="346"/>
      <c r="I87" s="346"/>
      <c r="J87" s="346"/>
      <c r="K87" s="346"/>
      <c r="L87" s="346"/>
      <c r="M87" s="346"/>
      <c r="N87" s="346"/>
      <c r="O87" s="346"/>
      <c r="P87" s="346"/>
      <c r="Q87" s="346"/>
      <c r="R87" s="346"/>
      <c r="S87" s="346"/>
      <c r="T87" s="346"/>
      <c r="U87" s="349"/>
      <c r="V87" s="352"/>
      <c r="W87" s="352"/>
      <c r="X87" s="352"/>
    </row>
    <row r="88" spans="1:24" ht="15" customHeight="1">
      <c r="A88" s="356">
        <v>18</v>
      </c>
      <c r="B88" s="356" t="e">
        <f>IF(#REF!="Corrupción_O_LA_FT",#REF!,IF(#REF!="Gestión","No valorar",""))</f>
        <v>#REF!</v>
      </c>
      <c r="C88" s="356"/>
      <c r="D88" s="356"/>
      <c r="E88" s="356"/>
      <c r="F88" s="356"/>
      <c r="G88" s="356"/>
      <c r="H88" s="356"/>
      <c r="I88" s="356"/>
      <c r="J88" s="356"/>
      <c r="K88" s="356"/>
      <c r="L88" s="356"/>
      <c r="M88" s="356"/>
      <c r="N88" s="356"/>
      <c r="O88" s="356"/>
      <c r="P88" s="356"/>
      <c r="Q88" s="356"/>
      <c r="R88" s="356"/>
      <c r="S88" s="356"/>
      <c r="T88" s="356"/>
      <c r="U88" s="358"/>
      <c r="V88" s="357">
        <f>COUNTIF(C88:U88,"SI")</f>
        <v>0</v>
      </c>
      <c r="W88" s="357">
        <f>COUNTIF(C88:U88,"NO")</f>
        <v>0</v>
      </c>
      <c r="X88" s="350" t="str">
        <f>IF(OR(R88="SI",V88&gt;11),"CATASTRÓFICO",IF(V88&gt;5,"MAYOR",IF(V88&gt;0,"MODERADO","")))</f>
        <v/>
      </c>
    </row>
    <row r="89" spans="1:24" ht="15" customHeight="1">
      <c r="A89" s="345"/>
      <c r="B89" s="345"/>
      <c r="C89" s="345"/>
      <c r="D89" s="345"/>
      <c r="E89" s="345"/>
      <c r="F89" s="345"/>
      <c r="G89" s="345"/>
      <c r="H89" s="345"/>
      <c r="I89" s="345"/>
      <c r="J89" s="345"/>
      <c r="K89" s="345"/>
      <c r="L89" s="345"/>
      <c r="M89" s="345"/>
      <c r="N89" s="345"/>
      <c r="O89" s="345"/>
      <c r="P89" s="345"/>
      <c r="Q89" s="345"/>
      <c r="R89" s="345"/>
      <c r="S89" s="345"/>
      <c r="T89" s="345"/>
      <c r="U89" s="348"/>
      <c r="V89" s="351"/>
      <c r="W89" s="351"/>
      <c r="X89" s="351"/>
    </row>
    <row r="90" spans="1:24" ht="15" customHeight="1">
      <c r="A90" s="345"/>
      <c r="B90" s="345"/>
      <c r="C90" s="345"/>
      <c r="D90" s="345"/>
      <c r="E90" s="345"/>
      <c r="F90" s="345"/>
      <c r="G90" s="345"/>
      <c r="H90" s="345"/>
      <c r="I90" s="345"/>
      <c r="J90" s="345"/>
      <c r="K90" s="345"/>
      <c r="L90" s="345"/>
      <c r="M90" s="345"/>
      <c r="N90" s="345"/>
      <c r="O90" s="345"/>
      <c r="P90" s="345"/>
      <c r="Q90" s="345"/>
      <c r="R90" s="345"/>
      <c r="S90" s="345"/>
      <c r="T90" s="345"/>
      <c r="U90" s="348"/>
      <c r="V90" s="351"/>
      <c r="W90" s="351"/>
      <c r="X90" s="351"/>
    </row>
    <row r="91" spans="1:24" ht="15" customHeight="1">
      <c r="A91" s="345"/>
      <c r="B91" s="345"/>
      <c r="C91" s="345"/>
      <c r="D91" s="345"/>
      <c r="E91" s="345"/>
      <c r="F91" s="345"/>
      <c r="G91" s="345"/>
      <c r="H91" s="345"/>
      <c r="I91" s="345"/>
      <c r="J91" s="345"/>
      <c r="K91" s="345"/>
      <c r="L91" s="345"/>
      <c r="M91" s="345"/>
      <c r="N91" s="345"/>
      <c r="O91" s="345"/>
      <c r="P91" s="345"/>
      <c r="Q91" s="345"/>
      <c r="R91" s="345"/>
      <c r="S91" s="345"/>
      <c r="T91" s="345"/>
      <c r="U91" s="348"/>
      <c r="V91" s="351"/>
      <c r="W91" s="351"/>
      <c r="X91" s="351"/>
    </row>
    <row r="92" spans="1:24" ht="15.75" customHeight="1">
      <c r="A92" s="346"/>
      <c r="B92" s="346"/>
      <c r="C92" s="346"/>
      <c r="D92" s="346"/>
      <c r="E92" s="346"/>
      <c r="F92" s="346"/>
      <c r="G92" s="346"/>
      <c r="H92" s="346"/>
      <c r="I92" s="346"/>
      <c r="J92" s="346"/>
      <c r="K92" s="346"/>
      <c r="L92" s="346"/>
      <c r="M92" s="346"/>
      <c r="N92" s="346"/>
      <c r="O92" s="346"/>
      <c r="P92" s="346"/>
      <c r="Q92" s="346"/>
      <c r="R92" s="346"/>
      <c r="S92" s="346"/>
      <c r="T92" s="346"/>
      <c r="U92" s="349"/>
      <c r="V92" s="352"/>
      <c r="W92" s="352"/>
      <c r="X92" s="352"/>
    </row>
    <row r="93" spans="1:24" ht="15" customHeight="1">
      <c r="A93" s="356">
        <v>19</v>
      </c>
      <c r="B93" s="356" t="e">
        <f>IF(#REF!="Corrupción_O_LA_FT",#REF!,IF(#REF!="Gestión","No valorar",""))</f>
        <v>#REF!</v>
      </c>
      <c r="C93" s="356"/>
      <c r="D93" s="356"/>
      <c r="E93" s="356"/>
      <c r="F93" s="356"/>
      <c r="G93" s="356"/>
      <c r="H93" s="356"/>
      <c r="I93" s="356"/>
      <c r="J93" s="356"/>
      <c r="K93" s="356"/>
      <c r="L93" s="356"/>
      <c r="M93" s="356"/>
      <c r="N93" s="356"/>
      <c r="O93" s="356"/>
      <c r="P93" s="356"/>
      <c r="Q93" s="356"/>
      <c r="R93" s="356"/>
      <c r="S93" s="356"/>
      <c r="T93" s="356"/>
      <c r="U93" s="358"/>
      <c r="V93" s="357">
        <f>COUNTIF(C93:U93,"SI")</f>
        <v>0</v>
      </c>
      <c r="W93" s="357">
        <f>COUNTIF(C93:U93,"NO")</f>
        <v>0</v>
      </c>
      <c r="X93" s="350" t="str">
        <f>IF(OR(R93="SI",V93&gt;11),"CATASTRÓFICO",IF(V93&gt;5,"MAYOR",IF(V93&gt;0,"MODERADO","")))</f>
        <v/>
      </c>
    </row>
    <row r="94" spans="1:24" ht="15" customHeight="1">
      <c r="A94" s="345"/>
      <c r="B94" s="345"/>
      <c r="C94" s="345"/>
      <c r="D94" s="345"/>
      <c r="E94" s="345"/>
      <c r="F94" s="345"/>
      <c r="G94" s="345"/>
      <c r="H94" s="345"/>
      <c r="I94" s="345"/>
      <c r="J94" s="345"/>
      <c r="K94" s="345"/>
      <c r="L94" s="345"/>
      <c r="M94" s="345"/>
      <c r="N94" s="345"/>
      <c r="O94" s="345"/>
      <c r="P94" s="345"/>
      <c r="Q94" s="345"/>
      <c r="R94" s="345"/>
      <c r="S94" s="345"/>
      <c r="T94" s="345"/>
      <c r="U94" s="348"/>
      <c r="V94" s="351"/>
      <c r="W94" s="351"/>
      <c r="X94" s="351"/>
    </row>
    <row r="95" spans="1:24" ht="15" customHeight="1">
      <c r="A95" s="345"/>
      <c r="B95" s="345"/>
      <c r="C95" s="345"/>
      <c r="D95" s="345"/>
      <c r="E95" s="345"/>
      <c r="F95" s="345"/>
      <c r="G95" s="345"/>
      <c r="H95" s="345"/>
      <c r="I95" s="345"/>
      <c r="J95" s="345"/>
      <c r="K95" s="345"/>
      <c r="L95" s="345"/>
      <c r="M95" s="345"/>
      <c r="N95" s="345"/>
      <c r="O95" s="345"/>
      <c r="P95" s="345"/>
      <c r="Q95" s="345"/>
      <c r="R95" s="345"/>
      <c r="S95" s="345"/>
      <c r="T95" s="345"/>
      <c r="U95" s="348"/>
      <c r="V95" s="351"/>
      <c r="W95" s="351"/>
      <c r="X95" s="351"/>
    </row>
    <row r="96" spans="1:24" ht="15" customHeight="1">
      <c r="A96" s="345"/>
      <c r="B96" s="345"/>
      <c r="C96" s="345"/>
      <c r="D96" s="345"/>
      <c r="E96" s="345"/>
      <c r="F96" s="345"/>
      <c r="G96" s="345"/>
      <c r="H96" s="345"/>
      <c r="I96" s="345"/>
      <c r="J96" s="345"/>
      <c r="K96" s="345"/>
      <c r="L96" s="345"/>
      <c r="M96" s="345"/>
      <c r="N96" s="345"/>
      <c r="O96" s="345"/>
      <c r="P96" s="345"/>
      <c r="Q96" s="345"/>
      <c r="R96" s="345"/>
      <c r="S96" s="345"/>
      <c r="T96" s="345"/>
      <c r="U96" s="348"/>
      <c r="V96" s="351"/>
      <c r="W96" s="351"/>
      <c r="X96" s="351"/>
    </row>
    <row r="97" spans="1:24" ht="15.75" customHeight="1">
      <c r="A97" s="346"/>
      <c r="B97" s="346"/>
      <c r="C97" s="346"/>
      <c r="D97" s="346"/>
      <c r="E97" s="346"/>
      <c r="F97" s="346"/>
      <c r="G97" s="346"/>
      <c r="H97" s="346"/>
      <c r="I97" s="346"/>
      <c r="J97" s="346"/>
      <c r="K97" s="346"/>
      <c r="L97" s="346"/>
      <c r="M97" s="346"/>
      <c r="N97" s="346"/>
      <c r="O97" s="346"/>
      <c r="P97" s="346"/>
      <c r="Q97" s="346"/>
      <c r="R97" s="346"/>
      <c r="S97" s="346"/>
      <c r="T97" s="346"/>
      <c r="U97" s="349"/>
      <c r="V97" s="352"/>
      <c r="W97" s="352"/>
      <c r="X97" s="352"/>
    </row>
    <row r="98" spans="1:24" ht="15" customHeight="1">
      <c r="A98" s="356">
        <v>20</v>
      </c>
      <c r="B98" s="356" t="e">
        <f>IF(#REF!="Corrupción_O_LA_FT",#REF!,IF(#REF!="Gestión","No valorar",""))</f>
        <v>#REF!</v>
      </c>
      <c r="C98" s="356"/>
      <c r="D98" s="356"/>
      <c r="E98" s="356"/>
      <c r="F98" s="356"/>
      <c r="G98" s="356"/>
      <c r="H98" s="356"/>
      <c r="I98" s="356"/>
      <c r="J98" s="356"/>
      <c r="K98" s="356"/>
      <c r="L98" s="356"/>
      <c r="M98" s="356"/>
      <c r="N98" s="356"/>
      <c r="O98" s="356"/>
      <c r="P98" s="356"/>
      <c r="Q98" s="356"/>
      <c r="R98" s="356"/>
      <c r="S98" s="356"/>
      <c r="T98" s="356"/>
      <c r="U98" s="358"/>
      <c r="V98" s="357">
        <f>COUNTIF(C98:U98,"SI")</f>
        <v>0</v>
      </c>
      <c r="W98" s="357">
        <f>COUNTIF(C98:U98,"NO")</f>
        <v>0</v>
      </c>
      <c r="X98" s="350" t="str">
        <f>IF(OR(R98="SI",V98&gt;11),"CATASTRÓFICO",IF(V98&gt;5,"MAYOR",IF(V98&gt;0,"MODERADO","")))</f>
        <v/>
      </c>
    </row>
    <row r="99" spans="1:24" ht="15" customHeight="1">
      <c r="A99" s="345"/>
      <c r="B99" s="345"/>
      <c r="C99" s="345"/>
      <c r="D99" s="345"/>
      <c r="E99" s="345"/>
      <c r="F99" s="345"/>
      <c r="G99" s="345"/>
      <c r="H99" s="345"/>
      <c r="I99" s="345"/>
      <c r="J99" s="345"/>
      <c r="K99" s="345"/>
      <c r="L99" s="345"/>
      <c r="M99" s="345"/>
      <c r="N99" s="345"/>
      <c r="O99" s="345"/>
      <c r="P99" s="345"/>
      <c r="Q99" s="345"/>
      <c r="R99" s="345"/>
      <c r="S99" s="345"/>
      <c r="T99" s="345"/>
      <c r="U99" s="348"/>
      <c r="V99" s="351"/>
      <c r="W99" s="351"/>
      <c r="X99" s="351"/>
    </row>
    <row r="100" spans="1:24" ht="15" customHeight="1">
      <c r="A100" s="345"/>
      <c r="B100" s="345"/>
      <c r="C100" s="345"/>
      <c r="D100" s="345"/>
      <c r="E100" s="345"/>
      <c r="F100" s="345"/>
      <c r="G100" s="345"/>
      <c r="H100" s="345"/>
      <c r="I100" s="345"/>
      <c r="J100" s="345"/>
      <c r="K100" s="345"/>
      <c r="L100" s="345"/>
      <c r="M100" s="345"/>
      <c r="N100" s="345"/>
      <c r="O100" s="345"/>
      <c r="P100" s="345"/>
      <c r="Q100" s="345"/>
      <c r="R100" s="345"/>
      <c r="S100" s="345"/>
      <c r="T100" s="345"/>
      <c r="U100" s="348"/>
      <c r="V100" s="351"/>
      <c r="W100" s="351"/>
      <c r="X100" s="351"/>
    </row>
    <row r="101" spans="1:24" ht="15" customHeight="1">
      <c r="A101" s="345"/>
      <c r="B101" s="345"/>
      <c r="C101" s="345"/>
      <c r="D101" s="345"/>
      <c r="E101" s="345"/>
      <c r="F101" s="345"/>
      <c r="G101" s="345"/>
      <c r="H101" s="345"/>
      <c r="I101" s="345"/>
      <c r="J101" s="345"/>
      <c r="K101" s="345"/>
      <c r="L101" s="345"/>
      <c r="M101" s="345"/>
      <c r="N101" s="345"/>
      <c r="O101" s="345"/>
      <c r="P101" s="345"/>
      <c r="Q101" s="345"/>
      <c r="R101" s="345"/>
      <c r="S101" s="345"/>
      <c r="T101" s="345"/>
      <c r="U101" s="348"/>
      <c r="V101" s="351"/>
      <c r="W101" s="351"/>
      <c r="X101" s="351"/>
    </row>
    <row r="102" spans="1:24" ht="15.7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9"/>
      <c r="V102" s="352"/>
      <c r="W102" s="352"/>
      <c r="X102" s="352"/>
    </row>
    <row r="103" spans="1:24" ht="15" customHeight="1">
      <c r="A103" s="356">
        <v>21</v>
      </c>
      <c r="B103" s="356" t="e">
        <f>IF(#REF!="Corrupción_O_LA_FT",#REF!,IF(#REF!="Gestión","No valorar",""))</f>
        <v>#REF!</v>
      </c>
      <c r="C103" s="356"/>
      <c r="D103" s="356"/>
      <c r="E103" s="356"/>
      <c r="F103" s="356"/>
      <c r="G103" s="356"/>
      <c r="H103" s="356"/>
      <c r="I103" s="356"/>
      <c r="J103" s="356"/>
      <c r="K103" s="356"/>
      <c r="L103" s="356"/>
      <c r="M103" s="356"/>
      <c r="N103" s="356"/>
      <c r="O103" s="356"/>
      <c r="P103" s="356"/>
      <c r="Q103" s="356"/>
      <c r="R103" s="356"/>
      <c r="S103" s="356"/>
      <c r="T103" s="356"/>
      <c r="U103" s="358"/>
      <c r="V103" s="357">
        <f>COUNTIF(C103:U103,"SI")</f>
        <v>0</v>
      </c>
      <c r="W103" s="357">
        <f>COUNTIF(C103:U103,"NO")</f>
        <v>0</v>
      </c>
      <c r="X103" s="350" t="str">
        <f>IF(OR(R103="SI",V103&gt;11),"CATASTRÓFICO",IF(V103&gt;5,"MAYOR",IF(V103&gt;0,"MODERADO","")))</f>
        <v/>
      </c>
    </row>
    <row r="104" spans="1:24" ht="15" customHeight="1">
      <c r="A104" s="345"/>
      <c r="B104" s="345"/>
      <c r="C104" s="345"/>
      <c r="D104" s="345"/>
      <c r="E104" s="345"/>
      <c r="F104" s="345"/>
      <c r="G104" s="345"/>
      <c r="H104" s="345"/>
      <c r="I104" s="345"/>
      <c r="J104" s="345"/>
      <c r="K104" s="345"/>
      <c r="L104" s="345"/>
      <c r="M104" s="345"/>
      <c r="N104" s="345"/>
      <c r="O104" s="345"/>
      <c r="P104" s="345"/>
      <c r="Q104" s="345"/>
      <c r="R104" s="345"/>
      <c r="S104" s="345"/>
      <c r="T104" s="345"/>
      <c r="U104" s="348"/>
      <c r="V104" s="351"/>
      <c r="W104" s="351"/>
      <c r="X104" s="351"/>
    </row>
    <row r="105" spans="1:24" ht="15" customHeight="1">
      <c r="A105" s="345"/>
      <c r="B105" s="345"/>
      <c r="C105" s="345"/>
      <c r="D105" s="345"/>
      <c r="E105" s="345"/>
      <c r="F105" s="345"/>
      <c r="G105" s="345"/>
      <c r="H105" s="345"/>
      <c r="I105" s="345"/>
      <c r="J105" s="345"/>
      <c r="K105" s="345"/>
      <c r="L105" s="345"/>
      <c r="M105" s="345"/>
      <c r="N105" s="345"/>
      <c r="O105" s="345"/>
      <c r="P105" s="345"/>
      <c r="Q105" s="345"/>
      <c r="R105" s="345"/>
      <c r="S105" s="345"/>
      <c r="T105" s="345"/>
      <c r="U105" s="348"/>
      <c r="V105" s="351"/>
      <c r="W105" s="351"/>
      <c r="X105" s="351"/>
    </row>
    <row r="106" spans="1:24" ht="15" customHeight="1">
      <c r="A106" s="345"/>
      <c r="B106" s="345"/>
      <c r="C106" s="345"/>
      <c r="D106" s="345"/>
      <c r="E106" s="345"/>
      <c r="F106" s="345"/>
      <c r="G106" s="345"/>
      <c r="H106" s="345"/>
      <c r="I106" s="345"/>
      <c r="J106" s="345"/>
      <c r="K106" s="345"/>
      <c r="L106" s="345"/>
      <c r="M106" s="345"/>
      <c r="N106" s="345"/>
      <c r="O106" s="345"/>
      <c r="P106" s="345"/>
      <c r="Q106" s="345"/>
      <c r="R106" s="345"/>
      <c r="S106" s="345"/>
      <c r="T106" s="345"/>
      <c r="U106" s="348"/>
      <c r="V106" s="351"/>
      <c r="W106" s="351"/>
      <c r="X106" s="351"/>
    </row>
    <row r="107" spans="1:24" ht="15.75" customHeight="1">
      <c r="A107" s="346"/>
      <c r="B107" s="346"/>
      <c r="C107" s="346"/>
      <c r="D107" s="346"/>
      <c r="E107" s="346"/>
      <c r="F107" s="346"/>
      <c r="G107" s="346"/>
      <c r="H107" s="346"/>
      <c r="I107" s="346"/>
      <c r="J107" s="346"/>
      <c r="K107" s="346"/>
      <c r="L107" s="346"/>
      <c r="M107" s="346"/>
      <c r="N107" s="346"/>
      <c r="O107" s="346"/>
      <c r="P107" s="346"/>
      <c r="Q107" s="346"/>
      <c r="R107" s="346"/>
      <c r="S107" s="346"/>
      <c r="T107" s="346"/>
      <c r="U107" s="349"/>
      <c r="V107" s="352"/>
      <c r="W107" s="352"/>
      <c r="X107" s="352"/>
    </row>
    <row r="108" spans="1:24" ht="15" customHeight="1">
      <c r="A108" s="356">
        <v>22</v>
      </c>
      <c r="B108" s="356" t="e">
        <f>IF(#REF!="Corrupción_O_LA_FT",#REF!,IF(#REF!="Gestión","No valorar",""))</f>
        <v>#REF!</v>
      </c>
      <c r="C108" s="356"/>
      <c r="D108" s="356"/>
      <c r="E108" s="356"/>
      <c r="F108" s="356"/>
      <c r="G108" s="356"/>
      <c r="H108" s="356"/>
      <c r="I108" s="356"/>
      <c r="J108" s="356"/>
      <c r="K108" s="356"/>
      <c r="L108" s="356"/>
      <c r="M108" s="356"/>
      <c r="N108" s="356"/>
      <c r="O108" s="356"/>
      <c r="P108" s="356"/>
      <c r="Q108" s="356"/>
      <c r="R108" s="356"/>
      <c r="S108" s="356"/>
      <c r="T108" s="356"/>
      <c r="U108" s="358"/>
      <c r="V108" s="357">
        <f>COUNTIF(C108:U108,"SI")</f>
        <v>0</v>
      </c>
      <c r="W108" s="357">
        <f>COUNTIF(C108:U108,"NO")</f>
        <v>0</v>
      </c>
      <c r="X108" s="350" t="str">
        <f>IF(OR(R108="SI",V108&gt;11),"CATASTRÓFICO",IF(V108&gt;5,"MAYOR",IF(V108&gt;0,"MODERADO","")))</f>
        <v/>
      </c>
    </row>
    <row r="109" spans="1:24" ht="1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8"/>
      <c r="V109" s="351"/>
      <c r="W109" s="351"/>
      <c r="X109" s="351"/>
    </row>
    <row r="110" spans="1:24" ht="15" customHeight="1">
      <c r="A110" s="345"/>
      <c r="B110" s="345"/>
      <c r="C110" s="345"/>
      <c r="D110" s="345"/>
      <c r="E110" s="345"/>
      <c r="F110" s="345"/>
      <c r="G110" s="345"/>
      <c r="H110" s="345"/>
      <c r="I110" s="345"/>
      <c r="J110" s="345"/>
      <c r="K110" s="345"/>
      <c r="L110" s="345"/>
      <c r="M110" s="345"/>
      <c r="N110" s="345"/>
      <c r="O110" s="345"/>
      <c r="P110" s="345"/>
      <c r="Q110" s="345"/>
      <c r="R110" s="345"/>
      <c r="S110" s="345"/>
      <c r="T110" s="345"/>
      <c r="U110" s="348"/>
      <c r="V110" s="351"/>
      <c r="W110" s="351"/>
      <c r="X110" s="351"/>
    </row>
    <row r="111" spans="1:24" ht="15" customHeight="1">
      <c r="A111" s="345"/>
      <c r="B111" s="345"/>
      <c r="C111" s="345"/>
      <c r="D111" s="345"/>
      <c r="E111" s="345"/>
      <c r="F111" s="345"/>
      <c r="G111" s="345"/>
      <c r="H111" s="345"/>
      <c r="I111" s="345"/>
      <c r="J111" s="345"/>
      <c r="K111" s="345"/>
      <c r="L111" s="345"/>
      <c r="M111" s="345"/>
      <c r="N111" s="345"/>
      <c r="O111" s="345"/>
      <c r="P111" s="345"/>
      <c r="Q111" s="345"/>
      <c r="R111" s="345"/>
      <c r="S111" s="345"/>
      <c r="T111" s="345"/>
      <c r="U111" s="348"/>
      <c r="V111" s="351"/>
      <c r="W111" s="351"/>
      <c r="X111" s="351"/>
    </row>
    <row r="112" spans="1:24" ht="15.75" customHeight="1">
      <c r="A112" s="346"/>
      <c r="B112" s="346"/>
      <c r="C112" s="346"/>
      <c r="D112" s="346"/>
      <c r="E112" s="346"/>
      <c r="F112" s="346"/>
      <c r="G112" s="346"/>
      <c r="H112" s="346"/>
      <c r="I112" s="346"/>
      <c r="J112" s="346"/>
      <c r="K112" s="346"/>
      <c r="L112" s="346"/>
      <c r="M112" s="346"/>
      <c r="N112" s="346"/>
      <c r="O112" s="346"/>
      <c r="P112" s="346"/>
      <c r="Q112" s="346"/>
      <c r="R112" s="346"/>
      <c r="S112" s="346"/>
      <c r="T112" s="346"/>
      <c r="U112" s="349"/>
      <c r="V112" s="352"/>
      <c r="W112" s="352"/>
      <c r="X112" s="352"/>
    </row>
    <row r="113" spans="1:24" ht="15" customHeight="1">
      <c r="A113" s="356">
        <v>23</v>
      </c>
      <c r="B113" s="356" t="e">
        <f>IF(#REF!="Corrupción_O_LA_FT",#REF!,IF(#REF!="Gestión","No valorar",""))</f>
        <v>#REF!</v>
      </c>
      <c r="C113" s="356"/>
      <c r="D113" s="356"/>
      <c r="E113" s="356"/>
      <c r="F113" s="356"/>
      <c r="G113" s="356"/>
      <c r="H113" s="356"/>
      <c r="I113" s="356"/>
      <c r="J113" s="356"/>
      <c r="K113" s="356"/>
      <c r="L113" s="356"/>
      <c r="M113" s="356"/>
      <c r="N113" s="356"/>
      <c r="O113" s="356"/>
      <c r="P113" s="356"/>
      <c r="Q113" s="356"/>
      <c r="R113" s="356"/>
      <c r="S113" s="356"/>
      <c r="T113" s="356"/>
      <c r="U113" s="358"/>
      <c r="V113" s="357">
        <f>COUNTIF(C113:U113,"SI")</f>
        <v>0</v>
      </c>
      <c r="W113" s="357">
        <f>COUNTIF(C113:U113,"NO")</f>
        <v>0</v>
      </c>
      <c r="X113" s="350" t="str">
        <f>IF(OR(R113="SI",V113&gt;11),"CATASTRÓFICO",IF(V113&gt;5,"MAYOR",IF(V113&gt;0,"MODERADO","")))</f>
        <v/>
      </c>
    </row>
    <row r="114" spans="1:24" ht="15" customHeight="1">
      <c r="A114" s="345"/>
      <c r="B114" s="345"/>
      <c r="C114" s="345"/>
      <c r="D114" s="345"/>
      <c r="E114" s="345"/>
      <c r="F114" s="345"/>
      <c r="G114" s="345"/>
      <c r="H114" s="345"/>
      <c r="I114" s="345"/>
      <c r="J114" s="345"/>
      <c r="K114" s="345"/>
      <c r="L114" s="345"/>
      <c r="M114" s="345"/>
      <c r="N114" s="345"/>
      <c r="O114" s="345"/>
      <c r="P114" s="345"/>
      <c r="Q114" s="345"/>
      <c r="R114" s="345"/>
      <c r="S114" s="345"/>
      <c r="T114" s="345"/>
      <c r="U114" s="348"/>
      <c r="V114" s="351"/>
      <c r="W114" s="351"/>
      <c r="X114" s="351"/>
    </row>
    <row r="115" spans="1:24" ht="15" customHeight="1">
      <c r="A115" s="345"/>
      <c r="B115" s="345"/>
      <c r="C115" s="345"/>
      <c r="D115" s="345"/>
      <c r="E115" s="345"/>
      <c r="F115" s="345"/>
      <c r="G115" s="345"/>
      <c r="H115" s="345"/>
      <c r="I115" s="345"/>
      <c r="J115" s="345"/>
      <c r="K115" s="345"/>
      <c r="L115" s="345"/>
      <c r="M115" s="345"/>
      <c r="N115" s="345"/>
      <c r="O115" s="345"/>
      <c r="P115" s="345"/>
      <c r="Q115" s="345"/>
      <c r="R115" s="345"/>
      <c r="S115" s="345"/>
      <c r="T115" s="345"/>
      <c r="U115" s="348"/>
      <c r="V115" s="351"/>
      <c r="W115" s="351"/>
      <c r="X115" s="351"/>
    </row>
    <row r="116" spans="1:24" ht="15"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8"/>
      <c r="V116" s="351"/>
      <c r="W116" s="351"/>
      <c r="X116" s="351"/>
    </row>
    <row r="117" spans="1:24" ht="15.75" customHeight="1">
      <c r="A117" s="346"/>
      <c r="B117" s="346"/>
      <c r="C117" s="346"/>
      <c r="D117" s="346"/>
      <c r="E117" s="346"/>
      <c r="F117" s="346"/>
      <c r="G117" s="346"/>
      <c r="H117" s="346"/>
      <c r="I117" s="346"/>
      <c r="J117" s="346"/>
      <c r="K117" s="346"/>
      <c r="L117" s="346"/>
      <c r="M117" s="346"/>
      <c r="N117" s="346"/>
      <c r="O117" s="346"/>
      <c r="P117" s="346"/>
      <c r="Q117" s="346"/>
      <c r="R117" s="346"/>
      <c r="S117" s="346"/>
      <c r="T117" s="346"/>
      <c r="U117" s="349"/>
      <c r="V117" s="352"/>
      <c r="W117" s="352"/>
      <c r="X117" s="352"/>
    </row>
    <row r="118" spans="1:24" ht="15" customHeight="1">
      <c r="A118" s="356">
        <v>24</v>
      </c>
      <c r="B118" s="356" t="e">
        <f>IF(#REF!="Corrupción_O_LA_FT",#REF!,IF(#REF!="Gestión","No valorar",""))</f>
        <v>#REF!</v>
      </c>
      <c r="C118" s="356"/>
      <c r="D118" s="356"/>
      <c r="E118" s="356"/>
      <c r="F118" s="356"/>
      <c r="G118" s="356"/>
      <c r="H118" s="356"/>
      <c r="I118" s="356"/>
      <c r="J118" s="356"/>
      <c r="K118" s="356"/>
      <c r="L118" s="356"/>
      <c r="M118" s="356"/>
      <c r="N118" s="356"/>
      <c r="O118" s="356"/>
      <c r="P118" s="356"/>
      <c r="Q118" s="356"/>
      <c r="R118" s="356"/>
      <c r="S118" s="356"/>
      <c r="T118" s="356"/>
      <c r="U118" s="358"/>
      <c r="V118" s="357">
        <f>COUNTIF(C118:U118,"SI")</f>
        <v>0</v>
      </c>
      <c r="W118" s="357">
        <f>COUNTIF(C118:U118,"NO")</f>
        <v>0</v>
      </c>
      <c r="X118" s="350" t="str">
        <f>IF(OR(R118="SI",V118&gt;11),"CATASTRÓFICO",IF(V118&gt;5,"MAYOR",IF(V118&gt;0,"MODERADO","")))</f>
        <v/>
      </c>
    </row>
    <row r="119" spans="1:24" ht="15" customHeight="1">
      <c r="A119" s="345"/>
      <c r="B119" s="345"/>
      <c r="C119" s="345"/>
      <c r="D119" s="345"/>
      <c r="E119" s="345"/>
      <c r="F119" s="345"/>
      <c r="G119" s="345"/>
      <c r="H119" s="345"/>
      <c r="I119" s="345"/>
      <c r="J119" s="345"/>
      <c r="K119" s="345"/>
      <c r="L119" s="345"/>
      <c r="M119" s="345"/>
      <c r="N119" s="345"/>
      <c r="O119" s="345"/>
      <c r="P119" s="345"/>
      <c r="Q119" s="345"/>
      <c r="R119" s="345"/>
      <c r="S119" s="345"/>
      <c r="T119" s="345"/>
      <c r="U119" s="348"/>
      <c r="V119" s="351"/>
      <c r="W119" s="351"/>
      <c r="X119" s="351"/>
    </row>
    <row r="120" spans="1:24" ht="15" customHeight="1">
      <c r="A120" s="345"/>
      <c r="B120" s="345"/>
      <c r="C120" s="345"/>
      <c r="D120" s="345"/>
      <c r="E120" s="345"/>
      <c r="F120" s="345"/>
      <c r="G120" s="345"/>
      <c r="H120" s="345"/>
      <c r="I120" s="345"/>
      <c r="J120" s="345"/>
      <c r="K120" s="345"/>
      <c r="L120" s="345"/>
      <c r="M120" s="345"/>
      <c r="N120" s="345"/>
      <c r="O120" s="345"/>
      <c r="P120" s="345"/>
      <c r="Q120" s="345"/>
      <c r="R120" s="345"/>
      <c r="S120" s="345"/>
      <c r="T120" s="345"/>
      <c r="U120" s="348"/>
      <c r="V120" s="351"/>
      <c r="W120" s="351"/>
      <c r="X120" s="351"/>
    </row>
    <row r="121" spans="1:24" ht="15" customHeight="1">
      <c r="A121" s="345"/>
      <c r="B121" s="345"/>
      <c r="C121" s="345"/>
      <c r="D121" s="345"/>
      <c r="E121" s="345"/>
      <c r="F121" s="345"/>
      <c r="G121" s="345"/>
      <c r="H121" s="345"/>
      <c r="I121" s="345"/>
      <c r="J121" s="345"/>
      <c r="K121" s="345"/>
      <c r="L121" s="345"/>
      <c r="M121" s="345"/>
      <c r="N121" s="345"/>
      <c r="O121" s="345"/>
      <c r="P121" s="345"/>
      <c r="Q121" s="345"/>
      <c r="R121" s="345"/>
      <c r="S121" s="345"/>
      <c r="T121" s="345"/>
      <c r="U121" s="348"/>
      <c r="V121" s="351"/>
      <c r="W121" s="351"/>
      <c r="X121" s="351"/>
    </row>
    <row r="122" spans="1:24" ht="15.75" customHeight="1">
      <c r="A122" s="346"/>
      <c r="B122" s="346"/>
      <c r="C122" s="346"/>
      <c r="D122" s="346"/>
      <c r="E122" s="346"/>
      <c r="F122" s="346"/>
      <c r="G122" s="346"/>
      <c r="H122" s="346"/>
      <c r="I122" s="346"/>
      <c r="J122" s="346"/>
      <c r="K122" s="346"/>
      <c r="L122" s="346"/>
      <c r="M122" s="346"/>
      <c r="N122" s="346"/>
      <c r="O122" s="346"/>
      <c r="P122" s="346"/>
      <c r="Q122" s="346"/>
      <c r="R122" s="346"/>
      <c r="S122" s="346"/>
      <c r="T122" s="346"/>
      <c r="U122" s="349"/>
      <c r="V122" s="352"/>
      <c r="W122" s="352"/>
      <c r="X122" s="352"/>
    </row>
    <row r="123" spans="1:24" ht="15" customHeight="1">
      <c r="A123" s="356">
        <v>25</v>
      </c>
      <c r="B123" s="356" t="e">
        <f>IF(#REF!="Corrupción_O_LA_FT",#REF!,IF(#REF!="Gestión","No valorar",""))</f>
        <v>#REF!</v>
      </c>
      <c r="C123" s="356"/>
      <c r="D123" s="356"/>
      <c r="E123" s="356"/>
      <c r="F123" s="356"/>
      <c r="G123" s="356"/>
      <c r="H123" s="356"/>
      <c r="I123" s="356"/>
      <c r="J123" s="356"/>
      <c r="K123" s="356"/>
      <c r="L123" s="356"/>
      <c r="M123" s="356"/>
      <c r="N123" s="356"/>
      <c r="O123" s="356"/>
      <c r="P123" s="356"/>
      <c r="Q123" s="356"/>
      <c r="R123" s="356"/>
      <c r="S123" s="356"/>
      <c r="T123" s="356"/>
      <c r="U123" s="358"/>
      <c r="V123" s="357">
        <f>COUNTIF(C123:U123,"SI")</f>
        <v>0</v>
      </c>
      <c r="W123" s="357">
        <f>COUNTIF(C123:U123,"NO")</f>
        <v>0</v>
      </c>
      <c r="X123" s="350" t="str">
        <f>IF(OR(R123="SI",V123&gt;11),"CATASTRÓFICO",IF(V123&gt;5,"MAYOR",IF(V123&gt;0,"MODERADO","")))</f>
        <v/>
      </c>
    </row>
    <row r="124" spans="1:24" ht="15" customHeight="1">
      <c r="A124" s="345"/>
      <c r="B124" s="345"/>
      <c r="C124" s="345"/>
      <c r="D124" s="345"/>
      <c r="E124" s="345"/>
      <c r="F124" s="345"/>
      <c r="G124" s="345"/>
      <c r="H124" s="345"/>
      <c r="I124" s="345"/>
      <c r="J124" s="345"/>
      <c r="K124" s="345"/>
      <c r="L124" s="345"/>
      <c r="M124" s="345"/>
      <c r="N124" s="345"/>
      <c r="O124" s="345"/>
      <c r="P124" s="345"/>
      <c r="Q124" s="345"/>
      <c r="R124" s="345"/>
      <c r="S124" s="345"/>
      <c r="T124" s="345"/>
      <c r="U124" s="348"/>
      <c r="V124" s="351"/>
      <c r="W124" s="351"/>
      <c r="X124" s="351"/>
    </row>
    <row r="125" spans="1:24" ht="15" customHeight="1">
      <c r="A125" s="345"/>
      <c r="B125" s="345"/>
      <c r="C125" s="345"/>
      <c r="D125" s="345"/>
      <c r="E125" s="345"/>
      <c r="F125" s="345"/>
      <c r="G125" s="345"/>
      <c r="H125" s="345"/>
      <c r="I125" s="345"/>
      <c r="J125" s="345"/>
      <c r="K125" s="345"/>
      <c r="L125" s="345"/>
      <c r="M125" s="345"/>
      <c r="N125" s="345"/>
      <c r="O125" s="345"/>
      <c r="P125" s="345"/>
      <c r="Q125" s="345"/>
      <c r="R125" s="345"/>
      <c r="S125" s="345"/>
      <c r="T125" s="345"/>
      <c r="U125" s="348"/>
      <c r="V125" s="351"/>
      <c r="W125" s="351"/>
      <c r="X125" s="351"/>
    </row>
    <row r="126" spans="1:24" ht="15" customHeight="1">
      <c r="A126" s="345"/>
      <c r="B126" s="345"/>
      <c r="C126" s="345"/>
      <c r="D126" s="345"/>
      <c r="E126" s="345"/>
      <c r="F126" s="345"/>
      <c r="G126" s="345"/>
      <c r="H126" s="345"/>
      <c r="I126" s="345"/>
      <c r="J126" s="345"/>
      <c r="K126" s="345"/>
      <c r="L126" s="345"/>
      <c r="M126" s="345"/>
      <c r="N126" s="345"/>
      <c r="O126" s="345"/>
      <c r="P126" s="345"/>
      <c r="Q126" s="345"/>
      <c r="R126" s="345"/>
      <c r="S126" s="345"/>
      <c r="T126" s="345"/>
      <c r="U126" s="348"/>
      <c r="V126" s="351"/>
      <c r="W126" s="351"/>
      <c r="X126" s="351"/>
    </row>
    <row r="127" spans="1:24" ht="15.75" customHeight="1">
      <c r="A127" s="346"/>
      <c r="B127" s="346"/>
      <c r="C127" s="346"/>
      <c r="D127" s="346"/>
      <c r="E127" s="346"/>
      <c r="F127" s="346"/>
      <c r="G127" s="346"/>
      <c r="H127" s="346"/>
      <c r="I127" s="346"/>
      <c r="J127" s="346"/>
      <c r="K127" s="346"/>
      <c r="L127" s="346"/>
      <c r="M127" s="346"/>
      <c r="N127" s="346"/>
      <c r="O127" s="346"/>
      <c r="P127" s="346"/>
      <c r="Q127" s="346"/>
      <c r="R127" s="346"/>
      <c r="S127" s="346"/>
      <c r="T127" s="346"/>
      <c r="U127" s="349"/>
      <c r="V127" s="352"/>
      <c r="W127" s="352"/>
      <c r="X127" s="352"/>
    </row>
    <row r="128" spans="1:24" ht="15" customHeight="1">
      <c r="A128" s="356">
        <v>26</v>
      </c>
      <c r="B128" s="356" t="e">
        <f>IF(#REF!="Corrupción_O_LA_FT",#REF!,IF(#REF!="Gestión","No valorar",""))</f>
        <v>#REF!</v>
      </c>
      <c r="C128" s="356"/>
      <c r="D128" s="356"/>
      <c r="E128" s="356"/>
      <c r="F128" s="356"/>
      <c r="G128" s="356"/>
      <c r="H128" s="356"/>
      <c r="I128" s="356"/>
      <c r="J128" s="356"/>
      <c r="K128" s="356"/>
      <c r="L128" s="356"/>
      <c r="M128" s="356"/>
      <c r="N128" s="356"/>
      <c r="O128" s="356"/>
      <c r="P128" s="356"/>
      <c r="Q128" s="356"/>
      <c r="R128" s="356"/>
      <c r="S128" s="356"/>
      <c r="T128" s="356"/>
      <c r="U128" s="358"/>
      <c r="V128" s="357">
        <f>COUNTIF(C128:U128,"SI")</f>
        <v>0</v>
      </c>
      <c r="W128" s="357">
        <f>COUNTIF(C128:U128,"NO")</f>
        <v>0</v>
      </c>
      <c r="X128" s="350" t="str">
        <f>IF(OR(R128="SI",V128&gt;11),"CATASTRÓFICO",IF(V128&gt;5,"MAYOR",IF(V128&gt;0,"MODERADO","")))</f>
        <v/>
      </c>
    </row>
    <row r="129" spans="1:24" ht="15" customHeight="1">
      <c r="A129" s="345"/>
      <c r="B129" s="345"/>
      <c r="C129" s="345"/>
      <c r="D129" s="345"/>
      <c r="E129" s="345"/>
      <c r="F129" s="345"/>
      <c r="G129" s="345"/>
      <c r="H129" s="345"/>
      <c r="I129" s="345"/>
      <c r="J129" s="345"/>
      <c r="K129" s="345"/>
      <c r="L129" s="345"/>
      <c r="M129" s="345"/>
      <c r="N129" s="345"/>
      <c r="O129" s="345"/>
      <c r="P129" s="345"/>
      <c r="Q129" s="345"/>
      <c r="R129" s="345"/>
      <c r="S129" s="345"/>
      <c r="T129" s="345"/>
      <c r="U129" s="348"/>
      <c r="V129" s="351"/>
      <c r="W129" s="351"/>
      <c r="X129" s="351"/>
    </row>
    <row r="130" spans="1:24" ht="15" customHeight="1">
      <c r="A130" s="345"/>
      <c r="B130" s="345"/>
      <c r="C130" s="345"/>
      <c r="D130" s="345"/>
      <c r="E130" s="345"/>
      <c r="F130" s="345"/>
      <c r="G130" s="345"/>
      <c r="H130" s="345"/>
      <c r="I130" s="345"/>
      <c r="J130" s="345"/>
      <c r="K130" s="345"/>
      <c r="L130" s="345"/>
      <c r="M130" s="345"/>
      <c r="N130" s="345"/>
      <c r="O130" s="345"/>
      <c r="P130" s="345"/>
      <c r="Q130" s="345"/>
      <c r="R130" s="345"/>
      <c r="S130" s="345"/>
      <c r="T130" s="345"/>
      <c r="U130" s="348"/>
      <c r="V130" s="351"/>
      <c r="W130" s="351"/>
      <c r="X130" s="351"/>
    </row>
    <row r="131" spans="1:24" ht="15" customHeight="1">
      <c r="A131" s="345"/>
      <c r="B131" s="345"/>
      <c r="C131" s="345"/>
      <c r="D131" s="345"/>
      <c r="E131" s="345"/>
      <c r="F131" s="345"/>
      <c r="G131" s="345"/>
      <c r="H131" s="345"/>
      <c r="I131" s="345"/>
      <c r="J131" s="345"/>
      <c r="K131" s="345"/>
      <c r="L131" s="345"/>
      <c r="M131" s="345"/>
      <c r="N131" s="345"/>
      <c r="O131" s="345"/>
      <c r="P131" s="345"/>
      <c r="Q131" s="345"/>
      <c r="R131" s="345"/>
      <c r="S131" s="345"/>
      <c r="T131" s="345"/>
      <c r="U131" s="348"/>
      <c r="V131" s="351"/>
      <c r="W131" s="351"/>
      <c r="X131" s="351"/>
    </row>
    <row r="132" spans="1:24" ht="15.75"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9"/>
      <c r="V132" s="352"/>
      <c r="W132" s="352"/>
      <c r="X132" s="352"/>
    </row>
    <row r="133" spans="1:24" ht="15" customHeight="1">
      <c r="A133" s="356">
        <v>27</v>
      </c>
      <c r="B133" s="356" t="e">
        <f>IF(#REF!="Corrupción_O_LA_FT",#REF!,IF(#REF!="Gestión","No valorar",""))</f>
        <v>#REF!</v>
      </c>
      <c r="C133" s="356"/>
      <c r="D133" s="356"/>
      <c r="E133" s="356"/>
      <c r="F133" s="356"/>
      <c r="G133" s="356"/>
      <c r="H133" s="356"/>
      <c r="I133" s="356"/>
      <c r="J133" s="356"/>
      <c r="K133" s="356"/>
      <c r="L133" s="356"/>
      <c r="M133" s="356"/>
      <c r="N133" s="356"/>
      <c r="O133" s="356"/>
      <c r="P133" s="356"/>
      <c r="Q133" s="356"/>
      <c r="R133" s="356"/>
      <c r="S133" s="356"/>
      <c r="T133" s="356"/>
      <c r="U133" s="358"/>
      <c r="V133" s="357">
        <f>COUNTIF(C133:U133,"SI")</f>
        <v>0</v>
      </c>
      <c r="W133" s="357">
        <f>COUNTIF(C133:U133,"NO")</f>
        <v>0</v>
      </c>
      <c r="X133" s="350" t="str">
        <f>IF(OR(R133="SI",V133&gt;11),"CATASTRÓFICO",IF(V133&gt;5,"MAYOR",IF(V133&gt;0,"MODERADO","")))</f>
        <v/>
      </c>
    </row>
    <row r="134" spans="1:24" ht="15" customHeight="1">
      <c r="A134" s="345"/>
      <c r="B134" s="345"/>
      <c r="C134" s="345"/>
      <c r="D134" s="345"/>
      <c r="E134" s="345"/>
      <c r="F134" s="345"/>
      <c r="G134" s="345"/>
      <c r="H134" s="345"/>
      <c r="I134" s="345"/>
      <c r="J134" s="345"/>
      <c r="K134" s="345"/>
      <c r="L134" s="345"/>
      <c r="M134" s="345"/>
      <c r="N134" s="345"/>
      <c r="O134" s="345"/>
      <c r="P134" s="345"/>
      <c r="Q134" s="345"/>
      <c r="R134" s="345"/>
      <c r="S134" s="345"/>
      <c r="T134" s="345"/>
      <c r="U134" s="348"/>
      <c r="V134" s="351"/>
      <c r="W134" s="351"/>
      <c r="X134" s="351"/>
    </row>
    <row r="135" spans="1:24" ht="15" customHeight="1">
      <c r="A135" s="345"/>
      <c r="B135" s="345"/>
      <c r="C135" s="345"/>
      <c r="D135" s="345"/>
      <c r="E135" s="345"/>
      <c r="F135" s="345"/>
      <c r="G135" s="345"/>
      <c r="H135" s="345"/>
      <c r="I135" s="345"/>
      <c r="J135" s="345"/>
      <c r="K135" s="345"/>
      <c r="L135" s="345"/>
      <c r="M135" s="345"/>
      <c r="N135" s="345"/>
      <c r="O135" s="345"/>
      <c r="P135" s="345"/>
      <c r="Q135" s="345"/>
      <c r="R135" s="345"/>
      <c r="S135" s="345"/>
      <c r="T135" s="345"/>
      <c r="U135" s="348"/>
      <c r="V135" s="351"/>
      <c r="W135" s="351"/>
      <c r="X135" s="351"/>
    </row>
    <row r="136" spans="1:24" ht="15" customHeight="1">
      <c r="A136" s="345"/>
      <c r="B136" s="345"/>
      <c r="C136" s="345"/>
      <c r="D136" s="345"/>
      <c r="E136" s="345"/>
      <c r="F136" s="345"/>
      <c r="G136" s="345"/>
      <c r="H136" s="345"/>
      <c r="I136" s="345"/>
      <c r="J136" s="345"/>
      <c r="K136" s="345"/>
      <c r="L136" s="345"/>
      <c r="M136" s="345"/>
      <c r="N136" s="345"/>
      <c r="O136" s="345"/>
      <c r="P136" s="345"/>
      <c r="Q136" s="345"/>
      <c r="R136" s="345"/>
      <c r="S136" s="345"/>
      <c r="T136" s="345"/>
      <c r="U136" s="348"/>
      <c r="V136" s="351"/>
      <c r="W136" s="351"/>
      <c r="X136" s="351"/>
    </row>
    <row r="137" spans="1:24" ht="15.75" customHeight="1">
      <c r="A137" s="346"/>
      <c r="B137" s="346"/>
      <c r="C137" s="346"/>
      <c r="D137" s="346"/>
      <c r="E137" s="346"/>
      <c r="F137" s="346"/>
      <c r="G137" s="346"/>
      <c r="H137" s="346"/>
      <c r="I137" s="346"/>
      <c r="J137" s="346"/>
      <c r="K137" s="346"/>
      <c r="L137" s="346"/>
      <c r="M137" s="346"/>
      <c r="N137" s="346"/>
      <c r="O137" s="346"/>
      <c r="P137" s="346"/>
      <c r="Q137" s="346"/>
      <c r="R137" s="346"/>
      <c r="S137" s="346"/>
      <c r="T137" s="346"/>
      <c r="U137" s="349"/>
      <c r="V137" s="352"/>
      <c r="W137" s="352"/>
      <c r="X137" s="352"/>
    </row>
    <row r="138" spans="1:24" ht="15" customHeight="1">
      <c r="A138" s="356">
        <v>28</v>
      </c>
      <c r="B138" s="356" t="e">
        <f>IF(#REF!="Corrupción_O_LA_FT",#REF!,IF(#REF!="Gestión","No valorar",""))</f>
        <v>#REF!</v>
      </c>
      <c r="C138" s="356"/>
      <c r="D138" s="356"/>
      <c r="E138" s="356"/>
      <c r="F138" s="356"/>
      <c r="G138" s="356"/>
      <c r="H138" s="356"/>
      <c r="I138" s="356"/>
      <c r="J138" s="356"/>
      <c r="K138" s="356"/>
      <c r="L138" s="356"/>
      <c r="M138" s="356"/>
      <c r="N138" s="356"/>
      <c r="O138" s="356"/>
      <c r="P138" s="356"/>
      <c r="Q138" s="356"/>
      <c r="R138" s="356"/>
      <c r="S138" s="356"/>
      <c r="T138" s="356"/>
      <c r="U138" s="358"/>
      <c r="V138" s="357">
        <f>COUNTIF(C138:U138,"SI")</f>
        <v>0</v>
      </c>
      <c r="W138" s="357">
        <f>COUNTIF(C138:U138,"NO")</f>
        <v>0</v>
      </c>
      <c r="X138" s="350" t="str">
        <f>IF(OR(R138="SI",V138&gt;11),"CATASTRÓFICO",IF(V138&gt;5,"MAYOR",IF(V138&gt;0,"MODERADO","")))</f>
        <v/>
      </c>
    </row>
    <row r="139" spans="1:24" ht="15" customHeight="1">
      <c r="A139" s="345"/>
      <c r="B139" s="345"/>
      <c r="C139" s="345"/>
      <c r="D139" s="345"/>
      <c r="E139" s="345"/>
      <c r="F139" s="345"/>
      <c r="G139" s="345"/>
      <c r="H139" s="345"/>
      <c r="I139" s="345"/>
      <c r="J139" s="345"/>
      <c r="K139" s="345"/>
      <c r="L139" s="345"/>
      <c r="M139" s="345"/>
      <c r="N139" s="345"/>
      <c r="O139" s="345"/>
      <c r="P139" s="345"/>
      <c r="Q139" s="345"/>
      <c r="R139" s="345"/>
      <c r="S139" s="345"/>
      <c r="T139" s="345"/>
      <c r="U139" s="348"/>
      <c r="V139" s="351"/>
      <c r="W139" s="351"/>
      <c r="X139" s="351"/>
    </row>
    <row r="140" spans="1:24" ht="15" customHeight="1">
      <c r="A140" s="345"/>
      <c r="B140" s="345"/>
      <c r="C140" s="345"/>
      <c r="D140" s="345"/>
      <c r="E140" s="345"/>
      <c r="F140" s="345"/>
      <c r="G140" s="345"/>
      <c r="H140" s="345"/>
      <c r="I140" s="345"/>
      <c r="J140" s="345"/>
      <c r="K140" s="345"/>
      <c r="L140" s="345"/>
      <c r="M140" s="345"/>
      <c r="N140" s="345"/>
      <c r="O140" s="345"/>
      <c r="P140" s="345"/>
      <c r="Q140" s="345"/>
      <c r="R140" s="345"/>
      <c r="S140" s="345"/>
      <c r="T140" s="345"/>
      <c r="U140" s="348"/>
      <c r="V140" s="351"/>
      <c r="W140" s="351"/>
      <c r="X140" s="351"/>
    </row>
    <row r="141" spans="1:24" ht="15" customHeight="1">
      <c r="A141" s="345"/>
      <c r="B141" s="345"/>
      <c r="C141" s="345"/>
      <c r="D141" s="345"/>
      <c r="E141" s="345"/>
      <c r="F141" s="345"/>
      <c r="G141" s="345"/>
      <c r="H141" s="345"/>
      <c r="I141" s="345"/>
      <c r="J141" s="345"/>
      <c r="K141" s="345"/>
      <c r="L141" s="345"/>
      <c r="M141" s="345"/>
      <c r="N141" s="345"/>
      <c r="O141" s="345"/>
      <c r="P141" s="345"/>
      <c r="Q141" s="345"/>
      <c r="R141" s="345"/>
      <c r="S141" s="345"/>
      <c r="T141" s="345"/>
      <c r="U141" s="348"/>
      <c r="V141" s="351"/>
      <c r="W141" s="351"/>
      <c r="X141" s="351"/>
    </row>
    <row r="142" spans="1:24" ht="15.75" customHeight="1">
      <c r="A142" s="346"/>
      <c r="B142" s="346"/>
      <c r="C142" s="346"/>
      <c r="D142" s="346"/>
      <c r="E142" s="346"/>
      <c r="F142" s="346"/>
      <c r="G142" s="346"/>
      <c r="H142" s="346"/>
      <c r="I142" s="346"/>
      <c r="J142" s="346"/>
      <c r="K142" s="346"/>
      <c r="L142" s="346"/>
      <c r="M142" s="346"/>
      <c r="N142" s="346"/>
      <c r="O142" s="346"/>
      <c r="P142" s="346"/>
      <c r="Q142" s="346"/>
      <c r="R142" s="346"/>
      <c r="S142" s="346"/>
      <c r="T142" s="346"/>
      <c r="U142" s="349"/>
      <c r="V142" s="352"/>
      <c r="W142" s="352"/>
      <c r="X142" s="352"/>
    </row>
    <row r="143" spans="1:24" ht="15" customHeight="1">
      <c r="A143" s="356">
        <v>29</v>
      </c>
      <c r="B143" s="356" t="e">
        <f>IF(#REF!="Corrupción_O_LA_FT",#REF!,IF(#REF!="Gestión","No valorar",""))</f>
        <v>#REF!</v>
      </c>
      <c r="C143" s="356"/>
      <c r="D143" s="356"/>
      <c r="E143" s="356"/>
      <c r="F143" s="356"/>
      <c r="G143" s="356"/>
      <c r="H143" s="356"/>
      <c r="I143" s="356"/>
      <c r="J143" s="356"/>
      <c r="K143" s="356"/>
      <c r="L143" s="356"/>
      <c r="M143" s="356"/>
      <c r="N143" s="356"/>
      <c r="O143" s="356"/>
      <c r="P143" s="356"/>
      <c r="Q143" s="356"/>
      <c r="R143" s="356"/>
      <c r="S143" s="356"/>
      <c r="T143" s="356"/>
      <c r="U143" s="358"/>
      <c r="V143" s="357">
        <f>COUNTIF(C143:U143,"SI")</f>
        <v>0</v>
      </c>
      <c r="W143" s="357">
        <f>COUNTIF(C143:U143,"NO")</f>
        <v>0</v>
      </c>
      <c r="X143" s="350" t="str">
        <f>IF(OR(R143="SI",V143&gt;11),"CATASTRÓFICO",IF(V143&gt;5,"MAYOR",IF(V143&gt;0,"MODERADO","")))</f>
        <v/>
      </c>
    </row>
    <row r="144" spans="1:24" ht="15" customHeight="1">
      <c r="A144" s="345"/>
      <c r="B144" s="345"/>
      <c r="C144" s="345"/>
      <c r="D144" s="345"/>
      <c r="E144" s="345"/>
      <c r="F144" s="345"/>
      <c r="G144" s="345"/>
      <c r="H144" s="345"/>
      <c r="I144" s="345"/>
      <c r="J144" s="345"/>
      <c r="K144" s="345"/>
      <c r="L144" s="345"/>
      <c r="M144" s="345"/>
      <c r="N144" s="345"/>
      <c r="O144" s="345"/>
      <c r="P144" s="345"/>
      <c r="Q144" s="345"/>
      <c r="R144" s="345"/>
      <c r="S144" s="345"/>
      <c r="T144" s="345"/>
      <c r="U144" s="348"/>
      <c r="V144" s="351"/>
      <c r="W144" s="351"/>
      <c r="X144" s="351"/>
    </row>
    <row r="145" spans="1:24" ht="15" customHeight="1">
      <c r="A145" s="345"/>
      <c r="B145" s="345"/>
      <c r="C145" s="345"/>
      <c r="D145" s="345"/>
      <c r="E145" s="345"/>
      <c r="F145" s="345"/>
      <c r="G145" s="345"/>
      <c r="H145" s="345"/>
      <c r="I145" s="345"/>
      <c r="J145" s="345"/>
      <c r="K145" s="345"/>
      <c r="L145" s="345"/>
      <c r="M145" s="345"/>
      <c r="N145" s="345"/>
      <c r="O145" s="345"/>
      <c r="P145" s="345"/>
      <c r="Q145" s="345"/>
      <c r="R145" s="345"/>
      <c r="S145" s="345"/>
      <c r="T145" s="345"/>
      <c r="U145" s="348"/>
      <c r="V145" s="351"/>
      <c r="W145" s="351"/>
      <c r="X145" s="351"/>
    </row>
    <row r="146" spans="1:24" ht="15" customHeight="1">
      <c r="A146" s="345"/>
      <c r="B146" s="345"/>
      <c r="C146" s="345"/>
      <c r="D146" s="345"/>
      <c r="E146" s="345"/>
      <c r="F146" s="345"/>
      <c r="G146" s="345"/>
      <c r="H146" s="345"/>
      <c r="I146" s="345"/>
      <c r="J146" s="345"/>
      <c r="K146" s="345"/>
      <c r="L146" s="345"/>
      <c r="M146" s="345"/>
      <c r="N146" s="345"/>
      <c r="O146" s="345"/>
      <c r="P146" s="345"/>
      <c r="Q146" s="345"/>
      <c r="R146" s="345"/>
      <c r="S146" s="345"/>
      <c r="T146" s="345"/>
      <c r="U146" s="348"/>
      <c r="V146" s="351"/>
      <c r="W146" s="351"/>
      <c r="X146" s="351"/>
    </row>
    <row r="147" spans="1:24" ht="15.75" customHeight="1">
      <c r="A147" s="346"/>
      <c r="B147" s="346"/>
      <c r="C147" s="346"/>
      <c r="D147" s="346"/>
      <c r="E147" s="346"/>
      <c r="F147" s="346"/>
      <c r="G147" s="346"/>
      <c r="H147" s="346"/>
      <c r="I147" s="346"/>
      <c r="J147" s="346"/>
      <c r="K147" s="346"/>
      <c r="L147" s="346"/>
      <c r="M147" s="346"/>
      <c r="N147" s="346"/>
      <c r="O147" s="346"/>
      <c r="P147" s="346"/>
      <c r="Q147" s="346"/>
      <c r="R147" s="346"/>
      <c r="S147" s="346"/>
      <c r="T147" s="346"/>
      <c r="U147" s="349"/>
      <c r="V147" s="352"/>
      <c r="W147" s="352"/>
      <c r="X147" s="352"/>
    </row>
    <row r="148" spans="1:24" ht="15" customHeight="1">
      <c r="A148" s="356">
        <v>30</v>
      </c>
      <c r="B148" s="356" t="e">
        <f>IF(#REF!="Corrupción_O_LA_FT",#REF!,IF(#REF!="Gestión","No valorar",""))</f>
        <v>#REF!</v>
      </c>
      <c r="C148" s="356"/>
      <c r="D148" s="356"/>
      <c r="E148" s="356"/>
      <c r="F148" s="356"/>
      <c r="G148" s="356"/>
      <c r="H148" s="356"/>
      <c r="I148" s="356"/>
      <c r="J148" s="356"/>
      <c r="K148" s="356"/>
      <c r="L148" s="356"/>
      <c r="M148" s="356"/>
      <c r="N148" s="356"/>
      <c r="O148" s="356"/>
      <c r="P148" s="356"/>
      <c r="Q148" s="356"/>
      <c r="R148" s="356"/>
      <c r="S148" s="356"/>
      <c r="T148" s="356"/>
      <c r="U148" s="358"/>
      <c r="V148" s="357">
        <f>COUNTIF(C148:U148,"SI")</f>
        <v>0</v>
      </c>
      <c r="W148" s="357">
        <f>COUNTIF(C148:U148,"NO")</f>
        <v>0</v>
      </c>
      <c r="X148" s="350" t="str">
        <f>IF(OR(R148="SI",V148&gt;11),"CATASTRÓFICO",IF(V148&gt;5,"MAYOR",IF(V148&gt;0,"MODERADO","")))</f>
        <v/>
      </c>
    </row>
    <row r="149" spans="1:24" ht="15" customHeight="1">
      <c r="A149" s="345"/>
      <c r="B149" s="345"/>
      <c r="C149" s="345"/>
      <c r="D149" s="345"/>
      <c r="E149" s="345"/>
      <c r="F149" s="345"/>
      <c r="G149" s="345"/>
      <c r="H149" s="345"/>
      <c r="I149" s="345"/>
      <c r="J149" s="345"/>
      <c r="K149" s="345"/>
      <c r="L149" s="345"/>
      <c r="M149" s="345"/>
      <c r="N149" s="345"/>
      <c r="O149" s="345"/>
      <c r="P149" s="345"/>
      <c r="Q149" s="345"/>
      <c r="R149" s="345"/>
      <c r="S149" s="345"/>
      <c r="T149" s="345"/>
      <c r="U149" s="348"/>
      <c r="V149" s="351"/>
      <c r="W149" s="351"/>
      <c r="X149" s="351"/>
    </row>
    <row r="150" spans="1:24" ht="15" customHeight="1">
      <c r="A150" s="345"/>
      <c r="B150" s="345"/>
      <c r="C150" s="345"/>
      <c r="D150" s="345"/>
      <c r="E150" s="345"/>
      <c r="F150" s="345"/>
      <c r="G150" s="345"/>
      <c r="H150" s="345"/>
      <c r="I150" s="345"/>
      <c r="J150" s="345"/>
      <c r="K150" s="345"/>
      <c r="L150" s="345"/>
      <c r="M150" s="345"/>
      <c r="N150" s="345"/>
      <c r="O150" s="345"/>
      <c r="P150" s="345"/>
      <c r="Q150" s="345"/>
      <c r="R150" s="345"/>
      <c r="S150" s="345"/>
      <c r="T150" s="345"/>
      <c r="U150" s="348"/>
      <c r="V150" s="351"/>
      <c r="W150" s="351"/>
      <c r="X150" s="351"/>
    </row>
    <row r="151" spans="1:24" ht="15" customHeight="1">
      <c r="A151" s="345"/>
      <c r="B151" s="345"/>
      <c r="C151" s="345"/>
      <c r="D151" s="345"/>
      <c r="E151" s="345"/>
      <c r="F151" s="345"/>
      <c r="G151" s="345"/>
      <c r="H151" s="345"/>
      <c r="I151" s="345"/>
      <c r="J151" s="345"/>
      <c r="K151" s="345"/>
      <c r="L151" s="345"/>
      <c r="M151" s="345"/>
      <c r="N151" s="345"/>
      <c r="O151" s="345"/>
      <c r="P151" s="345"/>
      <c r="Q151" s="345"/>
      <c r="R151" s="345"/>
      <c r="S151" s="345"/>
      <c r="T151" s="345"/>
      <c r="U151" s="348"/>
      <c r="V151" s="351"/>
      <c r="W151" s="351"/>
      <c r="X151" s="351"/>
    </row>
    <row r="152" spans="1:24" ht="15.75" customHeight="1">
      <c r="A152" s="346"/>
      <c r="B152" s="346"/>
      <c r="C152" s="346"/>
      <c r="D152" s="346"/>
      <c r="E152" s="346"/>
      <c r="F152" s="346"/>
      <c r="G152" s="346"/>
      <c r="H152" s="346"/>
      <c r="I152" s="346"/>
      <c r="J152" s="346"/>
      <c r="K152" s="346"/>
      <c r="L152" s="346"/>
      <c r="M152" s="346"/>
      <c r="N152" s="346"/>
      <c r="O152" s="346"/>
      <c r="P152" s="346"/>
      <c r="Q152" s="346"/>
      <c r="R152" s="346"/>
      <c r="S152" s="346"/>
      <c r="T152" s="346"/>
      <c r="U152" s="349"/>
      <c r="V152" s="352"/>
      <c r="W152" s="352"/>
      <c r="X152" s="352"/>
    </row>
    <row r="153" spans="1:24" ht="15" customHeight="1">
      <c r="A153" s="356">
        <v>31</v>
      </c>
      <c r="B153" s="356" t="e">
        <f>IF(#REF!="Corrupción_O_LA_FT",#REF!,IF(#REF!="Gestión","No valorar",""))</f>
        <v>#REF!</v>
      </c>
      <c r="C153" s="356"/>
      <c r="D153" s="356"/>
      <c r="E153" s="356"/>
      <c r="F153" s="356"/>
      <c r="G153" s="356"/>
      <c r="H153" s="356"/>
      <c r="I153" s="356"/>
      <c r="J153" s="356"/>
      <c r="K153" s="356"/>
      <c r="L153" s="356"/>
      <c r="M153" s="356"/>
      <c r="N153" s="356"/>
      <c r="O153" s="356"/>
      <c r="P153" s="356"/>
      <c r="Q153" s="356"/>
      <c r="R153" s="356"/>
      <c r="S153" s="356"/>
      <c r="T153" s="356"/>
      <c r="U153" s="358"/>
      <c r="V153" s="357">
        <f>COUNTIF(C153:U153,"SI")</f>
        <v>0</v>
      </c>
      <c r="W153" s="357">
        <f>COUNTIF(C153:U153,"NO")</f>
        <v>0</v>
      </c>
      <c r="X153" s="350" t="str">
        <f>IF(OR(R153="SI",V153&gt;11),"CATASTRÓFICO",IF(V153&gt;5,"MAYOR",IF(V153&gt;0,"MODERADO","")))</f>
        <v/>
      </c>
    </row>
    <row r="154" spans="1:24" ht="15" customHeight="1">
      <c r="A154" s="345"/>
      <c r="B154" s="345"/>
      <c r="C154" s="345"/>
      <c r="D154" s="345"/>
      <c r="E154" s="345"/>
      <c r="F154" s="345"/>
      <c r="G154" s="345"/>
      <c r="H154" s="345"/>
      <c r="I154" s="345"/>
      <c r="J154" s="345"/>
      <c r="K154" s="345"/>
      <c r="L154" s="345"/>
      <c r="M154" s="345"/>
      <c r="N154" s="345"/>
      <c r="O154" s="345"/>
      <c r="P154" s="345"/>
      <c r="Q154" s="345"/>
      <c r="R154" s="345"/>
      <c r="S154" s="345"/>
      <c r="T154" s="345"/>
      <c r="U154" s="348"/>
      <c r="V154" s="351"/>
      <c r="W154" s="351"/>
      <c r="X154" s="351"/>
    </row>
    <row r="155" spans="1:24" ht="15" customHeight="1">
      <c r="A155" s="345"/>
      <c r="B155" s="345"/>
      <c r="C155" s="345"/>
      <c r="D155" s="345"/>
      <c r="E155" s="345"/>
      <c r="F155" s="345"/>
      <c r="G155" s="345"/>
      <c r="H155" s="345"/>
      <c r="I155" s="345"/>
      <c r="J155" s="345"/>
      <c r="K155" s="345"/>
      <c r="L155" s="345"/>
      <c r="M155" s="345"/>
      <c r="N155" s="345"/>
      <c r="O155" s="345"/>
      <c r="P155" s="345"/>
      <c r="Q155" s="345"/>
      <c r="R155" s="345"/>
      <c r="S155" s="345"/>
      <c r="T155" s="345"/>
      <c r="U155" s="348"/>
      <c r="V155" s="351"/>
      <c r="W155" s="351"/>
      <c r="X155" s="351"/>
    </row>
    <row r="156" spans="1:24" ht="15" customHeight="1">
      <c r="A156" s="345"/>
      <c r="B156" s="345"/>
      <c r="C156" s="345"/>
      <c r="D156" s="345"/>
      <c r="E156" s="345"/>
      <c r="F156" s="345"/>
      <c r="G156" s="345"/>
      <c r="H156" s="345"/>
      <c r="I156" s="345"/>
      <c r="J156" s="345"/>
      <c r="K156" s="345"/>
      <c r="L156" s="345"/>
      <c r="M156" s="345"/>
      <c r="N156" s="345"/>
      <c r="O156" s="345"/>
      <c r="P156" s="345"/>
      <c r="Q156" s="345"/>
      <c r="R156" s="345"/>
      <c r="S156" s="345"/>
      <c r="T156" s="345"/>
      <c r="U156" s="348"/>
      <c r="V156" s="351"/>
      <c r="W156" s="351"/>
      <c r="X156" s="351"/>
    </row>
    <row r="157" spans="1:24" ht="15.75" customHeight="1">
      <c r="A157" s="346"/>
      <c r="B157" s="346"/>
      <c r="C157" s="346"/>
      <c r="D157" s="346"/>
      <c r="E157" s="346"/>
      <c r="F157" s="346"/>
      <c r="G157" s="346"/>
      <c r="H157" s="346"/>
      <c r="I157" s="346"/>
      <c r="J157" s="346"/>
      <c r="K157" s="346"/>
      <c r="L157" s="346"/>
      <c r="M157" s="346"/>
      <c r="N157" s="346"/>
      <c r="O157" s="346"/>
      <c r="P157" s="346"/>
      <c r="Q157" s="346"/>
      <c r="R157" s="346"/>
      <c r="S157" s="346"/>
      <c r="T157" s="346"/>
      <c r="U157" s="349"/>
      <c r="V157" s="352"/>
      <c r="W157" s="352"/>
      <c r="X157" s="352"/>
    </row>
    <row r="158" spans="1:24" ht="15" customHeight="1">
      <c r="A158" s="356">
        <v>32</v>
      </c>
      <c r="B158" s="356" t="e">
        <f>IF(#REF!="Corrupción_O_LA_FT",#REF!,IF(#REF!="Gestión","No valorar",""))</f>
        <v>#REF!</v>
      </c>
      <c r="C158" s="356"/>
      <c r="D158" s="356"/>
      <c r="E158" s="356"/>
      <c r="F158" s="356"/>
      <c r="G158" s="356"/>
      <c r="H158" s="356"/>
      <c r="I158" s="356"/>
      <c r="J158" s="356"/>
      <c r="K158" s="356"/>
      <c r="L158" s="356"/>
      <c r="M158" s="356"/>
      <c r="N158" s="356"/>
      <c r="O158" s="356"/>
      <c r="P158" s="356"/>
      <c r="Q158" s="356"/>
      <c r="R158" s="356"/>
      <c r="S158" s="356"/>
      <c r="T158" s="356"/>
      <c r="U158" s="358"/>
      <c r="V158" s="357">
        <f>COUNTIF(C158:U158,"SI")</f>
        <v>0</v>
      </c>
      <c r="W158" s="357">
        <f>COUNTIF(C158:U158,"NO")</f>
        <v>0</v>
      </c>
      <c r="X158" s="350" t="str">
        <f>IF(OR(R158="SI",V158&gt;11),"CATASTRÓFICO",IF(V158&gt;5,"MAYOR",IF(V158&gt;0,"MODERADO","")))</f>
        <v/>
      </c>
    </row>
    <row r="159" spans="1:24" ht="15" customHeight="1">
      <c r="A159" s="345"/>
      <c r="B159" s="345"/>
      <c r="C159" s="345"/>
      <c r="D159" s="345"/>
      <c r="E159" s="345"/>
      <c r="F159" s="345"/>
      <c r="G159" s="345"/>
      <c r="H159" s="345"/>
      <c r="I159" s="345"/>
      <c r="J159" s="345"/>
      <c r="K159" s="345"/>
      <c r="L159" s="345"/>
      <c r="M159" s="345"/>
      <c r="N159" s="345"/>
      <c r="O159" s="345"/>
      <c r="P159" s="345"/>
      <c r="Q159" s="345"/>
      <c r="R159" s="345"/>
      <c r="S159" s="345"/>
      <c r="T159" s="345"/>
      <c r="U159" s="348"/>
      <c r="V159" s="351"/>
      <c r="W159" s="351"/>
      <c r="X159" s="351"/>
    </row>
    <row r="160" spans="1:24" ht="15" customHeight="1">
      <c r="A160" s="345"/>
      <c r="B160" s="345"/>
      <c r="C160" s="345"/>
      <c r="D160" s="345"/>
      <c r="E160" s="345"/>
      <c r="F160" s="345"/>
      <c r="G160" s="345"/>
      <c r="H160" s="345"/>
      <c r="I160" s="345"/>
      <c r="J160" s="345"/>
      <c r="K160" s="345"/>
      <c r="L160" s="345"/>
      <c r="M160" s="345"/>
      <c r="N160" s="345"/>
      <c r="O160" s="345"/>
      <c r="P160" s="345"/>
      <c r="Q160" s="345"/>
      <c r="R160" s="345"/>
      <c r="S160" s="345"/>
      <c r="T160" s="345"/>
      <c r="U160" s="348"/>
      <c r="V160" s="351"/>
      <c r="W160" s="351"/>
      <c r="X160" s="351"/>
    </row>
    <row r="161" spans="1:24" ht="15" customHeight="1">
      <c r="A161" s="345"/>
      <c r="B161" s="345"/>
      <c r="C161" s="345"/>
      <c r="D161" s="345"/>
      <c r="E161" s="345"/>
      <c r="F161" s="345"/>
      <c r="G161" s="345"/>
      <c r="H161" s="345"/>
      <c r="I161" s="345"/>
      <c r="J161" s="345"/>
      <c r="K161" s="345"/>
      <c r="L161" s="345"/>
      <c r="M161" s="345"/>
      <c r="N161" s="345"/>
      <c r="O161" s="345"/>
      <c r="P161" s="345"/>
      <c r="Q161" s="345"/>
      <c r="R161" s="345"/>
      <c r="S161" s="345"/>
      <c r="T161" s="345"/>
      <c r="U161" s="348"/>
      <c r="V161" s="351"/>
      <c r="W161" s="351"/>
      <c r="X161" s="351"/>
    </row>
    <row r="162" spans="1:24" ht="15.7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9"/>
      <c r="V162" s="352"/>
      <c r="W162" s="352"/>
      <c r="X162" s="352"/>
    </row>
    <row r="163" spans="1:24" ht="15" customHeight="1">
      <c r="A163" s="356">
        <v>33</v>
      </c>
      <c r="B163" s="356" t="e">
        <f>IF(#REF!="Corrupción_O_LA_FT",#REF!,IF(#REF!="Gestión","No valorar",""))</f>
        <v>#REF!</v>
      </c>
      <c r="C163" s="356"/>
      <c r="D163" s="356"/>
      <c r="E163" s="356"/>
      <c r="F163" s="356"/>
      <c r="G163" s="356"/>
      <c r="H163" s="356"/>
      <c r="I163" s="356"/>
      <c r="J163" s="356"/>
      <c r="K163" s="356"/>
      <c r="L163" s="356"/>
      <c r="M163" s="356"/>
      <c r="N163" s="356"/>
      <c r="O163" s="356"/>
      <c r="P163" s="356"/>
      <c r="Q163" s="356"/>
      <c r="R163" s="356"/>
      <c r="S163" s="356"/>
      <c r="T163" s="356"/>
      <c r="U163" s="358"/>
      <c r="V163" s="357">
        <f>COUNTIF(C163:U163,"SI")</f>
        <v>0</v>
      </c>
      <c r="W163" s="357">
        <f>COUNTIF(C163:U163,"NO")</f>
        <v>0</v>
      </c>
      <c r="X163" s="350" t="str">
        <f>IF(OR(R163="SI",V163&gt;11),"CATASTRÓFICO",IF(V163&gt;5,"MAYOR",IF(V163&gt;0,"MODERADO","")))</f>
        <v/>
      </c>
    </row>
    <row r="164" spans="1:24" ht="15" customHeight="1">
      <c r="A164" s="345"/>
      <c r="B164" s="345"/>
      <c r="C164" s="345"/>
      <c r="D164" s="345"/>
      <c r="E164" s="345"/>
      <c r="F164" s="345"/>
      <c r="G164" s="345"/>
      <c r="H164" s="345"/>
      <c r="I164" s="345"/>
      <c r="J164" s="345"/>
      <c r="K164" s="345"/>
      <c r="L164" s="345"/>
      <c r="M164" s="345"/>
      <c r="N164" s="345"/>
      <c r="O164" s="345"/>
      <c r="P164" s="345"/>
      <c r="Q164" s="345"/>
      <c r="R164" s="345"/>
      <c r="S164" s="345"/>
      <c r="T164" s="345"/>
      <c r="U164" s="348"/>
      <c r="V164" s="351"/>
      <c r="W164" s="351"/>
      <c r="X164" s="351"/>
    </row>
    <row r="165" spans="1:24" ht="15" customHeight="1">
      <c r="A165" s="345"/>
      <c r="B165" s="345"/>
      <c r="C165" s="345"/>
      <c r="D165" s="345"/>
      <c r="E165" s="345"/>
      <c r="F165" s="345"/>
      <c r="G165" s="345"/>
      <c r="H165" s="345"/>
      <c r="I165" s="345"/>
      <c r="J165" s="345"/>
      <c r="K165" s="345"/>
      <c r="L165" s="345"/>
      <c r="M165" s="345"/>
      <c r="N165" s="345"/>
      <c r="O165" s="345"/>
      <c r="P165" s="345"/>
      <c r="Q165" s="345"/>
      <c r="R165" s="345"/>
      <c r="S165" s="345"/>
      <c r="T165" s="345"/>
      <c r="U165" s="348"/>
      <c r="V165" s="351"/>
      <c r="W165" s="351"/>
      <c r="X165" s="351"/>
    </row>
    <row r="166" spans="1:24" ht="15" customHeight="1">
      <c r="A166" s="345"/>
      <c r="B166" s="345"/>
      <c r="C166" s="345"/>
      <c r="D166" s="345"/>
      <c r="E166" s="345"/>
      <c r="F166" s="345"/>
      <c r="G166" s="345"/>
      <c r="H166" s="345"/>
      <c r="I166" s="345"/>
      <c r="J166" s="345"/>
      <c r="K166" s="345"/>
      <c r="L166" s="345"/>
      <c r="M166" s="345"/>
      <c r="N166" s="345"/>
      <c r="O166" s="345"/>
      <c r="P166" s="345"/>
      <c r="Q166" s="345"/>
      <c r="R166" s="345"/>
      <c r="S166" s="345"/>
      <c r="T166" s="345"/>
      <c r="U166" s="348"/>
      <c r="V166" s="351"/>
      <c r="W166" s="351"/>
      <c r="X166" s="351"/>
    </row>
    <row r="167" spans="1:24" ht="15.75" customHeight="1">
      <c r="A167" s="346"/>
      <c r="B167" s="346"/>
      <c r="C167" s="346"/>
      <c r="D167" s="346"/>
      <c r="E167" s="346"/>
      <c r="F167" s="346"/>
      <c r="G167" s="346"/>
      <c r="H167" s="346"/>
      <c r="I167" s="346"/>
      <c r="J167" s="346"/>
      <c r="K167" s="346"/>
      <c r="L167" s="346"/>
      <c r="M167" s="346"/>
      <c r="N167" s="346"/>
      <c r="O167" s="346"/>
      <c r="P167" s="346"/>
      <c r="Q167" s="346"/>
      <c r="R167" s="346"/>
      <c r="S167" s="346"/>
      <c r="T167" s="346"/>
      <c r="U167" s="349"/>
      <c r="V167" s="352"/>
      <c r="W167" s="352"/>
      <c r="X167" s="352"/>
    </row>
    <row r="168" spans="1:24" ht="15" customHeight="1">
      <c r="A168" s="356">
        <v>34</v>
      </c>
      <c r="B168" s="356" t="e">
        <f>IF(#REF!="Corrupción_O_LA_FT",#REF!,IF(#REF!="Gestión","No valorar",""))</f>
        <v>#REF!</v>
      </c>
      <c r="C168" s="356"/>
      <c r="D168" s="356"/>
      <c r="E168" s="356"/>
      <c r="F168" s="356"/>
      <c r="G168" s="356"/>
      <c r="H168" s="356"/>
      <c r="I168" s="356"/>
      <c r="J168" s="356"/>
      <c r="K168" s="356"/>
      <c r="L168" s="356"/>
      <c r="M168" s="356"/>
      <c r="N168" s="356"/>
      <c r="O168" s="356"/>
      <c r="P168" s="356"/>
      <c r="Q168" s="356"/>
      <c r="R168" s="356"/>
      <c r="S168" s="356"/>
      <c r="T168" s="356"/>
      <c r="U168" s="358"/>
      <c r="V168" s="357">
        <f>COUNTIF(C168:U168,"SI")</f>
        <v>0</v>
      </c>
      <c r="W168" s="357">
        <f>COUNTIF(C168:U168,"NO")</f>
        <v>0</v>
      </c>
      <c r="X168" s="350" t="str">
        <f>IF(OR(R168="SI",V168&gt;11),"CATASTRÓFICO",IF(V168&gt;5,"MAYOR",IF(V168&gt;0,"MODERADO","")))</f>
        <v/>
      </c>
    </row>
    <row r="169" spans="1:24" ht="15" customHeight="1">
      <c r="A169" s="345"/>
      <c r="B169" s="345"/>
      <c r="C169" s="345"/>
      <c r="D169" s="345"/>
      <c r="E169" s="345"/>
      <c r="F169" s="345"/>
      <c r="G169" s="345"/>
      <c r="H169" s="345"/>
      <c r="I169" s="345"/>
      <c r="J169" s="345"/>
      <c r="K169" s="345"/>
      <c r="L169" s="345"/>
      <c r="M169" s="345"/>
      <c r="N169" s="345"/>
      <c r="O169" s="345"/>
      <c r="P169" s="345"/>
      <c r="Q169" s="345"/>
      <c r="R169" s="345"/>
      <c r="S169" s="345"/>
      <c r="T169" s="345"/>
      <c r="U169" s="348"/>
      <c r="V169" s="351"/>
      <c r="W169" s="351"/>
      <c r="X169" s="351"/>
    </row>
    <row r="170" spans="1:24" ht="15" customHeight="1">
      <c r="A170" s="345"/>
      <c r="B170" s="345"/>
      <c r="C170" s="345"/>
      <c r="D170" s="345"/>
      <c r="E170" s="345"/>
      <c r="F170" s="345"/>
      <c r="G170" s="345"/>
      <c r="H170" s="345"/>
      <c r="I170" s="345"/>
      <c r="J170" s="345"/>
      <c r="K170" s="345"/>
      <c r="L170" s="345"/>
      <c r="M170" s="345"/>
      <c r="N170" s="345"/>
      <c r="O170" s="345"/>
      <c r="P170" s="345"/>
      <c r="Q170" s="345"/>
      <c r="R170" s="345"/>
      <c r="S170" s="345"/>
      <c r="T170" s="345"/>
      <c r="U170" s="348"/>
      <c r="V170" s="351"/>
      <c r="W170" s="351"/>
      <c r="X170" s="351"/>
    </row>
    <row r="171" spans="1:24" ht="15" customHeight="1">
      <c r="A171" s="345"/>
      <c r="B171" s="345"/>
      <c r="C171" s="345"/>
      <c r="D171" s="345"/>
      <c r="E171" s="345"/>
      <c r="F171" s="345"/>
      <c r="G171" s="345"/>
      <c r="H171" s="345"/>
      <c r="I171" s="345"/>
      <c r="J171" s="345"/>
      <c r="K171" s="345"/>
      <c r="L171" s="345"/>
      <c r="M171" s="345"/>
      <c r="N171" s="345"/>
      <c r="O171" s="345"/>
      <c r="P171" s="345"/>
      <c r="Q171" s="345"/>
      <c r="R171" s="345"/>
      <c r="S171" s="345"/>
      <c r="T171" s="345"/>
      <c r="U171" s="348"/>
      <c r="V171" s="351"/>
      <c r="W171" s="351"/>
      <c r="X171" s="351"/>
    </row>
    <row r="172" spans="1:24" ht="15.75" customHeight="1">
      <c r="A172" s="346"/>
      <c r="B172" s="346"/>
      <c r="C172" s="346"/>
      <c r="D172" s="346"/>
      <c r="E172" s="346"/>
      <c r="F172" s="346"/>
      <c r="G172" s="346"/>
      <c r="H172" s="346"/>
      <c r="I172" s="346"/>
      <c r="J172" s="346"/>
      <c r="K172" s="346"/>
      <c r="L172" s="346"/>
      <c r="M172" s="346"/>
      <c r="N172" s="346"/>
      <c r="O172" s="346"/>
      <c r="P172" s="346"/>
      <c r="Q172" s="346"/>
      <c r="R172" s="346"/>
      <c r="S172" s="346"/>
      <c r="T172" s="346"/>
      <c r="U172" s="349"/>
      <c r="V172" s="352"/>
      <c r="W172" s="352"/>
      <c r="X172" s="352"/>
    </row>
    <row r="173" spans="1:24" ht="15" customHeight="1">
      <c r="A173" s="356">
        <v>35</v>
      </c>
      <c r="B173" s="356" t="e">
        <f>IF(#REF!="Corrupción_O_LA_FT",#REF!,IF(#REF!="Gestión","No valorar",""))</f>
        <v>#REF!</v>
      </c>
      <c r="C173" s="356"/>
      <c r="D173" s="356"/>
      <c r="E173" s="356"/>
      <c r="F173" s="356"/>
      <c r="G173" s="356"/>
      <c r="H173" s="356"/>
      <c r="I173" s="356"/>
      <c r="J173" s="356"/>
      <c r="K173" s="356"/>
      <c r="L173" s="356"/>
      <c r="M173" s="356"/>
      <c r="N173" s="356"/>
      <c r="O173" s="356"/>
      <c r="P173" s="356"/>
      <c r="Q173" s="356"/>
      <c r="R173" s="356"/>
      <c r="S173" s="356"/>
      <c r="T173" s="356"/>
      <c r="U173" s="358"/>
      <c r="V173" s="357">
        <f>COUNTIF(C173:U173,"SI")</f>
        <v>0</v>
      </c>
      <c r="W173" s="357">
        <f>COUNTIF(C173:U173,"NO")</f>
        <v>0</v>
      </c>
      <c r="X173" s="350" t="str">
        <f>IF(OR(R173="SI",V173&gt;11),"CATASTRÓFICO",IF(V173&gt;5,"MAYOR",IF(V173&gt;0,"MODERADO","")))</f>
        <v/>
      </c>
    </row>
    <row r="174" spans="1:24" ht="15" customHeight="1">
      <c r="A174" s="345"/>
      <c r="B174" s="345"/>
      <c r="C174" s="345"/>
      <c r="D174" s="345"/>
      <c r="E174" s="345"/>
      <c r="F174" s="345"/>
      <c r="G174" s="345"/>
      <c r="H174" s="345"/>
      <c r="I174" s="345"/>
      <c r="J174" s="345"/>
      <c r="K174" s="345"/>
      <c r="L174" s="345"/>
      <c r="M174" s="345"/>
      <c r="N174" s="345"/>
      <c r="O174" s="345"/>
      <c r="P174" s="345"/>
      <c r="Q174" s="345"/>
      <c r="R174" s="345"/>
      <c r="S174" s="345"/>
      <c r="T174" s="345"/>
      <c r="U174" s="348"/>
      <c r="V174" s="351"/>
      <c r="W174" s="351"/>
      <c r="X174" s="351"/>
    </row>
    <row r="175" spans="1:24" ht="15" customHeight="1">
      <c r="A175" s="345"/>
      <c r="B175" s="345"/>
      <c r="C175" s="345"/>
      <c r="D175" s="345"/>
      <c r="E175" s="345"/>
      <c r="F175" s="345"/>
      <c r="G175" s="345"/>
      <c r="H175" s="345"/>
      <c r="I175" s="345"/>
      <c r="J175" s="345"/>
      <c r="K175" s="345"/>
      <c r="L175" s="345"/>
      <c r="M175" s="345"/>
      <c r="N175" s="345"/>
      <c r="O175" s="345"/>
      <c r="P175" s="345"/>
      <c r="Q175" s="345"/>
      <c r="R175" s="345"/>
      <c r="S175" s="345"/>
      <c r="T175" s="345"/>
      <c r="U175" s="348"/>
      <c r="V175" s="351"/>
      <c r="W175" s="351"/>
      <c r="X175" s="351"/>
    </row>
    <row r="176" spans="1:24" ht="15" customHeight="1">
      <c r="A176" s="345"/>
      <c r="B176" s="345"/>
      <c r="C176" s="345"/>
      <c r="D176" s="345"/>
      <c r="E176" s="345"/>
      <c r="F176" s="345"/>
      <c r="G176" s="345"/>
      <c r="H176" s="345"/>
      <c r="I176" s="345"/>
      <c r="J176" s="345"/>
      <c r="K176" s="345"/>
      <c r="L176" s="345"/>
      <c r="M176" s="345"/>
      <c r="N176" s="345"/>
      <c r="O176" s="345"/>
      <c r="P176" s="345"/>
      <c r="Q176" s="345"/>
      <c r="R176" s="345"/>
      <c r="S176" s="345"/>
      <c r="T176" s="345"/>
      <c r="U176" s="348"/>
      <c r="V176" s="351"/>
      <c r="W176" s="351"/>
      <c r="X176" s="351"/>
    </row>
    <row r="177" spans="1:24" ht="15.75" customHeight="1">
      <c r="A177" s="346"/>
      <c r="B177" s="346"/>
      <c r="C177" s="346"/>
      <c r="D177" s="346"/>
      <c r="E177" s="346"/>
      <c r="F177" s="346"/>
      <c r="G177" s="346"/>
      <c r="H177" s="346"/>
      <c r="I177" s="346"/>
      <c r="J177" s="346"/>
      <c r="K177" s="346"/>
      <c r="L177" s="346"/>
      <c r="M177" s="346"/>
      <c r="N177" s="346"/>
      <c r="O177" s="346"/>
      <c r="P177" s="346"/>
      <c r="Q177" s="346"/>
      <c r="R177" s="346"/>
      <c r="S177" s="346"/>
      <c r="T177" s="346"/>
      <c r="U177" s="349"/>
      <c r="V177" s="352"/>
      <c r="W177" s="352"/>
      <c r="X177" s="352"/>
    </row>
    <row r="178" spans="1:24" ht="15" customHeight="1">
      <c r="A178" s="356">
        <v>36</v>
      </c>
      <c r="B178" s="356" t="e">
        <f>IF(#REF!="Corrupción_O_LA_FT",#REF!,IF(#REF!="Gestión","No valorar",""))</f>
        <v>#REF!</v>
      </c>
      <c r="C178" s="356"/>
      <c r="D178" s="356"/>
      <c r="E178" s="356"/>
      <c r="F178" s="356"/>
      <c r="G178" s="356"/>
      <c r="H178" s="356"/>
      <c r="I178" s="356"/>
      <c r="J178" s="356"/>
      <c r="K178" s="356"/>
      <c r="L178" s="356"/>
      <c r="M178" s="356"/>
      <c r="N178" s="356"/>
      <c r="O178" s="356"/>
      <c r="P178" s="356"/>
      <c r="Q178" s="356"/>
      <c r="R178" s="356"/>
      <c r="S178" s="356"/>
      <c r="T178" s="356"/>
      <c r="U178" s="358"/>
      <c r="V178" s="357">
        <f>COUNTIF(C178:U178,"SI")</f>
        <v>0</v>
      </c>
      <c r="W178" s="357">
        <f>COUNTIF(C178:U178,"NO")</f>
        <v>0</v>
      </c>
      <c r="X178" s="350" t="str">
        <f>IF(OR(R178="SI",V178&gt;11),"CATASTRÓFICO",IF(V178&gt;5,"MAYOR",IF(V178&gt;0,"MODERADO","")))</f>
        <v/>
      </c>
    </row>
    <row r="179" spans="1:24" ht="15" customHeight="1">
      <c r="A179" s="345"/>
      <c r="B179" s="345"/>
      <c r="C179" s="345"/>
      <c r="D179" s="345"/>
      <c r="E179" s="345"/>
      <c r="F179" s="345"/>
      <c r="G179" s="345"/>
      <c r="H179" s="345"/>
      <c r="I179" s="345"/>
      <c r="J179" s="345"/>
      <c r="K179" s="345"/>
      <c r="L179" s="345"/>
      <c r="M179" s="345"/>
      <c r="N179" s="345"/>
      <c r="O179" s="345"/>
      <c r="P179" s="345"/>
      <c r="Q179" s="345"/>
      <c r="R179" s="345"/>
      <c r="S179" s="345"/>
      <c r="T179" s="345"/>
      <c r="U179" s="348"/>
      <c r="V179" s="351"/>
      <c r="W179" s="351"/>
      <c r="X179" s="351"/>
    </row>
    <row r="180" spans="1:24" ht="15" customHeight="1">
      <c r="A180" s="345"/>
      <c r="B180" s="345"/>
      <c r="C180" s="345"/>
      <c r="D180" s="345"/>
      <c r="E180" s="345"/>
      <c r="F180" s="345"/>
      <c r="G180" s="345"/>
      <c r="H180" s="345"/>
      <c r="I180" s="345"/>
      <c r="J180" s="345"/>
      <c r="K180" s="345"/>
      <c r="L180" s="345"/>
      <c r="M180" s="345"/>
      <c r="N180" s="345"/>
      <c r="O180" s="345"/>
      <c r="P180" s="345"/>
      <c r="Q180" s="345"/>
      <c r="R180" s="345"/>
      <c r="S180" s="345"/>
      <c r="T180" s="345"/>
      <c r="U180" s="348"/>
      <c r="V180" s="351"/>
      <c r="W180" s="351"/>
      <c r="X180" s="351"/>
    </row>
    <row r="181" spans="1:24" ht="15" customHeight="1">
      <c r="A181" s="345"/>
      <c r="B181" s="345"/>
      <c r="C181" s="345"/>
      <c r="D181" s="345"/>
      <c r="E181" s="345"/>
      <c r="F181" s="345"/>
      <c r="G181" s="345"/>
      <c r="H181" s="345"/>
      <c r="I181" s="345"/>
      <c r="J181" s="345"/>
      <c r="K181" s="345"/>
      <c r="L181" s="345"/>
      <c r="M181" s="345"/>
      <c r="N181" s="345"/>
      <c r="O181" s="345"/>
      <c r="P181" s="345"/>
      <c r="Q181" s="345"/>
      <c r="R181" s="345"/>
      <c r="S181" s="345"/>
      <c r="T181" s="345"/>
      <c r="U181" s="348"/>
      <c r="V181" s="351"/>
      <c r="W181" s="351"/>
      <c r="X181" s="351"/>
    </row>
    <row r="182" spans="1:24" ht="15.75" customHeight="1">
      <c r="A182" s="346"/>
      <c r="B182" s="346"/>
      <c r="C182" s="346"/>
      <c r="D182" s="346"/>
      <c r="E182" s="346"/>
      <c r="F182" s="346"/>
      <c r="G182" s="346"/>
      <c r="H182" s="346"/>
      <c r="I182" s="346"/>
      <c r="J182" s="346"/>
      <c r="K182" s="346"/>
      <c r="L182" s="346"/>
      <c r="M182" s="346"/>
      <c r="N182" s="346"/>
      <c r="O182" s="346"/>
      <c r="P182" s="346"/>
      <c r="Q182" s="346"/>
      <c r="R182" s="346"/>
      <c r="S182" s="346"/>
      <c r="T182" s="346"/>
      <c r="U182" s="349"/>
      <c r="V182" s="352"/>
      <c r="W182" s="352"/>
      <c r="X182" s="352"/>
    </row>
    <row r="183" spans="1:24" ht="15" customHeight="1">
      <c r="A183" s="356">
        <v>37</v>
      </c>
      <c r="B183" s="356" t="e">
        <f>IF(#REF!="Corrupción_O_LA_FT",#REF!,IF(#REF!="Gestión","No valorar",""))</f>
        <v>#REF!</v>
      </c>
      <c r="C183" s="356"/>
      <c r="D183" s="356"/>
      <c r="E183" s="356"/>
      <c r="F183" s="356"/>
      <c r="G183" s="356"/>
      <c r="H183" s="356"/>
      <c r="I183" s="356"/>
      <c r="J183" s="356"/>
      <c r="K183" s="356"/>
      <c r="L183" s="356"/>
      <c r="M183" s="356"/>
      <c r="N183" s="356"/>
      <c r="O183" s="356"/>
      <c r="P183" s="356"/>
      <c r="Q183" s="356"/>
      <c r="R183" s="356"/>
      <c r="S183" s="356"/>
      <c r="T183" s="356"/>
      <c r="U183" s="358"/>
      <c r="V183" s="357">
        <f>COUNTIF(C183:U183,"SI")</f>
        <v>0</v>
      </c>
      <c r="W183" s="357">
        <f>COUNTIF(C183:U183,"NO")</f>
        <v>0</v>
      </c>
      <c r="X183" s="350" t="str">
        <f>IF(OR(R183="SI",V183&gt;11),"CATASTRÓFICO",IF(V183&gt;5,"MAYOR",IF(V183&gt;0,"MODERADO","")))</f>
        <v/>
      </c>
    </row>
    <row r="184" spans="1:24" ht="15" customHeight="1">
      <c r="A184" s="345"/>
      <c r="B184" s="345"/>
      <c r="C184" s="345"/>
      <c r="D184" s="345"/>
      <c r="E184" s="345"/>
      <c r="F184" s="345"/>
      <c r="G184" s="345"/>
      <c r="H184" s="345"/>
      <c r="I184" s="345"/>
      <c r="J184" s="345"/>
      <c r="K184" s="345"/>
      <c r="L184" s="345"/>
      <c r="M184" s="345"/>
      <c r="N184" s="345"/>
      <c r="O184" s="345"/>
      <c r="P184" s="345"/>
      <c r="Q184" s="345"/>
      <c r="R184" s="345"/>
      <c r="S184" s="345"/>
      <c r="T184" s="345"/>
      <c r="U184" s="348"/>
      <c r="V184" s="351"/>
      <c r="W184" s="351"/>
      <c r="X184" s="351"/>
    </row>
    <row r="185" spans="1:24" ht="15" customHeight="1">
      <c r="A185" s="345"/>
      <c r="B185" s="345"/>
      <c r="C185" s="345"/>
      <c r="D185" s="345"/>
      <c r="E185" s="345"/>
      <c r="F185" s="345"/>
      <c r="G185" s="345"/>
      <c r="H185" s="345"/>
      <c r="I185" s="345"/>
      <c r="J185" s="345"/>
      <c r="K185" s="345"/>
      <c r="L185" s="345"/>
      <c r="M185" s="345"/>
      <c r="N185" s="345"/>
      <c r="O185" s="345"/>
      <c r="P185" s="345"/>
      <c r="Q185" s="345"/>
      <c r="R185" s="345"/>
      <c r="S185" s="345"/>
      <c r="T185" s="345"/>
      <c r="U185" s="348"/>
      <c r="V185" s="351"/>
      <c r="W185" s="351"/>
      <c r="X185" s="351"/>
    </row>
    <row r="186" spans="1:24" ht="15" customHeight="1">
      <c r="A186" s="345"/>
      <c r="B186" s="345"/>
      <c r="C186" s="345"/>
      <c r="D186" s="345"/>
      <c r="E186" s="345"/>
      <c r="F186" s="345"/>
      <c r="G186" s="345"/>
      <c r="H186" s="345"/>
      <c r="I186" s="345"/>
      <c r="J186" s="345"/>
      <c r="K186" s="345"/>
      <c r="L186" s="345"/>
      <c r="M186" s="345"/>
      <c r="N186" s="345"/>
      <c r="O186" s="345"/>
      <c r="P186" s="345"/>
      <c r="Q186" s="345"/>
      <c r="R186" s="345"/>
      <c r="S186" s="345"/>
      <c r="T186" s="345"/>
      <c r="U186" s="348"/>
      <c r="V186" s="351"/>
      <c r="W186" s="351"/>
      <c r="X186" s="351"/>
    </row>
    <row r="187" spans="1:24" ht="15.75" customHeight="1">
      <c r="A187" s="346"/>
      <c r="B187" s="346"/>
      <c r="C187" s="346"/>
      <c r="D187" s="346"/>
      <c r="E187" s="346"/>
      <c r="F187" s="346"/>
      <c r="G187" s="346"/>
      <c r="H187" s="346"/>
      <c r="I187" s="346"/>
      <c r="J187" s="346"/>
      <c r="K187" s="346"/>
      <c r="L187" s="346"/>
      <c r="M187" s="346"/>
      <c r="N187" s="346"/>
      <c r="O187" s="346"/>
      <c r="P187" s="346"/>
      <c r="Q187" s="346"/>
      <c r="R187" s="346"/>
      <c r="S187" s="346"/>
      <c r="T187" s="346"/>
      <c r="U187" s="349"/>
      <c r="V187" s="352"/>
      <c r="W187" s="352"/>
      <c r="X187" s="352"/>
    </row>
    <row r="188" spans="1:24" ht="15" customHeight="1">
      <c r="A188" s="356">
        <v>38</v>
      </c>
      <c r="B188" s="356" t="e">
        <f>IF(#REF!="Corrupción_O_LA_FT",#REF!,IF(#REF!="Gestión","No valorar",""))</f>
        <v>#REF!</v>
      </c>
      <c r="C188" s="356"/>
      <c r="D188" s="356"/>
      <c r="E188" s="356"/>
      <c r="F188" s="356"/>
      <c r="G188" s="356"/>
      <c r="H188" s="356"/>
      <c r="I188" s="356"/>
      <c r="J188" s="356"/>
      <c r="K188" s="356"/>
      <c r="L188" s="356"/>
      <c r="M188" s="356"/>
      <c r="N188" s="356"/>
      <c r="O188" s="356"/>
      <c r="P188" s="356"/>
      <c r="Q188" s="356"/>
      <c r="R188" s="356"/>
      <c r="S188" s="356"/>
      <c r="T188" s="356"/>
      <c r="U188" s="358"/>
      <c r="V188" s="357">
        <f>COUNTIF(C188:U188,"SI")</f>
        <v>0</v>
      </c>
      <c r="W188" s="357">
        <f>COUNTIF(C188:U188,"NO")</f>
        <v>0</v>
      </c>
      <c r="X188" s="350" t="str">
        <f>IF(OR(R188="SI",V188&gt;11),"CATASTRÓFICO",IF(V188&gt;5,"MAYOR",IF(V188&gt;0,"MODERADO","")))</f>
        <v/>
      </c>
    </row>
    <row r="189" spans="1:24" ht="15" customHeight="1">
      <c r="A189" s="345"/>
      <c r="B189" s="345"/>
      <c r="C189" s="345"/>
      <c r="D189" s="345"/>
      <c r="E189" s="345"/>
      <c r="F189" s="345"/>
      <c r="G189" s="345"/>
      <c r="H189" s="345"/>
      <c r="I189" s="345"/>
      <c r="J189" s="345"/>
      <c r="K189" s="345"/>
      <c r="L189" s="345"/>
      <c r="M189" s="345"/>
      <c r="N189" s="345"/>
      <c r="O189" s="345"/>
      <c r="P189" s="345"/>
      <c r="Q189" s="345"/>
      <c r="R189" s="345"/>
      <c r="S189" s="345"/>
      <c r="T189" s="345"/>
      <c r="U189" s="348"/>
      <c r="V189" s="351"/>
      <c r="W189" s="351"/>
      <c r="X189" s="351"/>
    </row>
    <row r="190" spans="1:24" ht="15" customHeight="1">
      <c r="A190" s="345"/>
      <c r="B190" s="345"/>
      <c r="C190" s="345"/>
      <c r="D190" s="345"/>
      <c r="E190" s="345"/>
      <c r="F190" s="345"/>
      <c r="G190" s="345"/>
      <c r="H190" s="345"/>
      <c r="I190" s="345"/>
      <c r="J190" s="345"/>
      <c r="K190" s="345"/>
      <c r="L190" s="345"/>
      <c r="M190" s="345"/>
      <c r="N190" s="345"/>
      <c r="O190" s="345"/>
      <c r="P190" s="345"/>
      <c r="Q190" s="345"/>
      <c r="R190" s="345"/>
      <c r="S190" s="345"/>
      <c r="T190" s="345"/>
      <c r="U190" s="348"/>
      <c r="V190" s="351"/>
      <c r="W190" s="351"/>
      <c r="X190" s="351"/>
    </row>
    <row r="191" spans="1:24" ht="15" customHeight="1">
      <c r="A191" s="345"/>
      <c r="B191" s="345"/>
      <c r="C191" s="345"/>
      <c r="D191" s="345"/>
      <c r="E191" s="345"/>
      <c r="F191" s="345"/>
      <c r="G191" s="345"/>
      <c r="H191" s="345"/>
      <c r="I191" s="345"/>
      <c r="J191" s="345"/>
      <c r="K191" s="345"/>
      <c r="L191" s="345"/>
      <c r="M191" s="345"/>
      <c r="N191" s="345"/>
      <c r="O191" s="345"/>
      <c r="P191" s="345"/>
      <c r="Q191" s="345"/>
      <c r="R191" s="345"/>
      <c r="S191" s="345"/>
      <c r="T191" s="345"/>
      <c r="U191" s="348"/>
      <c r="V191" s="351"/>
      <c r="W191" s="351"/>
      <c r="X191" s="351"/>
    </row>
    <row r="192" spans="1:24" ht="15.75" customHeight="1">
      <c r="A192" s="346"/>
      <c r="B192" s="346"/>
      <c r="C192" s="346"/>
      <c r="D192" s="346"/>
      <c r="E192" s="346"/>
      <c r="F192" s="346"/>
      <c r="G192" s="346"/>
      <c r="H192" s="346"/>
      <c r="I192" s="346"/>
      <c r="J192" s="346"/>
      <c r="K192" s="346"/>
      <c r="L192" s="346"/>
      <c r="M192" s="346"/>
      <c r="N192" s="346"/>
      <c r="O192" s="346"/>
      <c r="P192" s="346"/>
      <c r="Q192" s="346"/>
      <c r="R192" s="346"/>
      <c r="S192" s="346"/>
      <c r="T192" s="346"/>
      <c r="U192" s="349"/>
      <c r="V192" s="352"/>
      <c r="W192" s="352"/>
      <c r="X192" s="352"/>
    </row>
    <row r="193" spans="1:24" ht="15" customHeight="1">
      <c r="A193" s="356">
        <v>39</v>
      </c>
      <c r="B193" s="356" t="e">
        <f>IF(#REF!="Corrupción_O_LA_FT",#REF!,IF(#REF!="Gestión","No valorar",""))</f>
        <v>#REF!</v>
      </c>
      <c r="C193" s="356"/>
      <c r="D193" s="356"/>
      <c r="E193" s="356"/>
      <c r="F193" s="356"/>
      <c r="G193" s="356"/>
      <c r="H193" s="356"/>
      <c r="I193" s="356"/>
      <c r="J193" s="356"/>
      <c r="K193" s="356"/>
      <c r="L193" s="356"/>
      <c r="M193" s="356"/>
      <c r="N193" s="356"/>
      <c r="O193" s="356"/>
      <c r="P193" s="356"/>
      <c r="Q193" s="356"/>
      <c r="R193" s="356"/>
      <c r="S193" s="356"/>
      <c r="T193" s="356"/>
      <c r="U193" s="358"/>
      <c r="V193" s="357">
        <f>COUNTIF(C193:U193,"SI")</f>
        <v>0</v>
      </c>
      <c r="W193" s="357">
        <f>COUNTIF(C193:U193,"NO")</f>
        <v>0</v>
      </c>
      <c r="X193" s="350" t="str">
        <f>IF(OR(R193="SI",V193&gt;11),"CATASTRÓFICO",IF(V193&gt;5,"MAYOR",IF(V193&gt;0,"MODERADO","")))</f>
        <v/>
      </c>
    </row>
    <row r="194" spans="1:24" ht="15" customHeight="1">
      <c r="A194" s="345"/>
      <c r="B194" s="345"/>
      <c r="C194" s="345"/>
      <c r="D194" s="345"/>
      <c r="E194" s="345"/>
      <c r="F194" s="345"/>
      <c r="G194" s="345"/>
      <c r="H194" s="345"/>
      <c r="I194" s="345"/>
      <c r="J194" s="345"/>
      <c r="K194" s="345"/>
      <c r="L194" s="345"/>
      <c r="M194" s="345"/>
      <c r="N194" s="345"/>
      <c r="O194" s="345"/>
      <c r="P194" s="345"/>
      <c r="Q194" s="345"/>
      <c r="R194" s="345"/>
      <c r="S194" s="345"/>
      <c r="T194" s="345"/>
      <c r="U194" s="348"/>
      <c r="V194" s="351"/>
      <c r="W194" s="351"/>
      <c r="X194" s="351"/>
    </row>
    <row r="195" spans="1:24" ht="15" customHeight="1">
      <c r="A195" s="345"/>
      <c r="B195" s="345"/>
      <c r="C195" s="345"/>
      <c r="D195" s="345"/>
      <c r="E195" s="345"/>
      <c r="F195" s="345"/>
      <c r="G195" s="345"/>
      <c r="H195" s="345"/>
      <c r="I195" s="345"/>
      <c r="J195" s="345"/>
      <c r="K195" s="345"/>
      <c r="L195" s="345"/>
      <c r="M195" s="345"/>
      <c r="N195" s="345"/>
      <c r="O195" s="345"/>
      <c r="P195" s="345"/>
      <c r="Q195" s="345"/>
      <c r="R195" s="345"/>
      <c r="S195" s="345"/>
      <c r="T195" s="345"/>
      <c r="U195" s="348"/>
      <c r="V195" s="351"/>
      <c r="W195" s="351"/>
      <c r="X195" s="351"/>
    </row>
    <row r="196" spans="1:24" ht="15" customHeight="1">
      <c r="A196" s="345"/>
      <c r="B196" s="345"/>
      <c r="C196" s="345"/>
      <c r="D196" s="345"/>
      <c r="E196" s="345"/>
      <c r="F196" s="345"/>
      <c r="G196" s="345"/>
      <c r="H196" s="345"/>
      <c r="I196" s="345"/>
      <c r="J196" s="345"/>
      <c r="K196" s="345"/>
      <c r="L196" s="345"/>
      <c r="M196" s="345"/>
      <c r="N196" s="345"/>
      <c r="O196" s="345"/>
      <c r="P196" s="345"/>
      <c r="Q196" s="345"/>
      <c r="R196" s="345"/>
      <c r="S196" s="345"/>
      <c r="T196" s="345"/>
      <c r="U196" s="348"/>
      <c r="V196" s="351"/>
      <c r="W196" s="351"/>
      <c r="X196" s="351"/>
    </row>
    <row r="197" spans="1:24" ht="15.75" customHeight="1">
      <c r="A197" s="346"/>
      <c r="B197" s="346"/>
      <c r="C197" s="346"/>
      <c r="D197" s="346"/>
      <c r="E197" s="346"/>
      <c r="F197" s="346"/>
      <c r="G197" s="346"/>
      <c r="H197" s="346"/>
      <c r="I197" s="346"/>
      <c r="J197" s="346"/>
      <c r="K197" s="346"/>
      <c r="L197" s="346"/>
      <c r="M197" s="346"/>
      <c r="N197" s="346"/>
      <c r="O197" s="346"/>
      <c r="P197" s="346"/>
      <c r="Q197" s="346"/>
      <c r="R197" s="346"/>
      <c r="S197" s="346"/>
      <c r="T197" s="346"/>
      <c r="U197" s="349"/>
      <c r="V197" s="352"/>
      <c r="W197" s="352"/>
      <c r="X197" s="352"/>
    </row>
    <row r="198" spans="1:24" ht="15" customHeight="1">
      <c r="A198" s="356">
        <v>40</v>
      </c>
      <c r="B198" s="356" t="e">
        <f>IF(#REF!="Corrupción_O_LA_FT",#REF!,IF(#REF!="Gestión","No valorar",""))</f>
        <v>#REF!</v>
      </c>
      <c r="C198" s="356"/>
      <c r="D198" s="356"/>
      <c r="E198" s="356"/>
      <c r="F198" s="356"/>
      <c r="G198" s="356"/>
      <c r="H198" s="356"/>
      <c r="I198" s="356"/>
      <c r="J198" s="356"/>
      <c r="K198" s="356"/>
      <c r="L198" s="356"/>
      <c r="M198" s="356"/>
      <c r="N198" s="356"/>
      <c r="O198" s="356"/>
      <c r="P198" s="356"/>
      <c r="Q198" s="356"/>
      <c r="R198" s="356"/>
      <c r="S198" s="356"/>
      <c r="T198" s="356"/>
      <c r="U198" s="358"/>
      <c r="V198" s="357">
        <f>COUNTIF(C198:U198,"SI")</f>
        <v>0</v>
      </c>
      <c r="W198" s="357">
        <f>COUNTIF(C198:U198,"NO")</f>
        <v>0</v>
      </c>
      <c r="X198" s="350" t="str">
        <f>IF(OR(R198="SI",V198&gt;11),"CATASTRÓFICO",IF(V198&gt;5,"MAYOR",IF(V198&gt;0,"MODERADO","")))</f>
        <v/>
      </c>
    </row>
    <row r="199" spans="1:24" ht="15" customHeight="1">
      <c r="A199" s="345"/>
      <c r="B199" s="345"/>
      <c r="C199" s="345"/>
      <c r="D199" s="345"/>
      <c r="E199" s="345"/>
      <c r="F199" s="345"/>
      <c r="G199" s="345"/>
      <c r="H199" s="345"/>
      <c r="I199" s="345"/>
      <c r="J199" s="345"/>
      <c r="K199" s="345"/>
      <c r="L199" s="345"/>
      <c r="M199" s="345"/>
      <c r="N199" s="345"/>
      <c r="O199" s="345"/>
      <c r="P199" s="345"/>
      <c r="Q199" s="345"/>
      <c r="R199" s="345"/>
      <c r="S199" s="345"/>
      <c r="T199" s="345"/>
      <c r="U199" s="348"/>
      <c r="V199" s="351"/>
      <c r="W199" s="351"/>
      <c r="X199" s="351"/>
    </row>
    <row r="200" spans="1:24" ht="15" customHeight="1">
      <c r="A200" s="345"/>
      <c r="B200" s="345"/>
      <c r="C200" s="345"/>
      <c r="D200" s="345"/>
      <c r="E200" s="345"/>
      <c r="F200" s="345"/>
      <c r="G200" s="345"/>
      <c r="H200" s="345"/>
      <c r="I200" s="345"/>
      <c r="J200" s="345"/>
      <c r="K200" s="345"/>
      <c r="L200" s="345"/>
      <c r="M200" s="345"/>
      <c r="N200" s="345"/>
      <c r="O200" s="345"/>
      <c r="P200" s="345"/>
      <c r="Q200" s="345"/>
      <c r="R200" s="345"/>
      <c r="S200" s="345"/>
      <c r="T200" s="345"/>
      <c r="U200" s="348"/>
      <c r="V200" s="351"/>
      <c r="W200" s="351"/>
      <c r="X200" s="351"/>
    </row>
    <row r="201" spans="1:24" ht="15" customHeight="1">
      <c r="A201" s="345"/>
      <c r="B201" s="345"/>
      <c r="C201" s="345"/>
      <c r="D201" s="345"/>
      <c r="E201" s="345"/>
      <c r="F201" s="345"/>
      <c r="G201" s="345"/>
      <c r="H201" s="345"/>
      <c r="I201" s="345"/>
      <c r="J201" s="345"/>
      <c r="K201" s="345"/>
      <c r="L201" s="345"/>
      <c r="M201" s="345"/>
      <c r="N201" s="345"/>
      <c r="O201" s="345"/>
      <c r="P201" s="345"/>
      <c r="Q201" s="345"/>
      <c r="R201" s="345"/>
      <c r="S201" s="345"/>
      <c r="T201" s="345"/>
      <c r="U201" s="348"/>
      <c r="V201" s="351"/>
      <c r="W201" s="351"/>
      <c r="X201" s="351"/>
    </row>
    <row r="202" spans="1:24" ht="15.75" customHeight="1">
      <c r="A202" s="346"/>
      <c r="B202" s="346"/>
      <c r="C202" s="346"/>
      <c r="D202" s="346"/>
      <c r="E202" s="346"/>
      <c r="F202" s="346"/>
      <c r="G202" s="346"/>
      <c r="H202" s="346"/>
      <c r="I202" s="346"/>
      <c r="J202" s="346"/>
      <c r="K202" s="346"/>
      <c r="L202" s="346"/>
      <c r="M202" s="346"/>
      <c r="N202" s="346"/>
      <c r="O202" s="346"/>
      <c r="P202" s="346"/>
      <c r="Q202" s="346"/>
      <c r="R202" s="346"/>
      <c r="S202" s="346"/>
      <c r="T202" s="346"/>
      <c r="U202" s="349"/>
      <c r="V202" s="352"/>
      <c r="W202" s="352"/>
      <c r="X202" s="352"/>
    </row>
    <row r="203" spans="1:24" ht="15" customHeight="1">
      <c r="A203" s="356">
        <v>41</v>
      </c>
      <c r="B203" s="356" t="e">
        <f>IF(#REF!="Corrupción_O_LA_FT",#REF!,IF(#REF!="Gestión","No valorar",""))</f>
        <v>#REF!</v>
      </c>
      <c r="C203" s="356"/>
      <c r="D203" s="356"/>
      <c r="E203" s="356"/>
      <c r="F203" s="356"/>
      <c r="G203" s="356"/>
      <c r="H203" s="356"/>
      <c r="I203" s="356"/>
      <c r="J203" s="356"/>
      <c r="K203" s="356"/>
      <c r="L203" s="356"/>
      <c r="M203" s="356"/>
      <c r="N203" s="356"/>
      <c r="O203" s="356"/>
      <c r="P203" s="356"/>
      <c r="Q203" s="356"/>
      <c r="R203" s="356"/>
      <c r="S203" s="356"/>
      <c r="T203" s="356"/>
      <c r="U203" s="358"/>
      <c r="V203" s="357">
        <f>COUNTIF(C203:U203,"SI")</f>
        <v>0</v>
      </c>
      <c r="W203" s="357">
        <f>COUNTIF(C203:U203,"NO")</f>
        <v>0</v>
      </c>
      <c r="X203" s="350" t="str">
        <f>IF(OR(R203="SI",V203&gt;11),"CATASTRÓFICO",IF(V203&gt;5,"MAYOR",IF(V203&gt;0,"MODERADO","")))</f>
        <v/>
      </c>
    </row>
    <row r="204" spans="1:24" ht="15" customHeight="1">
      <c r="A204" s="345"/>
      <c r="B204" s="345"/>
      <c r="C204" s="345"/>
      <c r="D204" s="345"/>
      <c r="E204" s="345"/>
      <c r="F204" s="345"/>
      <c r="G204" s="345"/>
      <c r="H204" s="345"/>
      <c r="I204" s="345"/>
      <c r="J204" s="345"/>
      <c r="K204" s="345"/>
      <c r="L204" s="345"/>
      <c r="M204" s="345"/>
      <c r="N204" s="345"/>
      <c r="O204" s="345"/>
      <c r="P204" s="345"/>
      <c r="Q204" s="345"/>
      <c r="R204" s="345"/>
      <c r="S204" s="345"/>
      <c r="T204" s="345"/>
      <c r="U204" s="348"/>
      <c r="V204" s="351"/>
      <c r="W204" s="351"/>
      <c r="X204" s="351"/>
    </row>
    <row r="205" spans="1:24" ht="15" customHeight="1">
      <c r="A205" s="345"/>
      <c r="B205" s="345"/>
      <c r="C205" s="345"/>
      <c r="D205" s="345"/>
      <c r="E205" s="345"/>
      <c r="F205" s="345"/>
      <c r="G205" s="345"/>
      <c r="H205" s="345"/>
      <c r="I205" s="345"/>
      <c r="J205" s="345"/>
      <c r="K205" s="345"/>
      <c r="L205" s="345"/>
      <c r="M205" s="345"/>
      <c r="N205" s="345"/>
      <c r="O205" s="345"/>
      <c r="P205" s="345"/>
      <c r="Q205" s="345"/>
      <c r="R205" s="345"/>
      <c r="S205" s="345"/>
      <c r="T205" s="345"/>
      <c r="U205" s="348"/>
      <c r="V205" s="351"/>
      <c r="W205" s="351"/>
      <c r="X205" s="351"/>
    </row>
    <row r="206" spans="1:24" ht="15" customHeight="1">
      <c r="A206" s="345"/>
      <c r="B206" s="345"/>
      <c r="C206" s="345"/>
      <c r="D206" s="345"/>
      <c r="E206" s="345"/>
      <c r="F206" s="345"/>
      <c r="G206" s="345"/>
      <c r="H206" s="345"/>
      <c r="I206" s="345"/>
      <c r="J206" s="345"/>
      <c r="K206" s="345"/>
      <c r="L206" s="345"/>
      <c r="M206" s="345"/>
      <c r="N206" s="345"/>
      <c r="O206" s="345"/>
      <c r="P206" s="345"/>
      <c r="Q206" s="345"/>
      <c r="R206" s="345"/>
      <c r="S206" s="345"/>
      <c r="T206" s="345"/>
      <c r="U206" s="348"/>
      <c r="V206" s="351"/>
      <c r="W206" s="351"/>
      <c r="X206" s="351"/>
    </row>
    <row r="207" spans="1:24" ht="15.75" customHeight="1">
      <c r="A207" s="346"/>
      <c r="B207" s="346"/>
      <c r="C207" s="346"/>
      <c r="D207" s="346"/>
      <c r="E207" s="346"/>
      <c r="F207" s="346"/>
      <c r="G207" s="346"/>
      <c r="H207" s="346"/>
      <c r="I207" s="346"/>
      <c r="J207" s="346"/>
      <c r="K207" s="346"/>
      <c r="L207" s="346"/>
      <c r="M207" s="346"/>
      <c r="N207" s="346"/>
      <c r="O207" s="346"/>
      <c r="P207" s="346"/>
      <c r="Q207" s="346"/>
      <c r="R207" s="346"/>
      <c r="S207" s="346"/>
      <c r="T207" s="346"/>
      <c r="U207" s="349"/>
      <c r="V207" s="352"/>
      <c r="W207" s="352"/>
      <c r="X207" s="352"/>
    </row>
    <row r="208" spans="1:24" ht="15" customHeight="1">
      <c r="A208" s="356">
        <v>42</v>
      </c>
      <c r="B208" s="356" t="e">
        <f>IF(#REF!="Corrupción_O_LA_FT",#REF!,IF(#REF!="Gestión","No valorar",""))</f>
        <v>#REF!</v>
      </c>
      <c r="C208" s="356"/>
      <c r="D208" s="356"/>
      <c r="E208" s="356"/>
      <c r="F208" s="356"/>
      <c r="G208" s="356"/>
      <c r="H208" s="356"/>
      <c r="I208" s="356"/>
      <c r="J208" s="356"/>
      <c r="K208" s="356"/>
      <c r="L208" s="356"/>
      <c r="M208" s="356"/>
      <c r="N208" s="356"/>
      <c r="O208" s="356"/>
      <c r="P208" s="356"/>
      <c r="Q208" s="356"/>
      <c r="R208" s="356"/>
      <c r="S208" s="356"/>
      <c r="T208" s="356"/>
      <c r="U208" s="358"/>
      <c r="V208" s="357">
        <f>COUNTIF(C208:U208,"SI")</f>
        <v>0</v>
      </c>
      <c r="W208" s="357">
        <f>COUNTIF(C208:U208,"NO")</f>
        <v>0</v>
      </c>
      <c r="X208" s="350" t="str">
        <f>IF(OR(R208="SI",V208&gt;11),"CATASTRÓFICO",IF(V208&gt;5,"MAYOR",IF(V208&gt;0,"MODERADO","")))</f>
        <v/>
      </c>
    </row>
    <row r="209" spans="1:24" ht="15" customHeight="1">
      <c r="A209" s="345"/>
      <c r="B209" s="345"/>
      <c r="C209" s="345"/>
      <c r="D209" s="345"/>
      <c r="E209" s="345"/>
      <c r="F209" s="345"/>
      <c r="G209" s="345"/>
      <c r="H209" s="345"/>
      <c r="I209" s="345"/>
      <c r="J209" s="345"/>
      <c r="K209" s="345"/>
      <c r="L209" s="345"/>
      <c r="M209" s="345"/>
      <c r="N209" s="345"/>
      <c r="O209" s="345"/>
      <c r="P209" s="345"/>
      <c r="Q209" s="345"/>
      <c r="R209" s="345"/>
      <c r="S209" s="345"/>
      <c r="T209" s="345"/>
      <c r="U209" s="348"/>
      <c r="V209" s="351"/>
      <c r="W209" s="351"/>
      <c r="X209" s="351"/>
    </row>
    <row r="210" spans="1:24" ht="15" customHeight="1">
      <c r="A210" s="345"/>
      <c r="B210" s="345"/>
      <c r="C210" s="345"/>
      <c r="D210" s="345"/>
      <c r="E210" s="345"/>
      <c r="F210" s="345"/>
      <c r="G210" s="345"/>
      <c r="H210" s="345"/>
      <c r="I210" s="345"/>
      <c r="J210" s="345"/>
      <c r="K210" s="345"/>
      <c r="L210" s="345"/>
      <c r="M210" s="345"/>
      <c r="N210" s="345"/>
      <c r="O210" s="345"/>
      <c r="P210" s="345"/>
      <c r="Q210" s="345"/>
      <c r="R210" s="345"/>
      <c r="S210" s="345"/>
      <c r="T210" s="345"/>
      <c r="U210" s="348"/>
      <c r="V210" s="351"/>
      <c r="W210" s="351"/>
      <c r="X210" s="351"/>
    </row>
    <row r="211" spans="1:24" ht="15" customHeight="1">
      <c r="A211" s="345"/>
      <c r="B211" s="345"/>
      <c r="C211" s="345"/>
      <c r="D211" s="345"/>
      <c r="E211" s="345"/>
      <c r="F211" s="345"/>
      <c r="G211" s="345"/>
      <c r="H211" s="345"/>
      <c r="I211" s="345"/>
      <c r="J211" s="345"/>
      <c r="K211" s="345"/>
      <c r="L211" s="345"/>
      <c r="M211" s="345"/>
      <c r="N211" s="345"/>
      <c r="O211" s="345"/>
      <c r="P211" s="345"/>
      <c r="Q211" s="345"/>
      <c r="R211" s="345"/>
      <c r="S211" s="345"/>
      <c r="T211" s="345"/>
      <c r="U211" s="348"/>
      <c r="V211" s="351"/>
      <c r="W211" s="351"/>
      <c r="X211" s="351"/>
    </row>
    <row r="212" spans="1:24" ht="15.75" customHeight="1">
      <c r="A212" s="346"/>
      <c r="B212" s="346"/>
      <c r="C212" s="346"/>
      <c r="D212" s="346"/>
      <c r="E212" s="346"/>
      <c r="F212" s="346"/>
      <c r="G212" s="346"/>
      <c r="H212" s="346"/>
      <c r="I212" s="346"/>
      <c r="J212" s="346"/>
      <c r="K212" s="346"/>
      <c r="L212" s="346"/>
      <c r="M212" s="346"/>
      <c r="N212" s="346"/>
      <c r="O212" s="346"/>
      <c r="P212" s="346"/>
      <c r="Q212" s="346"/>
      <c r="R212" s="346"/>
      <c r="S212" s="346"/>
      <c r="T212" s="346"/>
      <c r="U212" s="349"/>
      <c r="V212" s="352"/>
      <c r="W212" s="352"/>
      <c r="X212" s="352"/>
    </row>
    <row r="213" spans="1:24" ht="15" customHeight="1">
      <c r="A213" s="356">
        <v>43</v>
      </c>
      <c r="B213" s="356" t="e">
        <f>IF(#REF!="Corrupción_O_LA_FT",#REF!,IF(#REF!="Gestión","No valorar",""))</f>
        <v>#REF!</v>
      </c>
      <c r="C213" s="356"/>
      <c r="D213" s="356"/>
      <c r="E213" s="356"/>
      <c r="F213" s="356"/>
      <c r="G213" s="356"/>
      <c r="H213" s="356"/>
      <c r="I213" s="356"/>
      <c r="J213" s="356"/>
      <c r="K213" s="356"/>
      <c r="L213" s="356"/>
      <c r="M213" s="356"/>
      <c r="N213" s="356"/>
      <c r="O213" s="356"/>
      <c r="P213" s="356"/>
      <c r="Q213" s="356"/>
      <c r="R213" s="356"/>
      <c r="S213" s="356"/>
      <c r="T213" s="356"/>
      <c r="U213" s="358"/>
      <c r="V213" s="357">
        <f>COUNTIF(C213:U213,"SI")</f>
        <v>0</v>
      </c>
      <c r="W213" s="357">
        <f>COUNTIF(C213:U213,"NO")</f>
        <v>0</v>
      </c>
      <c r="X213" s="350" t="str">
        <f>IF(OR(R213="SI",V213&gt;11),"CATASTRÓFICO",IF(V213&gt;5,"MAYOR",IF(V213&gt;0,"MODERADO","")))</f>
        <v/>
      </c>
    </row>
    <row r="214" spans="1:24" ht="15" customHeight="1">
      <c r="A214" s="345"/>
      <c r="B214" s="345"/>
      <c r="C214" s="345"/>
      <c r="D214" s="345"/>
      <c r="E214" s="345"/>
      <c r="F214" s="345"/>
      <c r="G214" s="345"/>
      <c r="H214" s="345"/>
      <c r="I214" s="345"/>
      <c r="J214" s="345"/>
      <c r="K214" s="345"/>
      <c r="L214" s="345"/>
      <c r="M214" s="345"/>
      <c r="N214" s="345"/>
      <c r="O214" s="345"/>
      <c r="P214" s="345"/>
      <c r="Q214" s="345"/>
      <c r="R214" s="345"/>
      <c r="S214" s="345"/>
      <c r="T214" s="345"/>
      <c r="U214" s="348"/>
      <c r="V214" s="351"/>
      <c r="W214" s="351"/>
      <c r="X214" s="351"/>
    </row>
    <row r="215" spans="1:24" ht="15" customHeight="1">
      <c r="A215" s="345"/>
      <c r="B215" s="345"/>
      <c r="C215" s="345"/>
      <c r="D215" s="345"/>
      <c r="E215" s="345"/>
      <c r="F215" s="345"/>
      <c r="G215" s="345"/>
      <c r="H215" s="345"/>
      <c r="I215" s="345"/>
      <c r="J215" s="345"/>
      <c r="K215" s="345"/>
      <c r="L215" s="345"/>
      <c r="M215" s="345"/>
      <c r="N215" s="345"/>
      <c r="O215" s="345"/>
      <c r="P215" s="345"/>
      <c r="Q215" s="345"/>
      <c r="R215" s="345"/>
      <c r="S215" s="345"/>
      <c r="T215" s="345"/>
      <c r="U215" s="348"/>
      <c r="V215" s="351"/>
      <c r="W215" s="351"/>
      <c r="X215" s="351"/>
    </row>
    <row r="216" spans="1:24" ht="15" customHeight="1">
      <c r="A216" s="345"/>
      <c r="B216" s="345"/>
      <c r="C216" s="345"/>
      <c r="D216" s="345"/>
      <c r="E216" s="345"/>
      <c r="F216" s="345"/>
      <c r="G216" s="345"/>
      <c r="H216" s="345"/>
      <c r="I216" s="345"/>
      <c r="J216" s="345"/>
      <c r="K216" s="345"/>
      <c r="L216" s="345"/>
      <c r="M216" s="345"/>
      <c r="N216" s="345"/>
      <c r="O216" s="345"/>
      <c r="P216" s="345"/>
      <c r="Q216" s="345"/>
      <c r="R216" s="345"/>
      <c r="S216" s="345"/>
      <c r="T216" s="345"/>
      <c r="U216" s="348"/>
      <c r="V216" s="351"/>
      <c r="W216" s="351"/>
      <c r="X216" s="351"/>
    </row>
    <row r="217" spans="1:24" ht="15.75" customHeight="1">
      <c r="A217" s="346"/>
      <c r="B217" s="346"/>
      <c r="C217" s="346"/>
      <c r="D217" s="346"/>
      <c r="E217" s="346"/>
      <c r="F217" s="346"/>
      <c r="G217" s="346"/>
      <c r="H217" s="346"/>
      <c r="I217" s="346"/>
      <c r="J217" s="346"/>
      <c r="K217" s="346"/>
      <c r="L217" s="346"/>
      <c r="M217" s="346"/>
      <c r="N217" s="346"/>
      <c r="O217" s="346"/>
      <c r="P217" s="346"/>
      <c r="Q217" s="346"/>
      <c r="R217" s="346"/>
      <c r="S217" s="346"/>
      <c r="T217" s="346"/>
      <c r="U217" s="349"/>
      <c r="V217" s="352"/>
      <c r="W217" s="352"/>
      <c r="X217" s="352"/>
    </row>
    <row r="218" spans="1:24" ht="15" customHeight="1">
      <c r="A218" s="356">
        <v>44</v>
      </c>
      <c r="B218" s="356" t="e">
        <f>IF(#REF!="Corrupción_O_LA_FT",#REF!,IF(#REF!="Gestión","No valorar",""))</f>
        <v>#REF!</v>
      </c>
      <c r="C218" s="356"/>
      <c r="D218" s="356"/>
      <c r="E218" s="356"/>
      <c r="F218" s="356"/>
      <c r="G218" s="356"/>
      <c r="H218" s="356"/>
      <c r="I218" s="356"/>
      <c r="J218" s="356"/>
      <c r="K218" s="356"/>
      <c r="L218" s="356"/>
      <c r="M218" s="356"/>
      <c r="N218" s="356"/>
      <c r="O218" s="356"/>
      <c r="P218" s="356"/>
      <c r="Q218" s="356"/>
      <c r="R218" s="356"/>
      <c r="S218" s="356"/>
      <c r="T218" s="356"/>
      <c r="U218" s="358"/>
      <c r="V218" s="357">
        <f>COUNTIF(C218:U218,"SI")</f>
        <v>0</v>
      </c>
      <c r="W218" s="357">
        <f>COUNTIF(C218:U218,"NO")</f>
        <v>0</v>
      </c>
      <c r="X218" s="350" t="str">
        <f>IF(OR(R218="SI",V218&gt;11),"CATASTRÓFICO",IF(V218&gt;5,"MAYOR",IF(V218&gt;0,"MODERADO","")))</f>
        <v/>
      </c>
    </row>
    <row r="219" spans="1:24" ht="15" customHeight="1">
      <c r="A219" s="345"/>
      <c r="B219" s="345"/>
      <c r="C219" s="345"/>
      <c r="D219" s="345"/>
      <c r="E219" s="345"/>
      <c r="F219" s="345"/>
      <c r="G219" s="345"/>
      <c r="H219" s="345"/>
      <c r="I219" s="345"/>
      <c r="J219" s="345"/>
      <c r="K219" s="345"/>
      <c r="L219" s="345"/>
      <c r="M219" s="345"/>
      <c r="N219" s="345"/>
      <c r="O219" s="345"/>
      <c r="P219" s="345"/>
      <c r="Q219" s="345"/>
      <c r="R219" s="345"/>
      <c r="S219" s="345"/>
      <c r="T219" s="345"/>
      <c r="U219" s="348"/>
      <c r="V219" s="351"/>
      <c r="W219" s="351"/>
      <c r="X219" s="351"/>
    </row>
    <row r="220" spans="1:24" ht="15" customHeight="1">
      <c r="A220" s="345"/>
      <c r="B220" s="345"/>
      <c r="C220" s="345"/>
      <c r="D220" s="345"/>
      <c r="E220" s="345"/>
      <c r="F220" s="345"/>
      <c r="G220" s="345"/>
      <c r="H220" s="345"/>
      <c r="I220" s="345"/>
      <c r="J220" s="345"/>
      <c r="K220" s="345"/>
      <c r="L220" s="345"/>
      <c r="M220" s="345"/>
      <c r="N220" s="345"/>
      <c r="O220" s="345"/>
      <c r="P220" s="345"/>
      <c r="Q220" s="345"/>
      <c r="R220" s="345"/>
      <c r="S220" s="345"/>
      <c r="T220" s="345"/>
      <c r="U220" s="348"/>
      <c r="V220" s="351"/>
      <c r="W220" s="351"/>
      <c r="X220" s="351"/>
    </row>
    <row r="221" spans="1:24" ht="15" customHeight="1">
      <c r="A221" s="345"/>
      <c r="B221" s="345"/>
      <c r="C221" s="345"/>
      <c r="D221" s="345"/>
      <c r="E221" s="345"/>
      <c r="F221" s="345"/>
      <c r="G221" s="345"/>
      <c r="H221" s="345"/>
      <c r="I221" s="345"/>
      <c r="J221" s="345"/>
      <c r="K221" s="345"/>
      <c r="L221" s="345"/>
      <c r="M221" s="345"/>
      <c r="N221" s="345"/>
      <c r="O221" s="345"/>
      <c r="P221" s="345"/>
      <c r="Q221" s="345"/>
      <c r="R221" s="345"/>
      <c r="S221" s="345"/>
      <c r="T221" s="345"/>
      <c r="U221" s="348"/>
      <c r="V221" s="351"/>
      <c r="W221" s="351"/>
      <c r="X221" s="351"/>
    </row>
    <row r="222" spans="1:24" ht="15.75" customHeight="1">
      <c r="A222" s="346"/>
      <c r="B222" s="346"/>
      <c r="C222" s="346"/>
      <c r="D222" s="346"/>
      <c r="E222" s="346"/>
      <c r="F222" s="346"/>
      <c r="G222" s="346"/>
      <c r="H222" s="346"/>
      <c r="I222" s="346"/>
      <c r="J222" s="346"/>
      <c r="K222" s="346"/>
      <c r="L222" s="346"/>
      <c r="M222" s="346"/>
      <c r="N222" s="346"/>
      <c r="O222" s="346"/>
      <c r="P222" s="346"/>
      <c r="Q222" s="346"/>
      <c r="R222" s="346"/>
      <c r="S222" s="346"/>
      <c r="T222" s="346"/>
      <c r="U222" s="349"/>
      <c r="V222" s="352"/>
      <c r="W222" s="352"/>
      <c r="X222" s="352"/>
    </row>
    <row r="223" spans="1:24" ht="15" customHeight="1">
      <c r="A223" s="356">
        <v>45</v>
      </c>
      <c r="B223" s="356" t="e">
        <f>IF(#REF!="Corrupción_O_LA_FT",#REF!,IF(#REF!="Gestión","No valorar",""))</f>
        <v>#REF!</v>
      </c>
      <c r="C223" s="356"/>
      <c r="D223" s="356"/>
      <c r="E223" s="356"/>
      <c r="F223" s="356"/>
      <c r="G223" s="356"/>
      <c r="H223" s="356"/>
      <c r="I223" s="356"/>
      <c r="J223" s="356"/>
      <c r="K223" s="356"/>
      <c r="L223" s="356"/>
      <c r="M223" s="356"/>
      <c r="N223" s="356"/>
      <c r="O223" s="356"/>
      <c r="P223" s="356"/>
      <c r="Q223" s="356"/>
      <c r="R223" s="356"/>
      <c r="S223" s="356"/>
      <c r="T223" s="356"/>
      <c r="U223" s="358"/>
      <c r="V223" s="357">
        <f>COUNTIF(C223:U223,"SI")</f>
        <v>0</v>
      </c>
      <c r="W223" s="357">
        <f>COUNTIF(C223:U223,"NO")</f>
        <v>0</v>
      </c>
      <c r="X223" s="350" t="str">
        <f>IF(OR(R223="SI",V223&gt;11),"CATASTRÓFICO",IF(V223&gt;5,"MAYOR",IF(V223&gt;0,"MODERADO","")))</f>
        <v/>
      </c>
    </row>
    <row r="224" spans="1:24" ht="15" customHeight="1">
      <c r="A224" s="345"/>
      <c r="B224" s="345"/>
      <c r="C224" s="345"/>
      <c r="D224" s="345"/>
      <c r="E224" s="345"/>
      <c r="F224" s="345"/>
      <c r="G224" s="345"/>
      <c r="H224" s="345"/>
      <c r="I224" s="345"/>
      <c r="J224" s="345"/>
      <c r="K224" s="345"/>
      <c r="L224" s="345"/>
      <c r="M224" s="345"/>
      <c r="N224" s="345"/>
      <c r="O224" s="345"/>
      <c r="P224" s="345"/>
      <c r="Q224" s="345"/>
      <c r="R224" s="345"/>
      <c r="S224" s="345"/>
      <c r="T224" s="345"/>
      <c r="U224" s="348"/>
      <c r="V224" s="351"/>
      <c r="W224" s="351"/>
      <c r="X224" s="351"/>
    </row>
    <row r="225" spans="1:24" ht="15" customHeight="1">
      <c r="A225" s="345"/>
      <c r="B225" s="345"/>
      <c r="C225" s="345"/>
      <c r="D225" s="345"/>
      <c r="E225" s="345"/>
      <c r="F225" s="345"/>
      <c r="G225" s="345"/>
      <c r="H225" s="345"/>
      <c r="I225" s="345"/>
      <c r="J225" s="345"/>
      <c r="K225" s="345"/>
      <c r="L225" s="345"/>
      <c r="M225" s="345"/>
      <c r="N225" s="345"/>
      <c r="O225" s="345"/>
      <c r="P225" s="345"/>
      <c r="Q225" s="345"/>
      <c r="R225" s="345"/>
      <c r="S225" s="345"/>
      <c r="T225" s="345"/>
      <c r="U225" s="348"/>
      <c r="V225" s="351"/>
      <c r="W225" s="351"/>
      <c r="X225" s="351"/>
    </row>
    <row r="226" spans="1:24" ht="15" customHeight="1">
      <c r="A226" s="345"/>
      <c r="B226" s="345"/>
      <c r="C226" s="345"/>
      <c r="D226" s="345"/>
      <c r="E226" s="345"/>
      <c r="F226" s="345"/>
      <c r="G226" s="345"/>
      <c r="H226" s="345"/>
      <c r="I226" s="345"/>
      <c r="J226" s="345"/>
      <c r="K226" s="345"/>
      <c r="L226" s="345"/>
      <c r="M226" s="345"/>
      <c r="N226" s="345"/>
      <c r="O226" s="345"/>
      <c r="P226" s="345"/>
      <c r="Q226" s="345"/>
      <c r="R226" s="345"/>
      <c r="S226" s="345"/>
      <c r="T226" s="345"/>
      <c r="U226" s="348"/>
      <c r="V226" s="351"/>
      <c r="W226" s="351"/>
      <c r="X226" s="351"/>
    </row>
    <row r="227" spans="1:24" ht="15.75" customHeight="1">
      <c r="A227" s="346"/>
      <c r="B227" s="346"/>
      <c r="C227" s="346"/>
      <c r="D227" s="346"/>
      <c r="E227" s="346"/>
      <c r="F227" s="346"/>
      <c r="G227" s="346"/>
      <c r="H227" s="346"/>
      <c r="I227" s="346"/>
      <c r="J227" s="346"/>
      <c r="K227" s="346"/>
      <c r="L227" s="346"/>
      <c r="M227" s="346"/>
      <c r="N227" s="346"/>
      <c r="O227" s="346"/>
      <c r="P227" s="346"/>
      <c r="Q227" s="346"/>
      <c r="R227" s="346"/>
      <c r="S227" s="346"/>
      <c r="T227" s="346"/>
      <c r="U227" s="349"/>
      <c r="V227" s="352"/>
      <c r="W227" s="352"/>
      <c r="X227" s="352"/>
    </row>
    <row r="228" spans="1:24" ht="15" customHeight="1">
      <c r="A228" s="356">
        <v>46</v>
      </c>
      <c r="B228" s="356" t="e">
        <f>IF(#REF!="Corrupción_O_LA_FT",#REF!,IF(#REF!="Gestión","No valorar",""))</f>
        <v>#REF!</v>
      </c>
      <c r="C228" s="356"/>
      <c r="D228" s="356"/>
      <c r="E228" s="356"/>
      <c r="F228" s="356"/>
      <c r="G228" s="356"/>
      <c r="H228" s="356"/>
      <c r="I228" s="356"/>
      <c r="J228" s="356"/>
      <c r="K228" s="356"/>
      <c r="L228" s="356"/>
      <c r="M228" s="356"/>
      <c r="N228" s="356"/>
      <c r="O228" s="356"/>
      <c r="P228" s="356"/>
      <c r="Q228" s="356"/>
      <c r="R228" s="356"/>
      <c r="S228" s="356"/>
      <c r="T228" s="356"/>
      <c r="U228" s="358"/>
      <c r="V228" s="357">
        <f>COUNTIF(C228:U228,"SI")</f>
        <v>0</v>
      </c>
      <c r="W228" s="357">
        <f>COUNTIF(C228:U228,"NO")</f>
        <v>0</v>
      </c>
      <c r="X228" s="350" t="str">
        <f>IF(OR(R228="SI",V228&gt;11),"CATASTRÓFICO",IF(V228&gt;5,"MAYOR",IF(V228&gt;0,"MODERADO","")))</f>
        <v/>
      </c>
    </row>
    <row r="229" spans="1:24" ht="15" customHeight="1">
      <c r="A229" s="345"/>
      <c r="B229" s="345"/>
      <c r="C229" s="345"/>
      <c r="D229" s="345"/>
      <c r="E229" s="345"/>
      <c r="F229" s="345"/>
      <c r="G229" s="345"/>
      <c r="H229" s="345"/>
      <c r="I229" s="345"/>
      <c r="J229" s="345"/>
      <c r="K229" s="345"/>
      <c r="L229" s="345"/>
      <c r="M229" s="345"/>
      <c r="N229" s="345"/>
      <c r="O229" s="345"/>
      <c r="P229" s="345"/>
      <c r="Q229" s="345"/>
      <c r="R229" s="345"/>
      <c r="S229" s="345"/>
      <c r="T229" s="345"/>
      <c r="U229" s="348"/>
      <c r="V229" s="351"/>
      <c r="W229" s="351"/>
      <c r="X229" s="351"/>
    </row>
    <row r="230" spans="1:24" ht="15" customHeight="1">
      <c r="A230" s="345"/>
      <c r="B230" s="345"/>
      <c r="C230" s="345"/>
      <c r="D230" s="345"/>
      <c r="E230" s="345"/>
      <c r="F230" s="345"/>
      <c r="G230" s="345"/>
      <c r="H230" s="345"/>
      <c r="I230" s="345"/>
      <c r="J230" s="345"/>
      <c r="K230" s="345"/>
      <c r="L230" s="345"/>
      <c r="M230" s="345"/>
      <c r="N230" s="345"/>
      <c r="O230" s="345"/>
      <c r="P230" s="345"/>
      <c r="Q230" s="345"/>
      <c r="R230" s="345"/>
      <c r="S230" s="345"/>
      <c r="T230" s="345"/>
      <c r="U230" s="348"/>
      <c r="V230" s="351"/>
      <c r="W230" s="351"/>
      <c r="X230" s="351"/>
    </row>
    <row r="231" spans="1:24" ht="15" customHeight="1">
      <c r="A231" s="345"/>
      <c r="B231" s="345"/>
      <c r="C231" s="345"/>
      <c r="D231" s="345"/>
      <c r="E231" s="345"/>
      <c r="F231" s="345"/>
      <c r="G231" s="345"/>
      <c r="H231" s="345"/>
      <c r="I231" s="345"/>
      <c r="J231" s="345"/>
      <c r="K231" s="345"/>
      <c r="L231" s="345"/>
      <c r="M231" s="345"/>
      <c r="N231" s="345"/>
      <c r="O231" s="345"/>
      <c r="P231" s="345"/>
      <c r="Q231" s="345"/>
      <c r="R231" s="345"/>
      <c r="S231" s="345"/>
      <c r="T231" s="345"/>
      <c r="U231" s="348"/>
      <c r="V231" s="351"/>
      <c r="W231" s="351"/>
      <c r="X231" s="351"/>
    </row>
    <row r="232" spans="1:24" ht="15.75" customHeight="1">
      <c r="A232" s="346"/>
      <c r="B232" s="346"/>
      <c r="C232" s="346"/>
      <c r="D232" s="346"/>
      <c r="E232" s="346"/>
      <c r="F232" s="346"/>
      <c r="G232" s="346"/>
      <c r="H232" s="346"/>
      <c r="I232" s="346"/>
      <c r="J232" s="346"/>
      <c r="K232" s="346"/>
      <c r="L232" s="346"/>
      <c r="M232" s="346"/>
      <c r="N232" s="346"/>
      <c r="O232" s="346"/>
      <c r="P232" s="346"/>
      <c r="Q232" s="346"/>
      <c r="R232" s="346"/>
      <c r="S232" s="346"/>
      <c r="T232" s="346"/>
      <c r="U232" s="349"/>
      <c r="V232" s="352"/>
      <c r="W232" s="352"/>
      <c r="X232" s="352"/>
    </row>
    <row r="233" spans="1:24" ht="15" customHeight="1">
      <c r="A233" s="356">
        <v>47</v>
      </c>
      <c r="B233" s="356" t="e">
        <f>IF(#REF!="Corrupción_O_LA_FT",#REF!,IF(#REF!="Gestión","No valorar",""))</f>
        <v>#REF!</v>
      </c>
      <c r="C233" s="356"/>
      <c r="D233" s="356"/>
      <c r="E233" s="356"/>
      <c r="F233" s="356"/>
      <c r="G233" s="356"/>
      <c r="H233" s="356"/>
      <c r="I233" s="356"/>
      <c r="J233" s="356"/>
      <c r="K233" s="356"/>
      <c r="L233" s="356"/>
      <c r="M233" s="356"/>
      <c r="N233" s="356"/>
      <c r="O233" s="356"/>
      <c r="P233" s="356"/>
      <c r="Q233" s="356"/>
      <c r="R233" s="356"/>
      <c r="S233" s="356"/>
      <c r="T233" s="356"/>
      <c r="U233" s="358"/>
      <c r="V233" s="357">
        <f>COUNTIF(C233:U233,"SI")</f>
        <v>0</v>
      </c>
      <c r="W233" s="357">
        <f>COUNTIF(C233:U233,"NO")</f>
        <v>0</v>
      </c>
      <c r="X233" s="350" t="str">
        <f>IF(OR(R233="SI",V233&gt;11),"CATASTRÓFICO",IF(V233&gt;5,"MAYOR",IF(V233&gt;0,"MODERADO","")))</f>
        <v/>
      </c>
    </row>
    <row r="234" spans="1:24" ht="15" customHeight="1">
      <c r="A234" s="345"/>
      <c r="B234" s="345"/>
      <c r="C234" s="345"/>
      <c r="D234" s="345"/>
      <c r="E234" s="345"/>
      <c r="F234" s="345"/>
      <c r="G234" s="345"/>
      <c r="H234" s="345"/>
      <c r="I234" s="345"/>
      <c r="J234" s="345"/>
      <c r="K234" s="345"/>
      <c r="L234" s="345"/>
      <c r="M234" s="345"/>
      <c r="N234" s="345"/>
      <c r="O234" s="345"/>
      <c r="P234" s="345"/>
      <c r="Q234" s="345"/>
      <c r="R234" s="345"/>
      <c r="S234" s="345"/>
      <c r="T234" s="345"/>
      <c r="U234" s="348"/>
      <c r="V234" s="351"/>
      <c r="W234" s="351"/>
      <c r="X234" s="351"/>
    </row>
    <row r="235" spans="1:24" ht="15" customHeight="1">
      <c r="A235" s="345"/>
      <c r="B235" s="345"/>
      <c r="C235" s="345"/>
      <c r="D235" s="345"/>
      <c r="E235" s="345"/>
      <c r="F235" s="345"/>
      <c r="G235" s="345"/>
      <c r="H235" s="345"/>
      <c r="I235" s="345"/>
      <c r="J235" s="345"/>
      <c r="K235" s="345"/>
      <c r="L235" s="345"/>
      <c r="M235" s="345"/>
      <c r="N235" s="345"/>
      <c r="O235" s="345"/>
      <c r="P235" s="345"/>
      <c r="Q235" s="345"/>
      <c r="R235" s="345"/>
      <c r="S235" s="345"/>
      <c r="T235" s="345"/>
      <c r="U235" s="348"/>
      <c r="V235" s="351"/>
      <c r="W235" s="351"/>
      <c r="X235" s="351"/>
    </row>
    <row r="236" spans="1:24" ht="15" customHeight="1">
      <c r="A236" s="345"/>
      <c r="B236" s="345"/>
      <c r="C236" s="345"/>
      <c r="D236" s="345"/>
      <c r="E236" s="345"/>
      <c r="F236" s="345"/>
      <c r="G236" s="345"/>
      <c r="H236" s="345"/>
      <c r="I236" s="345"/>
      <c r="J236" s="345"/>
      <c r="K236" s="345"/>
      <c r="L236" s="345"/>
      <c r="M236" s="345"/>
      <c r="N236" s="345"/>
      <c r="O236" s="345"/>
      <c r="P236" s="345"/>
      <c r="Q236" s="345"/>
      <c r="R236" s="345"/>
      <c r="S236" s="345"/>
      <c r="T236" s="345"/>
      <c r="U236" s="348"/>
      <c r="V236" s="351"/>
      <c r="W236" s="351"/>
      <c r="X236" s="351"/>
    </row>
    <row r="237" spans="1:24" ht="15.75" customHeight="1">
      <c r="A237" s="346"/>
      <c r="B237" s="346"/>
      <c r="C237" s="346"/>
      <c r="D237" s="346"/>
      <c r="E237" s="346"/>
      <c r="F237" s="346"/>
      <c r="G237" s="346"/>
      <c r="H237" s="346"/>
      <c r="I237" s="346"/>
      <c r="J237" s="346"/>
      <c r="K237" s="346"/>
      <c r="L237" s="346"/>
      <c r="M237" s="346"/>
      <c r="N237" s="346"/>
      <c r="O237" s="346"/>
      <c r="P237" s="346"/>
      <c r="Q237" s="346"/>
      <c r="R237" s="346"/>
      <c r="S237" s="346"/>
      <c r="T237" s="346"/>
      <c r="U237" s="349"/>
      <c r="V237" s="352"/>
      <c r="W237" s="352"/>
      <c r="X237" s="352"/>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s>
  <conditionalFormatting sqref="B3:B237">
    <cfRule type="containsText" dxfId="147"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52" t="s">
        <v>304</v>
      </c>
      <c r="F29" s="52" t="s">
        <v>277</v>
      </c>
    </row>
    <row r="30" spans="1:27" ht="15.75" customHeight="1">
      <c r="B30" s="52" t="s">
        <v>305</v>
      </c>
      <c r="C30" s="65" t="s">
        <v>306</v>
      </c>
      <c r="E30" s="52" t="s">
        <v>275</v>
      </c>
      <c r="F30" s="60" t="s">
        <v>266</v>
      </c>
    </row>
    <row r="31" spans="1:27" ht="15.75" customHeight="1">
      <c r="B31" s="52" t="s">
        <v>307</v>
      </c>
      <c r="C31" s="65" t="s">
        <v>308</v>
      </c>
      <c r="E31" s="52" t="s">
        <v>309</v>
      </c>
      <c r="F31" s="60" t="s">
        <v>267</v>
      </c>
    </row>
    <row r="32" spans="1:27" ht="15.75" customHeight="1">
      <c r="A32" s="67" t="str">
        <f>HYPERLINK("#"&amp;"Impacto gestión","Calificar Impacto")</f>
        <v>Calificar Impacto</v>
      </c>
      <c r="E32" s="52" t="s">
        <v>310</v>
      </c>
      <c r="F32" s="64" t="s">
        <v>268</v>
      </c>
    </row>
    <row r="33" spans="1:9" ht="15.75" customHeight="1">
      <c r="A33" s="67" t="str">
        <f>HYPERLINK("#"&amp;"Impacto_corrupción_LA_FT!A2","Calificar Impacto")</f>
        <v>Calificar Impacto</v>
      </c>
      <c r="E33" s="52" t="s">
        <v>311</v>
      </c>
      <c r="F33" s="64" t="s">
        <v>269</v>
      </c>
    </row>
    <row r="34" spans="1:9" ht="15.75" customHeight="1">
      <c r="A34" s="67" t="s">
        <v>312</v>
      </c>
      <c r="E34" s="52" t="s">
        <v>313</v>
      </c>
      <c r="F34" s="64" t="s">
        <v>270</v>
      </c>
    </row>
    <row r="35" spans="1:9" ht="15.75" customHeight="1">
      <c r="A35" s="67" t="s">
        <v>314</v>
      </c>
      <c r="F35" s="64" t="s">
        <v>271</v>
      </c>
    </row>
    <row r="36" spans="1:9" ht="15.75" customHeight="1">
      <c r="F36" s="64" t="s">
        <v>272</v>
      </c>
    </row>
    <row r="37" spans="1:9" ht="15.75" customHeight="1"/>
    <row r="38" spans="1:9" ht="15.75" customHeight="1">
      <c r="E38" s="52" t="s">
        <v>315</v>
      </c>
      <c r="F38" s="52" t="s">
        <v>316</v>
      </c>
      <c r="H38" s="52" t="s">
        <v>317</v>
      </c>
      <c r="I38" s="52" t="s">
        <v>318</v>
      </c>
    </row>
    <row r="39" spans="1:9" ht="15.75" customHeight="1"/>
    <row r="40" spans="1:9" ht="15.75" customHeight="1">
      <c r="E40" s="52" t="s">
        <v>319</v>
      </c>
      <c r="F40" s="52" t="s">
        <v>320</v>
      </c>
      <c r="G40" s="52" t="s">
        <v>241</v>
      </c>
      <c r="H40" s="52" t="s">
        <v>321</v>
      </c>
      <c r="I40" s="52" t="s">
        <v>322</v>
      </c>
    </row>
    <row r="41" spans="1:9" ht="15.75" customHeight="1">
      <c r="E41" s="52" t="s">
        <v>320</v>
      </c>
      <c r="F41" s="52" t="s">
        <v>323</v>
      </c>
      <c r="G41" s="52" t="s">
        <v>288</v>
      </c>
      <c r="H41" s="52" t="s">
        <v>288</v>
      </c>
      <c r="I41" s="52" t="s">
        <v>288</v>
      </c>
    </row>
    <row r="42" spans="1:9" ht="15.75" customHeight="1">
      <c r="E42" s="52" t="s">
        <v>241</v>
      </c>
      <c r="H42" s="52" t="s">
        <v>289</v>
      </c>
      <c r="I42" s="52" t="s">
        <v>289</v>
      </c>
    </row>
    <row r="43" spans="1:9" ht="15.75" customHeight="1">
      <c r="E43" s="52" t="s">
        <v>321</v>
      </c>
      <c r="H43" s="52" t="s">
        <v>284</v>
      </c>
      <c r="I43" s="52" t="s">
        <v>284</v>
      </c>
    </row>
    <row r="44" spans="1:9" ht="15.75" customHeight="1">
      <c r="E44" s="52"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68"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6"/>
  <sheetViews>
    <sheetView tabSelected="1" zoomScale="60" zoomScaleNormal="60" workbookViewId="0">
      <selection activeCell="B14" sqref="B14"/>
    </sheetView>
  </sheetViews>
  <sheetFormatPr baseColWidth="10" defaultColWidth="14.42578125" defaultRowHeight="15" customHeight="1" zeroHeight="1"/>
  <cols>
    <col min="1" max="1" width="7.140625" style="140" customWidth="1"/>
    <col min="2" max="3" width="28.5703125" style="140" customWidth="1"/>
    <col min="4" max="4" width="40.7109375" style="140" customWidth="1"/>
    <col min="5" max="5" width="49" style="140" customWidth="1"/>
    <col min="6" max="7" width="28.5703125" style="140" customWidth="1"/>
    <col min="8" max="8" width="32.140625" style="140" customWidth="1"/>
    <col min="9" max="9" width="42.85546875" style="140" customWidth="1"/>
    <col min="10" max="10" width="21.140625" style="140" customWidth="1"/>
    <col min="11" max="13" width="17.28515625" style="140" customWidth="1"/>
    <col min="14" max="16" width="32.140625" style="140" customWidth="1"/>
    <col min="17" max="17" width="65" style="140" customWidth="1"/>
    <col min="18" max="18" width="28.28515625" style="140" customWidth="1"/>
    <col min="19" max="19" width="17" style="140" customWidth="1"/>
    <col min="20" max="20" width="21.5703125" style="140" customWidth="1"/>
    <col min="21" max="21" width="24.42578125" style="140" customWidth="1"/>
    <col min="22" max="22" width="17.85546875" style="140" hidden="1" customWidth="1"/>
    <col min="23" max="23" width="17.5703125" style="216" customWidth="1"/>
    <col min="24" max="25" width="23.85546875" style="140" customWidth="1"/>
    <col min="26" max="26" width="92.7109375" style="140" customWidth="1"/>
    <col min="27" max="29" width="24.85546875" style="140" customWidth="1"/>
    <col min="30" max="30" width="24.85546875" style="229" customWidth="1"/>
    <col min="31" max="31" width="27.7109375" style="229" customWidth="1"/>
    <col min="32" max="32" width="50.140625" style="229" customWidth="1"/>
    <col min="33" max="33" width="21.5703125" style="229" customWidth="1"/>
    <col min="34" max="34" width="40.85546875" style="229" customWidth="1"/>
    <col min="35" max="36" width="23.140625" style="229" customWidth="1"/>
    <col min="37" max="37" width="21.28515625" style="140" customWidth="1"/>
    <col min="38" max="38" width="16.7109375" style="140" customWidth="1"/>
    <col min="39" max="39" width="12.7109375" style="140" customWidth="1"/>
    <col min="40" max="40" width="18.5703125" style="140" customWidth="1"/>
    <col min="41" max="41" width="11.42578125" style="140" customWidth="1"/>
    <col min="42" max="42" width="12" style="140" customWidth="1"/>
    <col min="43" max="43" width="20.42578125" style="140" customWidth="1"/>
    <col min="44" max="45" width="20.7109375" style="229" customWidth="1"/>
    <col min="46" max="46" width="50.7109375" style="229" customWidth="1"/>
    <col min="47" max="47" width="24.85546875" style="229" customWidth="1"/>
    <col min="48" max="48" width="27.85546875" style="229" customWidth="1"/>
    <col min="49" max="51" width="27.85546875" style="140" customWidth="1"/>
    <col min="52" max="52" width="23.5703125" style="140" customWidth="1"/>
    <col min="53" max="53" width="16.28515625" style="140" customWidth="1"/>
    <col min="54" max="58" width="18.85546875" style="140" customWidth="1"/>
    <col min="59" max="59" width="22.7109375" style="140" customWidth="1"/>
    <col min="60" max="60" width="15.28515625" style="140" customWidth="1"/>
    <col min="61" max="64" width="18" style="140" customWidth="1"/>
    <col min="65" max="65" width="23" style="140" customWidth="1"/>
    <col min="66" max="66" width="15" style="140" customWidth="1"/>
    <col min="67" max="67" width="19" style="140" customWidth="1"/>
    <col min="68" max="69" width="15.7109375" style="140" customWidth="1"/>
    <col min="70" max="77" width="22.5703125" style="140" customWidth="1"/>
    <col min="78" max="16384" width="14.42578125" style="140"/>
  </cols>
  <sheetData>
    <row r="1" spans="1:77" ht="16.5" customHeight="1">
      <c r="A1" s="402"/>
      <c r="B1" s="403"/>
      <c r="C1" s="408" t="s">
        <v>0</v>
      </c>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3"/>
      <c r="BK1" s="396"/>
      <c r="BL1" s="397"/>
      <c r="BM1" s="397"/>
      <c r="BN1" s="397"/>
      <c r="BO1" s="398"/>
      <c r="BP1" s="396" t="s">
        <v>2</v>
      </c>
      <c r="BQ1" s="397"/>
      <c r="BR1" s="397"/>
      <c r="BS1" s="398"/>
      <c r="BT1" s="402"/>
      <c r="BU1" s="409"/>
      <c r="BV1" s="409"/>
      <c r="BW1" s="409"/>
      <c r="BX1" s="409"/>
      <c r="BY1" s="403"/>
    </row>
    <row r="2" spans="1:77" ht="16.5" customHeight="1">
      <c r="A2" s="404"/>
      <c r="B2" s="405"/>
      <c r="C2" s="404"/>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05"/>
      <c r="BK2" s="399"/>
      <c r="BL2" s="397"/>
      <c r="BM2" s="397"/>
      <c r="BN2" s="397"/>
      <c r="BO2" s="398"/>
      <c r="BP2" s="399">
        <v>4</v>
      </c>
      <c r="BQ2" s="397"/>
      <c r="BR2" s="397"/>
      <c r="BS2" s="398"/>
      <c r="BT2" s="404"/>
      <c r="BU2" s="410"/>
      <c r="BV2" s="410"/>
      <c r="BW2" s="410"/>
      <c r="BX2" s="410"/>
      <c r="BY2" s="405"/>
    </row>
    <row r="3" spans="1:77" ht="16.5" customHeight="1">
      <c r="A3" s="404"/>
      <c r="B3" s="405"/>
      <c r="C3" s="406"/>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07"/>
      <c r="BK3" s="396"/>
      <c r="BL3" s="397"/>
      <c r="BM3" s="397"/>
      <c r="BN3" s="397"/>
      <c r="BO3" s="398"/>
      <c r="BP3" s="396" t="s">
        <v>5</v>
      </c>
      <c r="BQ3" s="397"/>
      <c r="BR3" s="397"/>
      <c r="BS3" s="398"/>
      <c r="BT3" s="404"/>
      <c r="BU3" s="410"/>
      <c r="BV3" s="410"/>
      <c r="BW3" s="410"/>
      <c r="BX3" s="410"/>
      <c r="BY3" s="405"/>
    </row>
    <row r="4" spans="1:77" ht="16.5" customHeight="1">
      <c r="A4" s="404"/>
      <c r="B4" s="405"/>
      <c r="C4" s="436" t="s">
        <v>6</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3"/>
      <c r="BK4" s="399"/>
      <c r="BL4" s="397"/>
      <c r="BM4" s="397"/>
      <c r="BN4" s="397"/>
      <c r="BO4" s="398"/>
      <c r="BP4" s="399" t="s">
        <v>358</v>
      </c>
      <c r="BQ4" s="397"/>
      <c r="BR4" s="397"/>
      <c r="BS4" s="398"/>
      <c r="BT4" s="404"/>
      <c r="BU4" s="410"/>
      <c r="BV4" s="410"/>
      <c r="BW4" s="410"/>
      <c r="BX4" s="410"/>
      <c r="BY4" s="405"/>
    </row>
    <row r="5" spans="1:77" ht="30.75" customHeight="1">
      <c r="A5" s="404"/>
      <c r="B5" s="405"/>
      <c r="C5" s="404"/>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05"/>
      <c r="BK5" s="396"/>
      <c r="BL5" s="397"/>
      <c r="BM5" s="397"/>
      <c r="BN5" s="397"/>
      <c r="BO5" s="398"/>
      <c r="BP5" s="400" t="s">
        <v>10</v>
      </c>
      <c r="BQ5" s="397"/>
      <c r="BR5" s="397"/>
      <c r="BS5" s="398"/>
      <c r="BT5" s="404"/>
      <c r="BU5" s="410"/>
      <c r="BV5" s="410"/>
      <c r="BW5" s="410"/>
      <c r="BX5" s="410"/>
      <c r="BY5" s="405"/>
    </row>
    <row r="6" spans="1:77" ht="30.75" customHeight="1">
      <c r="A6" s="404"/>
      <c r="B6" s="405"/>
      <c r="C6" s="404"/>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05"/>
      <c r="BK6" s="399"/>
      <c r="BL6" s="397"/>
      <c r="BM6" s="397"/>
      <c r="BN6" s="397"/>
      <c r="BO6" s="398"/>
      <c r="BP6" s="401" t="s">
        <v>12</v>
      </c>
      <c r="BQ6" s="397"/>
      <c r="BR6" s="397"/>
      <c r="BS6" s="398"/>
      <c r="BT6" s="404"/>
      <c r="BU6" s="410"/>
      <c r="BV6" s="410"/>
      <c r="BW6" s="410"/>
      <c r="BX6" s="410"/>
      <c r="BY6" s="405"/>
    </row>
    <row r="7" spans="1:77" ht="30.75" customHeight="1">
      <c r="A7" s="406"/>
      <c r="B7" s="407"/>
      <c r="C7" s="406"/>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07"/>
      <c r="BK7" s="396"/>
      <c r="BL7" s="397"/>
      <c r="BM7" s="397"/>
      <c r="BN7" s="397"/>
      <c r="BO7" s="398"/>
      <c r="BP7" s="400" t="s">
        <v>14</v>
      </c>
      <c r="BQ7" s="397"/>
      <c r="BR7" s="397"/>
      <c r="BS7" s="398"/>
      <c r="BT7" s="406"/>
      <c r="BU7" s="411"/>
      <c r="BV7" s="411"/>
      <c r="BW7" s="411"/>
      <c r="BX7" s="411"/>
      <c r="BY7" s="407"/>
    </row>
    <row r="8" spans="1:77" ht="30.75" customHeight="1">
      <c r="A8" s="174"/>
      <c r="B8" s="174"/>
      <c r="C8" s="69"/>
      <c r="D8" s="69"/>
      <c r="E8" s="69"/>
      <c r="F8" s="69"/>
      <c r="G8" s="69"/>
      <c r="H8" s="69"/>
      <c r="I8" s="69"/>
      <c r="J8" s="69"/>
      <c r="K8" s="69"/>
      <c r="L8" s="69"/>
      <c r="M8" s="69"/>
      <c r="N8" s="69"/>
      <c r="O8" s="69"/>
      <c r="P8" s="130"/>
      <c r="Q8" s="69"/>
      <c r="R8" s="69"/>
      <c r="S8" s="69"/>
      <c r="T8" s="69"/>
      <c r="U8" s="69"/>
      <c r="V8" s="69"/>
      <c r="W8" s="122"/>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175"/>
      <c r="BL8" s="175"/>
      <c r="BM8" s="175"/>
      <c r="BN8" s="175"/>
      <c r="BO8" s="175"/>
      <c r="BP8" s="176"/>
      <c r="BQ8" s="176"/>
      <c r="BR8" s="176"/>
      <c r="BS8" s="176"/>
      <c r="BT8" s="174"/>
      <c r="BU8" s="174"/>
      <c r="BV8" s="174"/>
      <c r="BW8" s="174"/>
      <c r="BX8" s="174"/>
      <c r="BY8" s="177"/>
    </row>
    <row r="9" spans="1:77" ht="48" customHeight="1">
      <c r="A9" s="174"/>
      <c r="B9" s="437" t="s">
        <v>359</v>
      </c>
      <c r="C9" s="440" t="str">
        <f>HYPERLINK("#"&amp;"Matriz_de_Riesgos!A$16","1. IDENTIFICACIÓN DE RIESGOS")</f>
        <v>1. IDENTIFICACIÓN DE RIESGOS</v>
      </c>
      <c r="D9" s="416"/>
      <c r="E9" s="441" t="s">
        <v>360</v>
      </c>
      <c r="F9" s="442"/>
      <c r="G9" s="442"/>
      <c r="H9" s="443"/>
      <c r="I9" s="69"/>
      <c r="J9" s="69"/>
      <c r="K9" s="69"/>
      <c r="L9" s="69"/>
      <c r="M9" s="69"/>
      <c r="N9" s="69"/>
      <c r="O9" s="69"/>
      <c r="P9" s="130"/>
      <c r="Q9" s="69"/>
      <c r="R9" s="69"/>
      <c r="S9" s="69"/>
      <c r="T9" s="69"/>
      <c r="U9" s="69"/>
      <c r="V9" s="69"/>
      <c r="W9" s="122"/>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175"/>
      <c r="BL9" s="175"/>
      <c r="BM9" s="175"/>
      <c r="BN9" s="175"/>
      <c r="BO9" s="175"/>
      <c r="BP9" s="176"/>
      <c r="BQ9" s="176"/>
      <c r="BR9" s="176"/>
      <c r="BS9" s="176"/>
      <c r="BT9" s="174"/>
      <c r="BU9" s="174"/>
      <c r="BV9" s="174"/>
      <c r="BW9" s="174"/>
      <c r="BX9" s="174"/>
      <c r="BY9" s="178"/>
    </row>
    <row r="10" spans="1:77" ht="55.5" customHeight="1">
      <c r="A10" s="174"/>
      <c r="B10" s="438"/>
      <c r="C10" s="444" t="str">
        <f>HYPERLINK("#"&amp;"Matriz_de_Riesgos!q$16","2. VALORACIÓN DE RIESGOS")</f>
        <v>2. VALORACIÓN DE RIESGOS</v>
      </c>
      <c r="D10" s="416"/>
      <c r="E10" s="417" t="s">
        <v>361</v>
      </c>
      <c r="F10" s="418"/>
      <c r="G10" s="418"/>
      <c r="H10" s="419"/>
      <c r="I10" s="69"/>
      <c r="J10" s="69"/>
      <c r="K10" s="69"/>
      <c r="L10" s="69"/>
      <c r="M10" s="69"/>
      <c r="N10" s="69"/>
      <c r="O10" s="69"/>
      <c r="P10" s="130"/>
      <c r="Q10" s="69"/>
      <c r="R10" s="69"/>
      <c r="S10" s="69"/>
      <c r="T10" s="69"/>
      <c r="U10" s="69"/>
      <c r="V10" s="69"/>
      <c r="W10" s="122"/>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175"/>
      <c r="BL10" s="175"/>
      <c r="BM10" s="175"/>
      <c r="BN10" s="175"/>
      <c r="BO10" s="175"/>
      <c r="BP10" s="176"/>
      <c r="BQ10" s="176"/>
      <c r="BR10" s="176"/>
      <c r="BS10" s="176"/>
      <c r="BT10" s="174"/>
      <c r="BU10" s="174"/>
      <c r="BV10" s="174"/>
      <c r="BW10" s="174"/>
      <c r="BX10" s="174"/>
      <c r="BY10" s="178"/>
    </row>
    <row r="11" spans="1:77" ht="60" customHeight="1">
      <c r="A11" s="174"/>
      <c r="B11" s="438"/>
      <c r="C11" s="445" t="str">
        <f>HYPERLINK("#"&amp;"Matriz_de_Riesgos!AA$16","3.IDENTIFICACIÓN Y VALORACIÓN DE CONTROLES")</f>
        <v>3.IDENTIFICACIÓN Y VALORACIÓN DE CONTROLES</v>
      </c>
      <c r="D11" s="416"/>
      <c r="E11" s="417" t="s">
        <v>362</v>
      </c>
      <c r="F11" s="418"/>
      <c r="G11" s="418"/>
      <c r="H11" s="419"/>
      <c r="I11" s="69"/>
      <c r="J11" s="69"/>
      <c r="K11" s="69"/>
      <c r="L11" s="69"/>
      <c r="M11" s="69"/>
      <c r="N11" s="69"/>
      <c r="O11" s="69"/>
      <c r="P11" s="130"/>
      <c r="Q11" s="69"/>
      <c r="R11" s="69"/>
      <c r="S11" s="69"/>
      <c r="T11" s="69"/>
      <c r="U11" s="69"/>
      <c r="V11" s="69"/>
      <c r="W11" s="122"/>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175"/>
      <c r="BL11" s="175"/>
      <c r="BM11" s="175"/>
      <c r="BN11" s="175"/>
      <c r="BO11" s="175"/>
      <c r="BP11" s="176"/>
      <c r="BQ11" s="176"/>
      <c r="BR11" s="176"/>
      <c r="BS11" s="176"/>
      <c r="BT11" s="174"/>
      <c r="BU11" s="174"/>
      <c r="BV11" s="174"/>
      <c r="BW11" s="174"/>
      <c r="BX11" s="174"/>
      <c r="BY11" s="178"/>
    </row>
    <row r="12" spans="1:77" ht="70.5" customHeight="1">
      <c r="A12" s="174"/>
      <c r="B12" s="438"/>
      <c r="C12" s="415" t="str">
        <f>HYPERLINK("#"&amp;"Matriz_de_Riesgos!AO$16","4. RIESGO RESIDUAL Y TRATAMIENTO")</f>
        <v>4. RIESGO RESIDUAL Y TRATAMIENTO</v>
      </c>
      <c r="D12" s="416"/>
      <c r="E12" s="417" t="s">
        <v>363</v>
      </c>
      <c r="F12" s="418"/>
      <c r="G12" s="418"/>
      <c r="H12" s="419"/>
      <c r="I12" s="69"/>
      <c r="J12" s="69"/>
      <c r="K12" s="69"/>
      <c r="L12" s="69"/>
      <c r="M12" s="69"/>
      <c r="N12" s="69"/>
      <c r="O12" s="69"/>
      <c r="P12" s="130"/>
      <c r="Q12" s="69"/>
      <c r="R12" s="69"/>
      <c r="S12" s="69"/>
      <c r="T12" s="69"/>
      <c r="U12" s="69"/>
      <c r="V12" s="69"/>
      <c r="W12" s="122"/>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175"/>
      <c r="BL12" s="175"/>
      <c r="BM12" s="175"/>
      <c r="BN12" s="175"/>
      <c r="BO12" s="175"/>
      <c r="BP12" s="176"/>
      <c r="BQ12" s="176"/>
      <c r="BR12" s="176"/>
      <c r="BS12" s="176"/>
      <c r="BT12" s="174"/>
      <c r="BU12" s="174"/>
      <c r="BV12" s="174"/>
      <c r="BW12" s="174"/>
      <c r="BX12" s="174"/>
      <c r="BY12" s="178"/>
    </row>
    <row r="13" spans="1:77" ht="52.5" customHeight="1">
      <c r="A13" s="174"/>
      <c r="B13" s="439"/>
      <c r="C13" s="446" t="s">
        <v>364</v>
      </c>
      <c r="D13" s="416"/>
      <c r="E13" s="70" t="str">
        <f>HYPERLINK("#"&amp;"Matriz_de_Riesgos!AY$16","PRIMER TRIMESTRE")</f>
        <v>PRIMER TRIMESTRE</v>
      </c>
      <c r="F13" s="70" t="str">
        <f>HYPERLINK("#"&amp;"Matriz_de_Riesgos!BG$16","SEGUNDO TRIMESTRE")</f>
        <v>SEGUNDO TRIMESTRE</v>
      </c>
      <c r="G13" s="70" t="str">
        <f>HYPERLINK("#"&amp;"Matriz_de_Riesgos!BO$16","TERCER TRIMESTRE")</f>
        <v>TERCER TRIMESTRE</v>
      </c>
      <c r="H13" s="70" t="str">
        <f>HYPERLINK("#"&amp;"Matriz_de_Riesgos!BW$16","CUARTO TRIMESTRE")</f>
        <v>CUARTO TRIMESTRE</v>
      </c>
      <c r="I13" s="69"/>
      <c r="J13" s="69"/>
      <c r="K13" s="69"/>
      <c r="L13" s="69"/>
      <c r="M13" s="69"/>
      <c r="N13" s="69"/>
      <c r="O13" s="69"/>
      <c r="P13" s="130"/>
      <c r="Q13" s="69"/>
      <c r="R13" s="69"/>
      <c r="S13" s="69"/>
      <c r="T13" s="69"/>
      <c r="U13" s="69"/>
      <c r="V13" s="69"/>
      <c r="W13" s="122"/>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175"/>
      <c r="BL13" s="175"/>
      <c r="BM13" s="175"/>
      <c r="BN13" s="175"/>
      <c r="BO13" s="175"/>
      <c r="BP13" s="176"/>
      <c r="BQ13" s="176"/>
      <c r="BR13" s="176"/>
      <c r="BS13" s="176"/>
      <c r="BT13" s="174"/>
      <c r="BU13" s="174"/>
      <c r="BV13" s="174"/>
      <c r="BW13" s="174"/>
      <c r="BX13" s="174"/>
      <c r="BY13" s="178"/>
    </row>
    <row r="14" spans="1:77" ht="30.75" customHeight="1">
      <c r="A14" s="174"/>
      <c r="B14" s="174"/>
      <c r="C14" s="69"/>
      <c r="D14" s="69"/>
      <c r="E14" s="69"/>
      <c r="F14" s="69"/>
      <c r="G14" s="69"/>
      <c r="H14" s="69"/>
      <c r="I14" s="69"/>
      <c r="J14" s="69"/>
      <c r="K14" s="69"/>
      <c r="L14" s="69"/>
      <c r="M14" s="69"/>
      <c r="N14" s="69"/>
      <c r="O14" s="69"/>
      <c r="P14" s="130"/>
      <c r="Q14" s="69"/>
      <c r="R14" s="69"/>
      <c r="S14" s="69"/>
      <c r="T14" s="69"/>
      <c r="U14" s="69"/>
      <c r="V14" s="69"/>
      <c r="W14" s="122"/>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175"/>
      <c r="BL14" s="175"/>
      <c r="BM14" s="175"/>
      <c r="BN14" s="175"/>
      <c r="BO14" s="175"/>
      <c r="BP14" s="176"/>
      <c r="BQ14" s="176"/>
      <c r="BR14" s="176"/>
      <c r="BS14" s="176"/>
      <c r="BT14" s="174"/>
      <c r="BU14" s="174"/>
      <c r="BV14" s="174"/>
      <c r="BW14" s="174"/>
      <c r="BX14" s="174"/>
      <c r="BY14" s="178"/>
    </row>
    <row r="15" spans="1:77" ht="26.25" customHeight="1">
      <c r="A15" s="420" t="s">
        <v>746</v>
      </c>
      <c r="B15" s="421"/>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2"/>
      <c r="AJ15" s="228"/>
      <c r="AK15" s="180"/>
      <c r="AL15" s="180"/>
      <c r="AM15" s="180"/>
      <c r="AN15" s="180"/>
      <c r="AO15" s="180"/>
      <c r="AP15" s="180"/>
      <c r="AQ15" s="180"/>
      <c r="AR15" s="208"/>
      <c r="AS15" s="208"/>
      <c r="AT15" s="208"/>
      <c r="AU15" s="208"/>
      <c r="AV15" s="208"/>
      <c r="AW15" s="423" t="s">
        <v>364</v>
      </c>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5"/>
    </row>
    <row r="16" spans="1:77" ht="57" customHeight="1">
      <c r="A16" s="426" t="s">
        <v>365</v>
      </c>
      <c r="B16" s="427"/>
      <c r="C16" s="427"/>
      <c r="D16" s="427"/>
      <c r="E16" s="427"/>
      <c r="F16" s="427"/>
      <c r="G16" s="427"/>
      <c r="H16" s="427"/>
      <c r="I16" s="427"/>
      <c r="J16" s="427"/>
      <c r="K16" s="427"/>
      <c r="L16" s="427"/>
      <c r="M16" s="427"/>
      <c r="N16" s="427"/>
      <c r="O16" s="427"/>
      <c r="P16" s="428"/>
      <c r="Q16" s="429" t="s">
        <v>366</v>
      </c>
      <c r="R16" s="430"/>
      <c r="S16" s="430"/>
      <c r="T16" s="430"/>
      <c r="U16" s="430"/>
      <c r="V16" s="430"/>
      <c r="W16" s="430"/>
      <c r="X16" s="430"/>
      <c r="Y16" s="431"/>
      <c r="Z16" s="432" t="s">
        <v>367</v>
      </c>
      <c r="AA16" s="433"/>
      <c r="AB16" s="433"/>
      <c r="AC16" s="433"/>
      <c r="AD16" s="433"/>
      <c r="AE16" s="433"/>
      <c r="AF16" s="433"/>
      <c r="AG16" s="433"/>
      <c r="AH16" s="433"/>
      <c r="AI16" s="433"/>
      <c r="AJ16" s="433"/>
      <c r="AK16" s="433"/>
      <c r="AL16" s="433"/>
      <c r="AM16" s="434"/>
      <c r="AN16" s="557" t="s">
        <v>368</v>
      </c>
      <c r="AO16" s="430"/>
      <c r="AP16" s="430"/>
      <c r="AQ16" s="430"/>
      <c r="AR16" s="430"/>
      <c r="AS16" s="430"/>
      <c r="AT16" s="430"/>
      <c r="AU16" s="430"/>
      <c r="AV16" s="431"/>
      <c r="AW16" s="558" t="s">
        <v>369</v>
      </c>
      <c r="AX16" s="559"/>
      <c r="AY16" s="559"/>
      <c r="AZ16" s="559"/>
      <c r="BA16" s="559"/>
      <c r="BB16" s="559"/>
      <c r="BC16" s="559"/>
      <c r="BD16" s="412" t="s">
        <v>370</v>
      </c>
      <c r="BE16" s="413"/>
      <c r="BF16" s="413"/>
      <c r="BG16" s="413"/>
      <c r="BH16" s="413"/>
      <c r="BI16" s="413"/>
      <c r="BJ16" s="413"/>
      <c r="BK16" s="414" t="s">
        <v>371</v>
      </c>
      <c r="BL16" s="413"/>
      <c r="BM16" s="413"/>
      <c r="BN16" s="413"/>
      <c r="BO16" s="413"/>
      <c r="BP16" s="413"/>
      <c r="BQ16" s="413"/>
      <c r="BR16" s="414" t="s">
        <v>372</v>
      </c>
      <c r="BS16" s="413"/>
      <c r="BT16" s="413"/>
      <c r="BU16" s="413"/>
      <c r="BV16" s="413"/>
      <c r="BW16" s="413"/>
      <c r="BX16" s="413"/>
      <c r="BY16" s="435"/>
    </row>
    <row r="17" spans="1:77" ht="107.25" customHeight="1" thickBot="1">
      <c r="A17" s="71" t="s">
        <v>156</v>
      </c>
      <c r="B17" s="72" t="s">
        <v>373</v>
      </c>
      <c r="C17" s="73" t="s">
        <v>374</v>
      </c>
      <c r="D17" s="73" t="s">
        <v>375</v>
      </c>
      <c r="E17" s="73" t="s">
        <v>376</v>
      </c>
      <c r="F17" s="73" t="s">
        <v>377</v>
      </c>
      <c r="G17" s="73" t="s">
        <v>378</v>
      </c>
      <c r="H17" s="72" t="s">
        <v>379</v>
      </c>
      <c r="I17" s="74" t="s">
        <v>380</v>
      </c>
      <c r="J17" s="75" t="s">
        <v>381</v>
      </c>
      <c r="K17" s="75" t="s">
        <v>382</v>
      </c>
      <c r="L17" s="75" t="s">
        <v>383</v>
      </c>
      <c r="M17" s="75" t="s">
        <v>384</v>
      </c>
      <c r="N17" s="72" t="s">
        <v>385</v>
      </c>
      <c r="O17" s="73" t="s">
        <v>386</v>
      </c>
      <c r="P17" s="131" t="s">
        <v>387</v>
      </c>
      <c r="Q17" s="76" t="s">
        <v>388</v>
      </c>
      <c r="R17" s="77" t="s">
        <v>389</v>
      </c>
      <c r="S17" s="77" t="s">
        <v>390</v>
      </c>
      <c r="T17" s="78" t="s">
        <v>391</v>
      </c>
      <c r="U17" s="77" t="s">
        <v>392</v>
      </c>
      <c r="V17" s="77" t="s">
        <v>393</v>
      </c>
      <c r="W17" s="123" t="s">
        <v>390</v>
      </c>
      <c r="X17" s="560" t="s">
        <v>394</v>
      </c>
      <c r="Y17" s="561"/>
      <c r="Z17" s="77" t="s">
        <v>395</v>
      </c>
      <c r="AA17" s="562" t="s">
        <v>396</v>
      </c>
      <c r="AB17" s="563"/>
      <c r="AC17" s="564" t="s">
        <v>397</v>
      </c>
      <c r="AD17" s="565"/>
      <c r="AE17" s="77" t="s">
        <v>398</v>
      </c>
      <c r="AF17" s="77" t="s">
        <v>399</v>
      </c>
      <c r="AG17" s="77" t="s">
        <v>400</v>
      </c>
      <c r="AH17" s="77" t="s">
        <v>401</v>
      </c>
      <c r="AI17" s="77" t="s">
        <v>402</v>
      </c>
      <c r="AJ17" s="77" t="s">
        <v>403</v>
      </c>
      <c r="AK17" s="77" t="s">
        <v>404</v>
      </c>
      <c r="AL17" s="77" t="s">
        <v>405</v>
      </c>
      <c r="AM17" s="77" t="s">
        <v>406</v>
      </c>
      <c r="AN17" s="79" t="s">
        <v>407</v>
      </c>
      <c r="AO17" s="80" t="s">
        <v>408</v>
      </c>
      <c r="AP17" s="566" t="s">
        <v>409</v>
      </c>
      <c r="AQ17" s="567"/>
      <c r="AR17" s="81" t="s">
        <v>410</v>
      </c>
      <c r="AS17" s="81" t="s">
        <v>411</v>
      </c>
      <c r="AT17" s="79" t="s">
        <v>412</v>
      </c>
      <c r="AU17" s="79" t="s">
        <v>413</v>
      </c>
      <c r="AV17" s="79" t="s">
        <v>414</v>
      </c>
      <c r="AW17" s="82" t="s">
        <v>415</v>
      </c>
      <c r="AX17" s="82" t="s">
        <v>416</v>
      </c>
      <c r="AY17" s="83" t="s">
        <v>417</v>
      </c>
      <c r="AZ17" s="84" t="s">
        <v>418</v>
      </c>
      <c r="BA17" s="84" t="s">
        <v>419</v>
      </c>
      <c r="BB17" s="84" t="s">
        <v>420</v>
      </c>
      <c r="BC17" s="85" t="s">
        <v>421</v>
      </c>
      <c r="BD17" s="86" t="s">
        <v>415</v>
      </c>
      <c r="BE17" s="86" t="s">
        <v>416</v>
      </c>
      <c r="BF17" s="87" t="s">
        <v>417</v>
      </c>
      <c r="BG17" s="88" t="s">
        <v>418</v>
      </c>
      <c r="BH17" s="88" t="s">
        <v>419</v>
      </c>
      <c r="BI17" s="88" t="s">
        <v>420</v>
      </c>
      <c r="BJ17" s="89" t="s">
        <v>421</v>
      </c>
      <c r="BK17" s="86" t="s">
        <v>415</v>
      </c>
      <c r="BL17" s="86" t="s">
        <v>416</v>
      </c>
      <c r="BM17" s="87" t="s">
        <v>417</v>
      </c>
      <c r="BN17" s="89" t="s">
        <v>418</v>
      </c>
      <c r="BO17" s="88" t="s">
        <v>419</v>
      </c>
      <c r="BP17" s="89" t="s">
        <v>420</v>
      </c>
      <c r="BQ17" s="89" t="s">
        <v>421</v>
      </c>
      <c r="BR17" s="86" t="s">
        <v>415</v>
      </c>
      <c r="BS17" s="86" t="s">
        <v>416</v>
      </c>
      <c r="BT17" s="87" t="s">
        <v>417</v>
      </c>
      <c r="BU17" s="89" t="s">
        <v>418</v>
      </c>
      <c r="BV17" s="89" t="s">
        <v>419</v>
      </c>
      <c r="BW17" s="89" t="s">
        <v>420</v>
      </c>
      <c r="BX17" s="89" t="s">
        <v>421</v>
      </c>
      <c r="BY17" s="89" t="s">
        <v>422</v>
      </c>
    </row>
    <row r="18" spans="1:77" ht="132.75" customHeight="1" thickBot="1">
      <c r="A18" s="519" t="s">
        <v>423</v>
      </c>
      <c r="B18" s="451" t="s">
        <v>38</v>
      </c>
      <c r="C18" s="364" t="s">
        <v>40</v>
      </c>
      <c r="D18" s="450" t="s">
        <v>424</v>
      </c>
      <c r="E18" s="135" t="s">
        <v>685</v>
      </c>
      <c r="F18" s="135" t="s">
        <v>425</v>
      </c>
      <c r="G18" s="364" t="s">
        <v>294</v>
      </c>
      <c r="H18" s="364" t="s">
        <v>345</v>
      </c>
      <c r="I18" s="501" t="s">
        <v>693</v>
      </c>
      <c r="J18" s="364" t="s">
        <v>203</v>
      </c>
      <c r="K18" s="364" t="s">
        <v>203</v>
      </c>
      <c r="L18" s="364" t="s">
        <v>203</v>
      </c>
      <c r="M18" s="364" t="s">
        <v>203</v>
      </c>
      <c r="N18" s="364" t="str">
        <f>IF(AND(J18="Si",K18="Si",L18="Si",M18="Si"),"Corrupción_O_LA_FT",IF(AND(J18="",K18="",L18="",M18=""),"","Gestión"))</f>
        <v>Corrupción_O_LA_FT</v>
      </c>
      <c r="O18" s="364" t="s">
        <v>275</v>
      </c>
      <c r="P18" s="387" t="s">
        <v>426</v>
      </c>
      <c r="Q18" s="390" t="s">
        <v>293</v>
      </c>
      <c r="R18" s="364" t="str">
        <f>IF(Q18=Hoja1!$C$22,Hoja1!$B$22,IF(Q18=Hoja1!C$23,Hoja1!$B$23,IF(Q18=Hoja1!$C$24,Hoja1!$B$24,IF(Q18=Hoja1!$C$25,Hoja1!$B$25,IF(Q18=Hoja1!$C$26,Hoja1!$B$26,IF(Q18=Hoja1!$C$27,Hoja1!$B$27,IF(Q18=Hoja1!C$28,Hoja1!$B$28,IF(Q18=Hoja1!$C$29,Hoja1!$B$29,IF(Q18=Hoja1!$C$30,Hoja1!$B$30,IF(Q18=Hoja1!$C$31,Hoja1!$B$31,""))))))))))</f>
        <v>Rara Vez</v>
      </c>
      <c r="S18" s="393">
        <f>IF(R18="Muy baja",20%,IF(R18="Rara Vez",20%,IF(R18="Baja",40%,IF(R18="Improbable",40%,IF(R18="Media",60%,IF(R18="Posible",60%,IF(R18="Alta",80%,IF(R18="Probable",80%,IF(R18="Muy alta",100%,IF(R18="Casi seguro",100%,""))))))))))</f>
        <v>0.2</v>
      </c>
      <c r="T18" s="462" t="str">
        <f>IF(N18="Gestión",HYPERLINK("#"&amp;"Matriz_de_Riesgos!B$263","Clic para Calificar"),IF(N18="Corrupción_O_LA_FT",HYPERLINK("#"&amp;"Matriz_de_Riesgos!A$503","Clic para Calificar"),""))</f>
        <v>Clic para Calificar</v>
      </c>
      <c r="U18" s="372" t="str">
        <f>IF(N18="Corrupción_O_LA_FT",X498,E258)</f>
        <v>MAYOR</v>
      </c>
      <c r="V18" s="375">
        <f>S18</f>
        <v>0.2</v>
      </c>
      <c r="W18" s="376">
        <f>IF(U18="Catastrófico",100%,IF(U18="Mayor",80%,IF(U18="Moderado",60%,IF(U18="Menor",40%,IF(U18="Leve",20%,"")))))</f>
        <v>0.8</v>
      </c>
      <c r="X18" s="447">
        <f>S18*W18</f>
        <v>0.16000000000000003</v>
      </c>
      <c r="Y18" s="364" t="str">
        <f>IF(OR(AND(V18&lt;=40%,W18&lt;=20%),AND(V18&lt;=20%,W18&lt;=40%)),"Bajo",IF(OR(AND(V18&gt;40%,V18&lt;=80%,W18&lt;=40%),AND(V18&gt;20%,V18&lt;=40%,W18&gt;20%,W18&lt;=40%),AND(V18&lt;=60%,W18&gt;40%,W18&lt;=60%)),"Moderado",IF(OR(AND(V18&gt;80%,W18&lt;=80%),AND(V18&gt;60%,V18&lt;=80%,W18&gt;40%,W18&lt;=80%),AND(V18&lt;=60%,W18&gt;60%,W18&lt;=80%)),"Alto",IF(AND(W18&gt;=80%,W18&lt;=100%),"Extremo",""))))</f>
        <v>Alto</v>
      </c>
      <c r="Z18" s="242" t="s">
        <v>427</v>
      </c>
      <c r="AA18" s="91" t="s">
        <v>205</v>
      </c>
      <c r="AB18" s="181">
        <f t="shared" ref="AB18:AB42" si="0">IF(AA18="Preventivo",25%,IF(AA18="Detectivo",15%,IF(AA18="Correctivo",10%,"")))</f>
        <v>0.25</v>
      </c>
      <c r="AC18" s="91" t="s">
        <v>209</v>
      </c>
      <c r="AD18" s="181">
        <f t="shared" ref="AD18:AD52" si="1">IF(AC18="Automático",25%,IF(AC18="Manual",15%,""))</f>
        <v>0.15</v>
      </c>
      <c r="AE18" s="91" t="s">
        <v>210</v>
      </c>
      <c r="AF18" s="91" t="s">
        <v>428</v>
      </c>
      <c r="AG18" s="182" t="s">
        <v>212</v>
      </c>
      <c r="AH18" s="182" t="s">
        <v>429</v>
      </c>
      <c r="AI18" s="182" t="s">
        <v>214</v>
      </c>
      <c r="AJ18" s="182" t="s">
        <v>430</v>
      </c>
      <c r="AK18" s="183">
        <f t="shared" ref="AK18:AK52" si="2">AB18+AD18</f>
        <v>0.4</v>
      </c>
      <c r="AL18" s="184">
        <f>IF(OR(AA18="Preventivo",AA18="Detectivo"),(V18*AK18),"0")</f>
        <v>8.0000000000000016E-2</v>
      </c>
      <c r="AM18" s="185" t="str">
        <f>IF(AND(AA18="Correctivo",N18="Gestión"),(W18*AK18),"0")</f>
        <v>0</v>
      </c>
      <c r="AN18" s="382">
        <f>IF(S18&lt;&gt;"",S18-SUM(AL18:AL22),"")</f>
        <v>2.5920000000000026E-2</v>
      </c>
      <c r="AO18" s="385">
        <f>IF(W18&lt;&gt;"",W18-SUM(AM18:AM22),"")</f>
        <v>0.8</v>
      </c>
      <c r="AP18" s="385">
        <f>AN18*AO18</f>
        <v>2.0736000000000022E-2</v>
      </c>
      <c r="AQ18" s="364"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364" t="str">
        <f>IF(AQ18="Bajo","Asumir",IF(AQ18="Moderado","Reducir (Mitigar)",IF(AQ18="Alto","Reducir (Mitigar) o Reducir (Transferir) o Evitar ",IF(AQ18="Extremo","Reducir (Mitigar) o Reducir (Transferir) o Evitar "," "))))</f>
        <v xml:space="preserve">Reducir (Mitigar) o Reducir (Transferir) o Evitar </v>
      </c>
      <c r="AS18" s="139" t="s">
        <v>288</v>
      </c>
      <c r="AT18" s="186" t="s">
        <v>431</v>
      </c>
      <c r="AU18" s="187">
        <v>45137</v>
      </c>
      <c r="AV18" s="452" t="s">
        <v>432</v>
      </c>
      <c r="AW18" s="132"/>
      <c r="AX18" s="139"/>
      <c r="AY18" s="132"/>
      <c r="AZ18" s="364"/>
      <c r="BA18" s="364"/>
      <c r="BB18" s="364"/>
      <c r="BC18" s="364"/>
      <c r="BD18" s="132"/>
      <c r="BE18" s="139"/>
      <c r="BF18" s="132"/>
      <c r="BG18" s="364"/>
      <c r="BH18" s="364"/>
      <c r="BI18" s="364"/>
      <c r="BJ18" s="364"/>
      <c r="BK18" s="132"/>
      <c r="BL18" s="139"/>
      <c r="BM18" s="132"/>
      <c r="BN18" s="364"/>
      <c r="BO18" s="364"/>
      <c r="BP18" s="364"/>
      <c r="BQ18" s="364"/>
      <c r="BR18" s="132"/>
      <c r="BS18" s="139"/>
      <c r="BT18" s="132"/>
      <c r="BU18" s="364"/>
      <c r="BV18" s="364"/>
      <c r="BW18" s="364"/>
      <c r="BX18" s="364"/>
      <c r="BY18" s="364"/>
    </row>
    <row r="19" spans="1:77" ht="112.5" customHeight="1" thickBot="1">
      <c r="A19" s="520"/>
      <c r="B19" s="365"/>
      <c r="C19" s="365"/>
      <c r="D19" s="367"/>
      <c r="E19" s="91"/>
      <c r="F19" s="91" t="s">
        <v>433</v>
      </c>
      <c r="G19" s="365"/>
      <c r="H19" s="365"/>
      <c r="I19" s="502"/>
      <c r="J19" s="365"/>
      <c r="K19" s="365"/>
      <c r="L19" s="365"/>
      <c r="M19" s="365"/>
      <c r="N19" s="365"/>
      <c r="O19" s="365"/>
      <c r="P19" s="388"/>
      <c r="Q19" s="391"/>
      <c r="R19" s="365"/>
      <c r="S19" s="365"/>
      <c r="T19" s="370"/>
      <c r="U19" s="373"/>
      <c r="V19" s="373"/>
      <c r="W19" s="377"/>
      <c r="X19" s="448"/>
      <c r="Y19" s="365"/>
      <c r="Z19" s="242" t="s">
        <v>434</v>
      </c>
      <c r="AA19" s="91" t="s">
        <v>205</v>
      </c>
      <c r="AB19" s="181">
        <f t="shared" si="0"/>
        <v>0.25</v>
      </c>
      <c r="AC19" s="91" t="s">
        <v>209</v>
      </c>
      <c r="AD19" s="181">
        <f t="shared" si="1"/>
        <v>0.15</v>
      </c>
      <c r="AE19" s="91" t="s">
        <v>210</v>
      </c>
      <c r="AF19" s="91" t="s">
        <v>435</v>
      </c>
      <c r="AG19" s="91" t="s">
        <v>212</v>
      </c>
      <c r="AH19" s="91" t="s">
        <v>436</v>
      </c>
      <c r="AI19" s="91" t="s">
        <v>214</v>
      </c>
      <c r="AJ19" s="91" t="s">
        <v>437</v>
      </c>
      <c r="AK19" s="183">
        <f t="shared" si="2"/>
        <v>0.4</v>
      </c>
      <c r="AL19" s="184">
        <f>IF(OR(AA19="Preventivo",AA19="Detectivo"),((V18-AL18)*AK19),"0")</f>
        <v>4.8000000000000001E-2</v>
      </c>
      <c r="AM19" s="188" t="str">
        <f>IF(AND(AA19="Correctivo",N18="Gestión"),((W18-AM18)*AK19),"0")</f>
        <v>0</v>
      </c>
      <c r="AN19" s="383"/>
      <c r="AO19" s="365"/>
      <c r="AP19" s="365"/>
      <c r="AQ19" s="365"/>
      <c r="AR19" s="394"/>
      <c r="AS19" s="142"/>
      <c r="AT19" s="129"/>
      <c r="AU19" s="142"/>
      <c r="AV19" s="453"/>
      <c r="AW19" s="133"/>
      <c r="AX19" s="142"/>
      <c r="AY19" s="133"/>
      <c r="AZ19" s="365"/>
      <c r="BA19" s="365"/>
      <c r="BB19" s="365"/>
      <c r="BC19" s="365"/>
      <c r="BD19" s="133"/>
      <c r="BE19" s="142"/>
      <c r="BF19" s="133"/>
      <c r="BG19" s="365"/>
      <c r="BH19" s="365"/>
      <c r="BI19" s="365"/>
      <c r="BJ19" s="365"/>
      <c r="BK19" s="133"/>
      <c r="BL19" s="142"/>
      <c r="BM19" s="133"/>
      <c r="BN19" s="365"/>
      <c r="BO19" s="365"/>
      <c r="BP19" s="365"/>
      <c r="BQ19" s="365"/>
      <c r="BR19" s="133"/>
      <c r="BS19" s="142"/>
      <c r="BT19" s="133"/>
      <c r="BU19" s="365"/>
      <c r="BV19" s="365"/>
      <c r="BW19" s="365"/>
      <c r="BX19" s="365"/>
      <c r="BY19" s="365"/>
    </row>
    <row r="20" spans="1:77" ht="117" customHeight="1">
      <c r="A20" s="520"/>
      <c r="B20" s="365"/>
      <c r="C20" s="365"/>
      <c r="D20" s="367"/>
      <c r="E20" s="91"/>
      <c r="F20" s="91"/>
      <c r="G20" s="365"/>
      <c r="H20" s="365"/>
      <c r="I20" s="502"/>
      <c r="J20" s="365"/>
      <c r="K20" s="365"/>
      <c r="L20" s="365"/>
      <c r="M20" s="365"/>
      <c r="N20" s="365"/>
      <c r="O20" s="365"/>
      <c r="P20" s="388"/>
      <c r="Q20" s="391"/>
      <c r="R20" s="365"/>
      <c r="S20" s="365"/>
      <c r="T20" s="370"/>
      <c r="U20" s="373"/>
      <c r="V20" s="373"/>
      <c r="W20" s="377"/>
      <c r="X20" s="448"/>
      <c r="Y20" s="365"/>
      <c r="Z20" s="242" t="s">
        <v>438</v>
      </c>
      <c r="AA20" s="91" t="s">
        <v>205</v>
      </c>
      <c r="AB20" s="181">
        <f t="shared" si="0"/>
        <v>0.25</v>
      </c>
      <c r="AC20" s="91" t="s">
        <v>209</v>
      </c>
      <c r="AD20" s="181">
        <f t="shared" si="1"/>
        <v>0.15</v>
      </c>
      <c r="AE20" s="91" t="s">
        <v>210</v>
      </c>
      <c r="AF20" s="91" t="s">
        <v>435</v>
      </c>
      <c r="AG20" s="182" t="s">
        <v>212</v>
      </c>
      <c r="AH20" s="182" t="s">
        <v>436</v>
      </c>
      <c r="AI20" s="182" t="s">
        <v>214</v>
      </c>
      <c r="AJ20" s="182" t="s">
        <v>439</v>
      </c>
      <c r="AK20" s="183">
        <f t="shared" si="2"/>
        <v>0.4</v>
      </c>
      <c r="AL20" s="184">
        <f>IF(OR(AA20="Preventivo",AA20="Detectivo"),((V18-AL18-AL19)*AK20),"0")</f>
        <v>2.8799999999999999E-2</v>
      </c>
      <c r="AM20" s="189" t="str">
        <f>IF(AND(AA20="Correctivo",N18="Gestión"),((W18-AM18-AM19)*AK20),"0")</f>
        <v>0</v>
      </c>
      <c r="AN20" s="383"/>
      <c r="AO20" s="365"/>
      <c r="AP20" s="365"/>
      <c r="AQ20" s="365"/>
      <c r="AR20" s="394"/>
      <c r="AS20" s="142"/>
      <c r="AT20" s="129"/>
      <c r="AU20" s="142"/>
      <c r="AV20" s="453"/>
      <c r="AW20" s="133"/>
      <c r="AX20" s="142"/>
      <c r="AY20" s="133"/>
      <c r="AZ20" s="365"/>
      <c r="BA20" s="365"/>
      <c r="BB20" s="365"/>
      <c r="BC20" s="365"/>
      <c r="BD20" s="133"/>
      <c r="BE20" s="142"/>
      <c r="BF20" s="133"/>
      <c r="BG20" s="365"/>
      <c r="BH20" s="365"/>
      <c r="BI20" s="365"/>
      <c r="BJ20" s="365"/>
      <c r="BK20" s="133"/>
      <c r="BL20" s="142"/>
      <c r="BM20" s="133"/>
      <c r="BN20" s="365"/>
      <c r="BO20" s="365"/>
      <c r="BP20" s="365"/>
      <c r="BQ20" s="365"/>
      <c r="BR20" s="133"/>
      <c r="BS20" s="142"/>
      <c r="BT20" s="133"/>
      <c r="BU20" s="365"/>
      <c r="BV20" s="365"/>
      <c r="BW20" s="365"/>
      <c r="BX20" s="365"/>
      <c r="BY20" s="365"/>
    </row>
    <row r="21" spans="1:77" ht="113.25" customHeight="1">
      <c r="A21" s="520"/>
      <c r="B21" s="365"/>
      <c r="C21" s="365"/>
      <c r="D21" s="367"/>
      <c r="E21" s="91"/>
      <c r="F21" s="91"/>
      <c r="G21" s="365"/>
      <c r="H21" s="365"/>
      <c r="I21" s="502"/>
      <c r="J21" s="365"/>
      <c r="K21" s="365"/>
      <c r="L21" s="365"/>
      <c r="M21" s="365"/>
      <c r="N21" s="365"/>
      <c r="O21" s="365"/>
      <c r="P21" s="388"/>
      <c r="Q21" s="391"/>
      <c r="R21" s="365"/>
      <c r="S21" s="365"/>
      <c r="T21" s="370"/>
      <c r="U21" s="373"/>
      <c r="V21" s="373"/>
      <c r="W21" s="377"/>
      <c r="X21" s="448"/>
      <c r="Y21" s="365"/>
      <c r="Z21" s="242" t="s">
        <v>440</v>
      </c>
      <c r="AA21" s="91" t="s">
        <v>205</v>
      </c>
      <c r="AB21" s="181">
        <f t="shared" si="0"/>
        <v>0.25</v>
      </c>
      <c r="AC21" s="91" t="s">
        <v>209</v>
      </c>
      <c r="AD21" s="181">
        <f t="shared" si="1"/>
        <v>0.15</v>
      </c>
      <c r="AE21" s="91" t="s">
        <v>210</v>
      </c>
      <c r="AF21" s="91" t="s">
        <v>441</v>
      </c>
      <c r="AG21" s="182" t="s">
        <v>212</v>
      </c>
      <c r="AH21" s="182" t="s">
        <v>442</v>
      </c>
      <c r="AI21" s="182" t="s">
        <v>214</v>
      </c>
      <c r="AJ21" s="182" t="s">
        <v>443</v>
      </c>
      <c r="AK21" s="183">
        <f t="shared" si="2"/>
        <v>0.4</v>
      </c>
      <c r="AL21" s="184">
        <f>IF(OR(AA21="Preventivo",AA21="Detectivo"),((V18-AL18-AL19-AL20)*AK21),"0")</f>
        <v>1.728E-2</v>
      </c>
      <c r="AM21" s="188" t="str">
        <f>IF(AND(AA21="Correctivo",N18="Gestión"),((W18-AM18-AM19-AM20)*AK21),"0")</f>
        <v>0</v>
      </c>
      <c r="AN21" s="383"/>
      <c r="AO21" s="365"/>
      <c r="AP21" s="365"/>
      <c r="AQ21" s="365"/>
      <c r="AR21" s="394"/>
      <c r="AS21" s="142"/>
      <c r="AT21" s="129"/>
      <c r="AU21" s="142"/>
      <c r="AV21" s="453"/>
      <c r="AW21" s="133"/>
      <c r="AX21" s="142"/>
      <c r="AY21" s="133"/>
      <c r="AZ21" s="365"/>
      <c r="BA21" s="365"/>
      <c r="BB21" s="365"/>
      <c r="BC21" s="365"/>
      <c r="BD21" s="133"/>
      <c r="BE21" s="142"/>
      <c r="BF21" s="133"/>
      <c r="BG21" s="365"/>
      <c r="BH21" s="365"/>
      <c r="BI21" s="365"/>
      <c r="BJ21" s="365"/>
      <c r="BK21" s="133"/>
      <c r="BL21" s="142"/>
      <c r="BM21" s="133"/>
      <c r="BN21" s="365"/>
      <c r="BO21" s="365"/>
      <c r="BP21" s="365"/>
      <c r="BQ21" s="365"/>
      <c r="BR21" s="133"/>
      <c r="BS21" s="142"/>
      <c r="BT21" s="133"/>
      <c r="BU21" s="365"/>
      <c r="BV21" s="365"/>
      <c r="BW21" s="365"/>
      <c r="BX21" s="365"/>
      <c r="BY21" s="365"/>
    </row>
    <row r="22" spans="1:77" ht="39.75" customHeight="1" thickBot="1">
      <c r="A22" s="521"/>
      <c r="B22" s="366"/>
      <c r="C22" s="366"/>
      <c r="D22" s="368"/>
      <c r="E22" s="156"/>
      <c r="F22" s="156"/>
      <c r="G22" s="366"/>
      <c r="H22" s="366"/>
      <c r="I22" s="503"/>
      <c r="J22" s="366"/>
      <c r="K22" s="366"/>
      <c r="L22" s="366"/>
      <c r="M22" s="366"/>
      <c r="N22" s="366"/>
      <c r="O22" s="366"/>
      <c r="P22" s="389"/>
      <c r="Q22" s="392"/>
      <c r="R22" s="366"/>
      <c r="S22" s="366"/>
      <c r="T22" s="371"/>
      <c r="U22" s="374"/>
      <c r="V22" s="374"/>
      <c r="W22" s="378"/>
      <c r="X22" s="449"/>
      <c r="Y22" s="366"/>
      <c r="Z22" s="242"/>
      <c r="AA22" s="91"/>
      <c r="AB22" s="181" t="str">
        <f t="shared" si="0"/>
        <v/>
      </c>
      <c r="AC22" s="91"/>
      <c r="AD22" s="181" t="str">
        <f t="shared" si="1"/>
        <v/>
      </c>
      <c r="AE22" s="91"/>
      <c r="AF22" s="91"/>
      <c r="AG22" s="182"/>
      <c r="AH22" s="182"/>
      <c r="AI22" s="182"/>
      <c r="AJ22" s="182"/>
      <c r="AK22" s="183" t="e">
        <f t="shared" si="2"/>
        <v>#VALUE!</v>
      </c>
      <c r="AL22" s="184" t="str">
        <f>IF(OR(AA22="Preventivo",AA22="Detectivo"),((V18-AL18-AL19-AL20-AL21)*AK22),"0")</f>
        <v>0</v>
      </c>
      <c r="AM22" s="190" t="str">
        <f>IF(AND(AA22="Correctivo",N18="Gestión"),((W18-AM18-AM19-AM20-AM21)*AK22),"0")</f>
        <v>0</v>
      </c>
      <c r="AN22" s="384"/>
      <c r="AO22" s="386"/>
      <c r="AP22" s="386"/>
      <c r="AQ22" s="366"/>
      <c r="AR22" s="395"/>
      <c r="AS22" s="156"/>
      <c r="AT22" s="191"/>
      <c r="AU22" s="156"/>
      <c r="AV22" s="454"/>
      <c r="AW22" s="134"/>
      <c r="AX22" s="156"/>
      <c r="AY22" s="134"/>
      <c r="AZ22" s="366"/>
      <c r="BA22" s="366"/>
      <c r="BB22" s="366"/>
      <c r="BC22" s="366"/>
      <c r="BD22" s="134"/>
      <c r="BE22" s="156"/>
      <c r="BF22" s="134"/>
      <c r="BG22" s="366"/>
      <c r="BH22" s="366"/>
      <c r="BI22" s="366"/>
      <c r="BJ22" s="366"/>
      <c r="BK22" s="134"/>
      <c r="BL22" s="156"/>
      <c r="BM22" s="134"/>
      <c r="BN22" s="366"/>
      <c r="BO22" s="366"/>
      <c r="BP22" s="366"/>
      <c r="BQ22" s="366"/>
      <c r="BR22" s="134"/>
      <c r="BS22" s="156"/>
      <c r="BT22" s="134"/>
      <c r="BU22" s="366"/>
      <c r="BV22" s="366"/>
      <c r="BW22" s="366"/>
      <c r="BX22" s="366"/>
      <c r="BY22" s="366"/>
    </row>
    <row r="23" spans="1:77" ht="111.75" customHeight="1" thickBot="1">
      <c r="A23" s="519" t="s">
        <v>444</v>
      </c>
      <c r="B23" s="451" t="s">
        <v>38</v>
      </c>
      <c r="C23" s="364" t="s">
        <v>40</v>
      </c>
      <c r="D23" s="364" t="s">
        <v>445</v>
      </c>
      <c r="E23" s="135" t="s">
        <v>446</v>
      </c>
      <c r="F23" s="135" t="s">
        <v>447</v>
      </c>
      <c r="G23" s="364" t="s">
        <v>294</v>
      </c>
      <c r="H23" s="364" t="s">
        <v>345</v>
      </c>
      <c r="I23" s="501" t="s">
        <v>694</v>
      </c>
      <c r="J23" s="364" t="s">
        <v>203</v>
      </c>
      <c r="K23" s="364" t="s">
        <v>203</v>
      </c>
      <c r="L23" s="364" t="s">
        <v>203</v>
      </c>
      <c r="M23" s="364" t="s">
        <v>203</v>
      </c>
      <c r="N23" s="364" t="str">
        <f>IF(AND(J23="Si",K23="Si",L23="Si",M23="Si"),"Corrupción_O_LA_FT",IF(AND(J23="",K23="",L23="",M23=""),"","Gestión"))</f>
        <v>Corrupción_O_LA_FT</v>
      </c>
      <c r="O23" s="364" t="s">
        <v>275</v>
      </c>
      <c r="P23" s="387" t="s">
        <v>426</v>
      </c>
      <c r="Q23" s="390" t="s">
        <v>293</v>
      </c>
      <c r="R23" s="364" t="str">
        <f>IF(Q23=Hoja1!$C$22,Hoja1!$B$22,IF(Q23=Hoja1!C$23,Hoja1!$B$23,IF(Q23=Hoja1!$C$24,Hoja1!$B$24,IF(Q23=Hoja1!$C$25,Hoja1!$B$25,IF(Q23=Hoja1!$C$26,Hoja1!$B$26,IF(Q23=Hoja1!$C$27,Hoja1!$B$27,IF(Q23=Hoja1!C$28,Hoja1!$B$28,IF(Q23=Hoja1!$C$29,Hoja1!$B$29,IF(Q23=Hoja1!$C$30,Hoja1!$B$30,IF(Q23=Hoja1!$C$31,Hoja1!$B$31,""))))))))))</f>
        <v>Rara Vez</v>
      </c>
      <c r="S23" s="393">
        <f>IF(R23="Muy baja",20%,IF(R23="Rara Vez",20%,IF(R23="Baja",40%,IF(R23="Improbable",40%,IF(R23="Media",60%,IF(R23="Posible",60%,IF(R23="Alta",80%,IF(R23="Probable",80%,IF(R23="Muy alta",100%,IF(R23="Casi seguro",100%,""))))))))))</f>
        <v>0.2</v>
      </c>
      <c r="T23" s="462" t="str">
        <f>IF(N23="Gestión",HYPERLINK("#"&amp;"Matriz_de_Riesgos!B$263","Clic para Calificar"),IF(N23="Corrupción_O_LA_FT",HYPERLINK("#"&amp;"Matriz_de_Riesgos!A$503","Clic para Calificar"),""))</f>
        <v>Clic para Calificar</v>
      </c>
      <c r="U23" s="372" t="str">
        <f>IF(N23="Corrupción_O_LA_FT",X503,E263)</f>
        <v>MAYOR</v>
      </c>
      <c r="V23" s="375">
        <f>S23</f>
        <v>0.2</v>
      </c>
      <c r="W23" s="376">
        <f>IF(U23="Catastrófico",100%,IF(U23="Mayor",80%,IF(U23="Moderado",60%,IF(U23="Menor",40%,IF(U23="Leve",20%,"")))))</f>
        <v>0.8</v>
      </c>
      <c r="X23" s="447">
        <f>S23*W23</f>
        <v>0.16000000000000003</v>
      </c>
      <c r="Y23" s="364" t="str">
        <f>IF(OR(AND(V23&lt;=40%,W23&lt;=20%),AND(V23&lt;=20%,W23&lt;=40%)),"Bajo",IF(OR(AND(V23&gt;40%,V23&lt;=80%,W23&lt;=40%),AND(V23&gt;20%,V23&lt;=40%,W23&gt;20%,W23&lt;=40%),AND(V23&lt;=60%,W23&gt;40%,W23&lt;=60%)),"Moderado",IF(OR(AND(V23&gt;80%,W23&lt;=80%),AND(V23&gt;60%,V23&lt;=80%,W23&gt;40%,W23&lt;=80%),AND(V23&lt;=60%,W23&gt;60%,W23&lt;=80%)),"Alto",IF(AND(W23&gt;=80%,W23&lt;=100%),"Extremo",""))))</f>
        <v>Alto</v>
      </c>
      <c r="Z23" s="242" t="s">
        <v>448</v>
      </c>
      <c r="AA23" s="91" t="s">
        <v>205</v>
      </c>
      <c r="AB23" s="181">
        <f t="shared" si="0"/>
        <v>0.25</v>
      </c>
      <c r="AC23" s="91" t="s">
        <v>209</v>
      </c>
      <c r="AD23" s="181">
        <f t="shared" si="1"/>
        <v>0.15</v>
      </c>
      <c r="AE23" s="91" t="s">
        <v>210</v>
      </c>
      <c r="AF23" s="91" t="s">
        <v>449</v>
      </c>
      <c r="AG23" s="182" t="s">
        <v>212</v>
      </c>
      <c r="AH23" s="182" t="s">
        <v>450</v>
      </c>
      <c r="AI23" s="182" t="s">
        <v>214</v>
      </c>
      <c r="AJ23" s="182" t="s">
        <v>451</v>
      </c>
      <c r="AK23" s="183">
        <f t="shared" si="2"/>
        <v>0.4</v>
      </c>
      <c r="AL23" s="184">
        <f>IF(OR(AA23="Preventivo",AA23="Detectivo"),(V23*AK23),"0")</f>
        <v>8.0000000000000016E-2</v>
      </c>
      <c r="AM23" s="185" t="str">
        <f>IF(AND(AA23="Correctivo",N23="Gestión"),(W23*AK23),"0")</f>
        <v>0</v>
      </c>
      <c r="AN23" s="382">
        <f>IF(S23&lt;&gt;"",S23-SUM(AL23:AL27),"")</f>
        <v>5.04E-2</v>
      </c>
      <c r="AO23" s="385">
        <f>IF(W23&lt;&gt;"",W23-SUM(AM23:AM27),"")</f>
        <v>0.8</v>
      </c>
      <c r="AP23" s="385">
        <f>AN23*AO23</f>
        <v>4.0320000000000002E-2</v>
      </c>
      <c r="AQ23" s="364"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364" t="str">
        <f>IF(AQ23="Bajo","Asumir",IF(AQ23="Moderado","Reducir (Mitigar)",IF(AQ23="Alto","Reducir (Mitigar) o Reducir (Transferir) o Evitar ",IF(AQ23="Extremo","Reducir (Mitigar) o Reducir (Transferir) o Evitar "," "))))</f>
        <v xml:space="preserve">Reducir (Mitigar) o Reducir (Transferir) o Evitar </v>
      </c>
      <c r="AS23" s="139" t="s">
        <v>288</v>
      </c>
      <c r="AT23" s="186" t="s">
        <v>452</v>
      </c>
      <c r="AU23" s="187">
        <v>45199</v>
      </c>
      <c r="AV23" s="452" t="s">
        <v>453</v>
      </c>
      <c r="AW23" s="132"/>
      <c r="AX23" s="139"/>
      <c r="AY23" s="132"/>
      <c r="AZ23" s="364"/>
      <c r="BA23" s="364"/>
      <c r="BB23" s="364"/>
      <c r="BC23" s="364"/>
      <c r="BD23" s="132"/>
      <c r="BE23" s="139"/>
      <c r="BF23" s="132"/>
      <c r="BG23" s="364"/>
      <c r="BH23" s="364"/>
      <c r="BI23" s="364"/>
      <c r="BJ23" s="364"/>
      <c r="BK23" s="132"/>
      <c r="BL23" s="139"/>
      <c r="BM23" s="132"/>
      <c r="BN23" s="364"/>
      <c r="BO23" s="364"/>
      <c r="BP23" s="364"/>
      <c r="BQ23" s="364"/>
      <c r="BR23" s="132"/>
      <c r="BS23" s="139"/>
      <c r="BT23" s="132"/>
      <c r="BU23" s="364"/>
      <c r="BV23" s="364"/>
      <c r="BW23" s="364"/>
      <c r="BX23" s="364"/>
      <c r="BY23" s="364"/>
    </row>
    <row r="24" spans="1:77" ht="125.25" customHeight="1" thickBot="1">
      <c r="A24" s="520"/>
      <c r="B24" s="365"/>
      <c r="C24" s="365"/>
      <c r="D24" s="367"/>
      <c r="E24" s="91"/>
      <c r="F24" s="91" t="s">
        <v>454</v>
      </c>
      <c r="G24" s="365"/>
      <c r="H24" s="365"/>
      <c r="I24" s="502"/>
      <c r="J24" s="365"/>
      <c r="K24" s="365"/>
      <c r="L24" s="365"/>
      <c r="M24" s="365"/>
      <c r="N24" s="365"/>
      <c r="O24" s="365"/>
      <c r="P24" s="388"/>
      <c r="Q24" s="391"/>
      <c r="R24" s="365"/>
      <c r="S24" s="365"/>
      <c r="T24" s="370"/>
      <c r="U24" s="373"/>
      <c r="V24" s="373"/>
      <c r="W24" s="377"/>
      <c r="X24" s="448"/>
      <c r="Y24" s="365"/>
      <c r="Z24" s="242" t="s">
        <v>455</v>
      </c>
      <c r="AA24" s="91" t="s">
        <v>206</v>
      </c>
      <c r="AB24" s="181">
        <f t="shared" si="0"/>
        <v>0.15</v>
      </c>
      <c r="AC24" s="91" t="s">
        <v>209</v>
      </c>
      <c r="AD24" s="181">
        <f t="shared" si="1"/>
        <v>0.15</v>
      </c>
      <c r="AE24" s="91" t="s">
        <v>210</v>
      </c>
      <c r="AF24" s="91" t="s">
        <v>456</v>
      </c>
      <c r="AG24" s="182" t="s">
        <v>212</v>
      </c>
      <c r="AH24" s="182" t="s">
        <v>457</v>
      </c>
      <c r="AI24" s="182" t="s">
        <v>214</v>
      </c>
      <c r="AJ24" s="182" t="s">
        <v>458</v>
      </c>
      <c r="AK24" s="183">
        <f t="shared" si="2"/>
        <v>0.3</v>
      </c>
      <c r="AL24" s="184">
        <f>IF(OR(AA24="Preventivo",AA24="Detectivo"),((V23-AL23)*AK24),"0")</f>
        <v>3.5999999999999997E-2</v>
      </c>
      <c r="AM24" s="188" t="str">
        <f>IF(AND(AA24="Correctivo",N23="Gestión"),((W23-AM23)*AK24),"0")</f>
        <v>0</v>
      </c>
      <c r="AN24" s="383"/>
      <c r="AO24" s="365"/>
      <c r="AP24" s="365"/>
      <c r="AQ24" s="365"/>
      <c r="AR24" s="394"/>
      <c r="AS24" s="139" t="s">
        <v>288</v>
      </c>
      <c r="AT24" s="186" t="s">
        <v>431</v>
      </c>
      <c r="AU24" s="187">
        <v>45137</v>
      </c>
      <c r="AV24" s="578"/>
      <c r="AW24" s="133"/>
      <c r="AX24" s="142"/>
      <c r="AY24" s="133"/>
      <c r="AZ24" s="365"/>
      <c r="BA24" s="365"/>
      <c r="BB24" s="365"/>
      <c r="BC24" s="365"/>
      <c r="BD24" s="133"/>
      <c r="BE24" s="142"/>
      <c r="BF24" s="133"/>
      <c r="BG24" s="365"/>
      <c r="BH24" s="365"/>
      <c r="BI24" s="365"/>
      <c r="BJ24" s="365"/>
      <c r="BK24" s="133"/>
      <c r="BL24" s="142"/>
      <c r="BM24" s="133"/>
      <c r="BN24" s="365"/>
      <c r="BO24" s="365"/>
      <c r="BP24" s="365"/>
      <c r="BQ24" s="365"/>
      <c r="BR24" s="133"/>
      <c r="BS24" s="142"/>
      <c r="BT24" s="133"/>
      <c r="BU24" s="365"/>
      <c r="BV24" s="365"/>
      <c r="BW24" s="365"/>
      <c r="BX24" s="365"/>
      <c r="BY24" s="365"/>
    </row>
    <row r="25" spans="1:77" ht="80.25" customHeight="1" thickBot="1">
      <c r="A25" s="520"/>
      <c r="B25" s="365"/>
      <c r="C25" s="365"/>
      <c r="D25" s="367"/>
      <c r="E25" s="91"/>
      <c r="F25" s="91" t="s">
        <v>686</v>
      </c>
      <c r="G25" s="365"/>
      <c r="H25" s="365"/>
      <c r="I25" s="502"/>
      <c r="J25" s="365"/>
      <c r="K25" s="365"/>
      <c r="L25" s="365"/>
      <c r="M25" s="365"/>
      <c r="N25" s="365"/>
      <c r="O25" s="365"/>
      <c r="P25" s="388"/>
      <c r="Q25" s="391"/>
      <c r="R25" s="365"/>
      <c r="S25" s="365"/>
      <c r="T25" s="370"/>
      <c r="U25" s="373"/>
      <c r="V25" s="373"/>
      <c r="W25" s="377"/>
      <c r="X25" s="448"/>
      <c r="Y25" s="365"/>
      <c r="Z25" s="242" t="s">
        <v>440</v>
      </c>
      <c r="AA25" s="91" t="s">
        <v>205</v>
      </c>
      <c r="AB25" s="181">
        <f t="shared" si="0"/>
        <v>0.25</v>
      </c>
      <c r="AC25" s="91" t="s">
        <v>209</v>
      </c>
      <c r="AD25" s="181">
        <f t="shared" si="1"/>
        <v>0.15</v>
      </c>
      <c r="AE25" s="91" t="s">
        <v>210</v>
      </c>
      <c r="AF25" s="91" t="s">
        <v>441</v>
      </c>
      <c r="AG25" s="182" t="s">
        <v>212</v>
      </c>
      <c r="AH25" s="182" t="s">
        <v>442</v>
      </c>
      <c r="AI25" s="182" t="s">
        <v>214</v>
      </c>
      <c r="AJ25" s="182" t="s">
        <v>443</v>
      </c>
      <c r="AK25" s="183">
        <f t="shared" si="2"/>
        <v>0.4</v>
      </c>
      <c r="AL25" s="184">
        <f>IF(OR(AA25="Preventivo",AA25="Detectivo"),((V23-AL23-AL24)*AK25),"0")</f>
        <v>3.3599999999999998E-2</v>
      </c>
      <c r="AM25" s="189" t="str">
        <f>IF(AND(AA25="Correctivo",N23="Gestión"),((W23-AM23-AM24)*AK25),"0")</f>
        <v>0</v>
      </c>
      <c r="AN25" s="383"/>
      <c r="AO25" s="365"/>
      <c r="AP25" s="365"/>
      <c r="AQ25" s="365"/>
      <c r="AR25" s="394"/>
      <c r="AS25" s="142"/>
      <c r="AT25" s="129"/>
      <c r="AU25" s="142"/>
      <c r="AV25" s="578"/>
      <c r="AW25" s="133"/>
      <c r="AX25" s="142"/>
      <c r="AY25" s="133"/>
      <c r="AZ25" s="365"/>
      <c r="BA25" s="365"/>
      <c r="BB25" s="365"/>
      <c r="BC25" s="365"/>
      <c r="BD25" s="133"/>
      <c r="BE25" s="142"/>
      <c r="BF25" s="133"/>
      <c r="BG25" s="365"/>
      <c r="BH25" s="365"/>
      <c r="BI25" s="365"/>
      <c r="BJ25" s="365"/>
      <c r="BK25" s="133"/>
      <c r="BL25" s="142"/>
      <c r="BM25" s="133"/>
      <c r="BN25" s="365"/>
      <c r="BO25" s="365"/>
      <c r="BP25" s="365"/>
      <c r="BQ25" s="365"/>
      <c r="BR25" s="133"/>
      <c r="BS25" s="142"/>
      <c r="BT25" s="133"/>
      <c r="BU25" s="365"/>
      <c r="BV25" s="365"/>
      <c r="BW25" s="365"/>
      <c r="BX25" s="365"/>
      <c r="BY25" s="365"/>
    </row>
    <row r="26" spans="1:77" ht="80.25" customHeight="1" thickBot="1">
      <c r="A26" s="520"/>
      <c r="B26" s="365"/>
      <c r="C26" s="365"/>
      <c r="D26" s="367"/>
      <c r="E26" s="91"/>
      <c r="F26" s="91"/>
      <c r="G26" s="365"/>
      <c r="H26" s="365"/>
      <c r="I26" s="502"/>
      <c r="J26" s="365"/>
      <c r="K26" s="365"/>
      <c r="L26" s="365"/>
      <c r="M26" s="365"/>
      <c r="N26" s="365"/>
      <c r="O26" s="365"/>
      <c r="P26" s="388"/>
      <c r="Q26" s="391"/>
      <c r="R26" s="365"/>
      <c r="S26" s="365"/>
      <c r="T26" s="370"/>
      <c r="U26" s="373"/>
      <c r="V26" s="373"/>
      <c r="W26" s="377"/>
      <c r="X26" s="448"/>
      <c r="Y26" s="365"/>
      <c r="Z26" s="242"/>
      <c r="AA26" s="91"/>
      <c r="AB26" s="181" t="str">
        <f t="shared" si="0"/>
        <v/>
      </c>
      <c r="AC26" s="91"/>
      <c r="AD26" s="181" t="str">
        <f t="shared" si="1"/>
        <v/>
      </c>
      <c r="AE26" s="91"/>
      <c r="AF26" s="91"/>
      <c r="AG26" s="182"/>
      <c r="AH26" s="182"/>
      <c r="AI26" s="182"/>
      <c r="AJ26" s="182"/>
      <c r="AK26" s="183" t="e">
        <f t="shared" si="2"/>
        <v>#VALUE!</v>
      </c>
      <c r="AL26" s="184" t="str">
        <f>IF(OR(AA26="Preventivo",AA26="Detectivo"),((V23-AL23-AL24-AL25)*AK26),"0")</f>
        <v>0</v>
      </c>
      <c r="AM26" s="188" t="str">
        <f>IF(AND(AA26="Correctivo",N23="Gestión"),((W23-AM23-AM24-AM25)*AK26),"0")</f>
        <v>0</v>
      </c>
      <c r="AN26" s="383"/>
      <c r="AO26" s="365"/>
      <c r="AP26" s="365"/>
      <c r="AQ26" s="365"/>
      <c r="AR26" s="394"/>
      <c r="AS26" s="142"/>
      <c r="AT26" s="129"/>
      <c r="AU26" s="142"/>
      <c r="AV26" s="578"/>
      <c r="AW26" s="133"/>
      <c r="AX26" s="142"/>
      <c r="AY26" s="133"/>
      <c r="AZ26" s="365"/>
      <c r="BA26" s="365"/>
      <c r="BB26" s="365"/>
      <c r="BC26" s="365"/>
      <c r="BD26" s="133"/>
      <c r="BE26" s="142"/>
      <c r="BF26" s="133"/>
      <c r="BG26" s="365"/>
      <c r="BH26" s="365"/>
      <c r="BI26" s="365"/>
      <c r="BJ26" s="365"/>
      <c r="BK26" s="133"/>
      <c r="BL26" s="142"/>
      <c r="BM26" s="133"/>
      <c r="BN26" s="365"/>
      <c r="BO26" s="365"/>
      <c r="BP26" s="365"/>
      <c r="BQ26" s="365"/>
      <c r="BR26" s="133"/>
      <c r="BS26" s="142"/>
      <c r="BT26" s="133"/>
      <c r="BU26" s="365"/>
      <c r="BV26" s="365"/>
      <c r="BW26" s="365"/>
      <c r="BX26" s="365"/>
      <c r="BY26" s="365"/>
    </row>
    <row r="27" spans="1:77" ht="80.25" customHeight="1" thickBot="1">
      <c r="A27" s="521"/>
      <c r="B27" s="366"/>
      <c r="C27" s="366"/>
      <c r="D27" s="368"/>
      <c r="E27" s="156"/>
      <c r="F27" s="156"/>
      <c r="G27" s="366"/>
      <c r="H27" s="366"/>
      <c r="I27" s="503"/>
      <c r="J27" s="366"/>
      <c r="K27" s="366"/>
      <c r="L27" s="366"/>
      <c r="M27" s="366"/>
      <c r="N27" s="366"/>
      <c r="O27" s="366"/>
      <c r="P27" s="389"/>
      <c r="Q27" s="392"/>
      <c r="R27" s="366"/>
      <c r="S27" s="366"/>
      <c r="T27" s="371"/>
      <c r="U27" s="374"/>
      <c r="V27" s="374"/>
      <c r="W27" s="378"/>
      <c r="X27" s="449"/>
      <c r="Y27" s="366"/>
      <c r="Z27" s="242"/>
      <c r="AA27" s="91"/>
      <c r="AB27" s="181" t="str">
        <f t="shared" si="0"/>
        <v/>
      </c>
      <c r="AC27" s="91"/>
      <c r="AD27" s="181" t="str">
        <f t="shared" si="1"/>
        <v/>
      </c>
      <c r="AE27" s="91"/>
      <c r="AF27" s="91"/>
      <c r="AG27" s="91"/>
      <c r="AH27" s="91"/>
      <c r="AI27" s="90"/>
      <c r="AJ27" s="91"/>
      <c r="AK27" s="183" t="e">
        <f t="shared" si="2"/>
        <v>#VALUE!</v>
      </c>
      <c r="AL27" s="184" t="str">
        <f>IF(OR(AA27="Preventivo",AA27="Detectivo"),((V23-AL23-AL24-AL25-AL26)*AK27),"0")</f>
        <v>0</v>
      </c>
      <c r="AM27" s="190" t="str">
        <f>IF(AND(AA27="Correctivo",N23="Gestión"),((W23-AM23-AM24-AM25-AM26)*AK27),"0")</f>
        <v>0</v>
      </c>
      <c r="AN27" s="384"/>
      <c r="AO27" s="386"/>
      <c r="AP27" s="386"/>
      <c r="AQ27" s="366"/>
      <c r="AR27" s="395"/>
      <c r="AS27" s="156"/>
      <c r="AT27" s="191"/>
      <c r="AU27" s="156"/>
      <c r="AV27" s="579"/>
      <c r="AW27" s="134"/>
      <c r="AX27" s="156"/>
      <c r="AY27" s="134"/>
      <c r="AZ27" s="366"/>
      <c r="BA27" s="366"/>
      <c r="BB27" s="366"/>
      <c r="BC27" s="366"/>
      <c r="BD27" s="134"/>
      <c r="BE27" s="156"/>
      <c r="BF27" s="134"/>
      <c r="BG27" s="366"/>
      <c r="BH27" s="366"/>
      <c r="BI27" s="366"/>
      <c r="BJ27" s="366"/>
      <c r="BK27" s="134"/>
      <c r="BL27" s="156"/>
      <c r="BM27" s="134"/>
      <c r="BN27" s="366"/>
      <c r="BO27" s="366"/>
      <c r="BP27" s="366"/>
      <c r="BQ27" s="366"/>
      <c r="BR27" s="134"/>
      <c r="BS27" s="156"/>
      <c r="BT27" s="134"/>
      <c r="BU27" s="366"/>
      <c r="BV27" s="366"/>
      <c r="BW27" s="366"/>
      <c r="BX27" s="366"/>
      <c r="BY27" s="366"/>
    </row>
    <row r="28" spans="1:77" ht="207.75" customHeight="1" thickBot="1">
      <c r="A28" s="519" t="s">
        <v>459</v>
      </c>
      <c r="B28" s="451" t="s">
        <v>338</v>
      </c>
      <c r="C28" s="364" t="s">
        <v>460</v>
      </c>
      <c r="D28" s="450" t="s">
        <v>461</v>
      </c>
      <c r="E28" s="135" t="s">
        <v>462</v>
      </c>
      <c r="F28" s="135" t="s">
        <v>463</v>
      </c>
      <c r="G28" s="364" t="s">
        <v>294</v>
      </c>
      <c r="H28" s="364" t="s">
        <v>345</v>
      </c>
      <c r="I28" s="501" t="s">
        <v>695</v>
      </c>
      <c r="J28" s="364" t="s">
        <v>203</v>
      </c>
      <c r="K28" s="364" t="s">
        <v>203</v>
      </c>
      <c r="L28" s="364" t="s">
        <v>203</v>
      </c>
      <c r="M28" s="364" t="s">
        <v>203</v>
      </c>
      <c r="N28" s="364" t="str">
        <f>IF(AND(J28="Si",K28="Si",L28="Si",M28="Si"),"Corrupción_O_LA_FT",IF(AND(J28="",K28="",L28="",M28=""),"","Gestión"))</f>
        <v>Corrupción_O_LA_FT</v>
      </c>
      <c r="O28" s="364" t="s">
        <v>275</v>
      </c>
      <c r="P28" s="387" t="s">
        <v>426</v>
      </c>
      <c r="Q28" s="390" t="s">
        <v>282</v>
      </c>
      <c r="R28" s="456" t="str">
        <f>IF(Q28=[1]Hoja1!$C$22,[1]Hoja1!$B$22,IF(Q28=[1]Hoja1!C$23,[1]Hoja1!$B$23,IF(Q28=[1]Hoja1!$C$24,[1]Hoja1!$B$24,IF(Q28=[1]Hoja1!$C$25,[1]Hoja1!$B$25,IF(Q28=[1]Hoja1!$C$26,[1]Hoja1!$B$26,IF(Q28=[1]Hoja1!$C$27,[1]Hoja1!$B$27,IF(Q28=[1]Hoja1!C$28,[1]Hoja1!$B$28,IF(Q28=[1]Hoja1!$C$29,[1]Hoja1!$B$29,IF(Q28=[1]Hoja1!$C$30,[1]Hoja1!$B$30,IF(Q28=[1]Hoja1!$C$31,[1]Hoja1!$B$31,""))))))))))</f>
        <v>Media</v>
      </c>
      <c r="S28" s="459">
        <f t="shared" ref="S28" si="3">IF(R28="Muy baja",20%,IF(R28="Rara Vez",20%,IF(R28="Baja",40%,IF(R28="Improbable",40%,IF(R28="Media",60%,IF(R28="Posible",60%,IF(R28="Alta",80%,IF(R28="Probable",80%,IF(R28="Muy alta",100%,IF(R28="Casi seguro",100%,""))))))))))</f>
        <v>0.6</v>
      </c>
      <c r="T28" s="462" t="str">
        <f>IF(N28="Gestión",HYPERLINK("#"&amp;"Matriz_de_Riesgos!B$263","Clic para Calificar"),IF(N28="Corrupción_O_LA_FT",HYPERLINK("#"&amp;"Matriz_de_Riesgos!A$503","Clic para Calificar"),""))</f>
        <v>Clic para Calificar</v>
      </c>
      <c r="U28" s="372" t="str">
        <f>IF(N28="Corrupción_O_LA_FT",X508,E268)</f>
        <v>CATASTRÓFICO</v>
      </c>
      <c r="V28" s="375">
        <f>S28</f>
        <v>0.6</v>
      </c>
      <c r="W28" s="376">
        <f>IF(U28="Catastrófico",100%,IF(U28="Mayor",80%,IF(U28="Moderado",60%,IF(U28="Menor",40%,IF(U28="Leve",20%,"")))))</f>
        <v>1</v>
      </c>
      <c r="X28" s="447">
        <f>S28*W28</f>
        <v>0.6</v>
      </c>
      <c r="Y28" s="364" t="str">
        <f>IF(OR(AND(V28&lt;=40%,W28&lt;=20%),AND(V28&lt;=20%,W28&lt;=40%)),"Bajo",IF(OR(AND(V28&gt;40%,V28&lt;=80%,W28&lt;=40%),AND(V28&gt;20%,V28&lt;=40%,W28&gt;20%,W28&lt;=40%),AND(V28&lt;=60%,W28&gt;40%,W28&lt;=60%)),"Moderado",IF(OR(AND(V28&gt;80%,W28&lt;=80%),AND(V28&gt;60%,V28&lt;=80%,W28&gt;40%,W28&lt;=80%),AND(V28&lt;=60%,W28&gt;60%,W28&lt;=80%)),"Alto",IF(AND(W28&gt;=80%,W28&lt;=100%),"Extremo",""))))</f>
        <v>Extremo</v>
      </c>
      <c r="Z28" s="242" t="s">
        <v>464</v>
      </c>
      <c r="AA28" s="91" t="s">
        <v>205</v>
      </c>
      <c r="AB28" s="181">
        <f t="shared" si="0"/>
        <v>0.25</v>
      </c>
      <c r="AC28" s="91" t="s">
        <v>209</v>
      </c>
      <c r="AD28" s="181">
        <f t="shared" si="1"/>
        <v>0.15</v>
      </c>
      <c r="AE28" s="91" t="s">
        <v>210</v>
      </c>
      <c r="AF28" s="91" t="s">
        <v>465</v>
      </c>
      <c r="AG28" s="182" t="s">
        <v>212</v>
      </c>
      <c r="AH28" s="182" t="s">
        <v>466</v>
      </c>
      <c r="AI28" s="182" t="s">
        <v>214</v>
      </c>
      <c r="AJ28" s="182" t="s">
        <v>467</v>
      </c>
      <c r="AK28" s="183">
        <f t="shared" si="2"/>
        <v>0.4</v>
      </c>
      <c r="AL28" s="184">
        <f>IF(OR(AA28="Preventivo",AA28="Detectivo"),(V28*AK28),"0")</f>
        <v>0.24</v>
      </c>
      <c r="AM28" s="185" t="str">
        <f>IF(AND(AA28="Correctivo",N28="Gestión"),(W28*AK28),"0")</f>
        <v>0</v>
      </c>
      <c r="AN28" s="382">
        <f>IF(S28&lt;&gt;"",S28-SUM(AL28:AL32),"")</f>
        <v>0.36</v>
      </c>
      <c r="AO28" s="385">
        <f>IF(W28&lt;&gt;"",W28-SUM(AM28:AM32),"")</f>
        <v>1</v>
      </c>
      <c r="AP28" s="385">
        <f>AN28*AO28</f>
        <v>0.36</v>
      </c>
      <c r="AQ28" s="364"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364" t="str">
        <f>IF(AQ28="Bajo","Asumir",IF(AQ28="Moderado","Reducir (Mitigar)",IF(AQ28="Alto","Reducir (Mitigar) o Reducir (Transferir) o Evitar ",IF(AQ28="Extremo","Reducir (Mitigar) o Reducir (Transferir) o Evitar "," "))))</f>
        <v xml:space="preserve">Reducir (Mitigar) o Reducir (Transferir) o Evitar </v>
      </c>
      <c r="AS28" s="139" t="s">
        <v>288</v>
      </c>
      <c r="AT28" s="452" t="s">
        <v>468</v>
      </c>
      <c r="AU28" s="455">
        <v>45137</v>
      </c>
      <c r="AV28" s="452" t="s">
        <v>469</v>
      </c>
      <c r="AW28" s="132"/>
      <c r="AX28" s="139"/>
      <c r="AY28" s="132"/>
      <c r="AZ28" s="364"/>
      <c r="BA28" s="364"/>
      <c r="BB28" s="364"/>
      <c r="BC28" s="364"/>
      <c r="BD28" s="132"/>
      <c r="BE28" s="139"/>
      <c r="BF28" s="132"/>
      <c r="BG28" s="364"/>
      <c r="BH28" s="364"/>
      <c r="BI28" s="364"/>
      <c r="BJ28" s="364"/>
      <c r="BK28" s="132"/>
      <c r="BL28" s="139"/>
      <c r="BM28" s="132"/>
      <c r="BN28" s="364"/>
      <c r="BO28" s="364"/>
      <c r="BP28" s="364"/>
      <c r="BQ28" s="364"/>
      <c r="BR28" s="132"/>
      <c r="BS28" s="139"/>
      <c r="BT28" s="132"/>
      <c r="BU28" s="364"/>
      <c r="BV28" s="364"/>
      <c r="BW28" s="364"/>
      <c r="BX28" s="364"/>
      <c r="BY28" s="364"/>
    </row>
    <row r="29" spans="1:77" ht="16.5" customHeight="1" thickBot="1">
      <c r="A29" s="520"/>
      <c r="B29" s="365"/>
      <c r="C29" s="365"/>
      <c r="D29" s="367"/>
      <c r="E29" s="91"/>
      <c r="F29" s="91"/>
      <c r="G29" s="365"/>
      <c r="H29" s="365"/>
      <c r="I29" s="502"/>
      <c r="J29" s="365"/>
      <c r="K29" s="365"/>
      <c r="L29" s="365"/>
      <c r="M29" s="365"/>
      <c r="N29" s="365"/>
      <c r="O29" s="365"/>
      <c r="P29" s="388"/>
      <c r="Q29" s="391"/>
      <c r="R29" s="457"/>
      <c r="S29" s="460"/>
      <c r="T29" s="370"/>
      <c r="U29" s="373"/>
      <c r="V29" s="373"/>
      <c r="W29" s="377"/>
      <c r="X29" s="448"/>
      <c r="Y29" s="365"/>
      <c r="Z29" s="242"/>
      <c r="AA29" s="91"/>
      <c r="AB29" s="181" t="str">
        <f t="shared" si="0"/>
        <v/>
      </c>
      <c r="AC29" s="91"/>
      <c r="AD29" s="181" t="str">
        <f t="shared" si="1"/>
        <v/>
      </c>
      <c r="AE29" s="91"/>
      <c r="AF29" s="91"/>
      <c r="AG29" s="182"/>
      <c r="AH29" s="182"/>
      <c r="AI29" s="182"/>
      <c r="AJ29" s="182"/>
      <c r="AK29" s="183" t="e">
        <f t="shared" si="2"/>
        <v>#VALUE!</v>
      </c>
      <c r="AL29" s="184" t="str">
        <f>IF(OR(AA29="Preventivo",AA29="Detectivo"),((V28-AL28)*AK29),"0")</f>
        <v>0</v>
      </c>
      <c r="AM29" s="188" t="str">
        <f>IF(AND(AA29="Correctivo",N28="Gestión"),((W28-AM28)*AK29),"0")</f>
        <v>0</v>
      </c>
      <c r="AN29" s="383"/>
      <c r="AO29" s="365"/>
      <c r="AP29" s="365"/>
      <c r="AQ29" s="365"/>
      <c r="AR29" s="394"/>
      <c r="AS29" s="142"/>
      <c r="AT29" s="453"/>
      <c r="AU29" s="394"/>
      <c r="AV29" s="453"/>
      <c r="AW29" s="133"/>
      <c r="AX29" s="142"/>
      <c r="AY29" s="133"/>
      <c r="AZ29" s="365"/>
      <c r="BA29" s="365"/>
      <c r="BB29" s="365"/>
      <c r="BC29" s="365"/>
      <c r="BD29" s="133"/>
      <c r="BE29" s="142"/>
      <c r="BF29" s="133"/>
      <c r="BG29" s="365"/>
      <c r="BH29" s="365"/>
      <c r="BI29" s="365"/>
      <c r="BJ29" s="365"/>
      <c r="BK29" s="133"/>
      <c r="BL29" s="142"/>
      <c r="BM29" s="133"/>
      <c r="BN29" s="365"/>
      <c r="BO29" s="365"/>
      <c r="BP29" s="365"/>
      <c r="BQ29" s="365"/>
      <c r="BR29" s="133"/>
      <c r="BS29" s="142"/>
      <c r="BT29" s="133"/>
      <c r="BU29" s="365"/>
      <c r="BV29" s="365"/>
      <c r="BW29" s="365"/>
      <c r="BX29" s="365"/>
      <c r="BY29" s="365"/>
    </row>
    <row r="30" spans="1:77" ht="16.5" customHeight="1" thickBot="1">
      <c r="A30" s="520"/>
      <c r="B30" s="365"/>
      <c r="C30" s="365"/>
      <c r="D30" s="367"/>
      <c r="E30" s="91"/>
      <c r="F30" s="91"/>
      <c r="G30" s="365"/>
      <c r="H30" s="365"/>
      <c r="I30" s="502"/>
      <c r="J30" s="365"/>
      <c r="K30" s="365"/>
      <c r="L30" s="365"/>
      <c r="M30" s="365"/>
      <c r="N30" s="365"/>
      <c r="O30" s="365"/>
      <c r="P30" s="388"/>
      <c r="Q30" s="391"/>
      <c r="R30" s="457"/>
      <c r="S30" s="460"/>
      <c r="T30" s="370"/>
      <c r="U30" s="373"/>
      <c r="V30" s="373"/>
      <c r="W30" s="377"/>
      <c r="X30" s="448"/>
      <c r="Y30" s="365"/>
      <c r="Z30" s="242"/>
      <c r="AA30" s="91"/>
      <c r="AB30" s="181" t="str">
        <f t="shared" si="0"/>
        <v/>
      </c>
      <c r="AC30" s="91"/>
      <c r="AD30" s="181" t="str">
        <f t="shared" si="1"/>
        <v/>
      </c>
      <c r="AE30" s="91"/>
      <c r="AF30" s="91"/>
      <c r="AG30" s="182"/>
      <c r="AH30" s="182"/>
      <c r="AI30" s="182"/>
      <c r="AJ30" s="182"/>
      <c r="AK30" s="183" t="e">
        <f t="shared" si="2"/>
        <v>#VALUE!</v>
      </c>
      <c r="AL30" s="184" t="str">
        <f>IF(OR(AA30="Preventivo",AA30="Detectivo"),((V28-AL28-AL29)*AK30),"0")</f>
        <v>0</v>
      </c>
      <c r="AM30" s="189" t="str">
        <f>IF(AND(AA30="Correctivo",N28="Gestión"),((W28-AM28-AM29)*AK30),"0")</f>
        <v>0</v>
      </c>
      <c r="AN30" s="383"/>
      <c r="AO30" s="365"/>
      <c r="AP30" s="365"/>
      <c r="AQ30" s="365"/>
      <c r="AR30" s="394"/>
      <c r="AS30" s="142"/>
      <c r="AT30" s="453"/>
      <c r="AU30" s="394"/>
      <c r="AV30" s="453"/>
      <c r="AW30" s="133"/>
      <c r="AX30" s="142"/>
      <c r="AY30" s="133"/>
      <c r="AZ30" s="365"/>
      <c r="BA30" s="365"/>
      <c r="BB30" s="365"/>
      <c r="BC30" s="365"/>
      <c r="BD30" s="133"/>
      <c r="BE30" s="142"/>
      <c r="BF30" s="133"/>
      <c r="BG30" s="365"/>
      <c r="BH30" s="365"/>
      <c r="BI30" s="365"/>
      <c r="BJ30" s="365"/>
      <c r="BK30" s="133"/>
      <c r="BL30" s="142"/>
      <c r="BM30" s="133"/>
      <c r="BN30" s="365"/>
      <c r="BO30" s="365"/>
      <c r="BP30" s="365"/>
      <c r="BQ30" s="365"/>
      <c r="BR30" s="133"/>
      <c r="BS30" s="142"/>
      <c r="BT30" s="133"/>
      <c r="BU30" s="365"/>
      <c r="BV30" s="365"/>
      <c r="BW30" s="365"/>
      <c r="BX30" s="365"/>
      <c r="BY30" s="365"/>
    </row>
    <row r="31" spans="1:77" ht="16.5" customHeight="1" thickBot="1">
      <c r="A31" s="520"/>
      <c r="B31" s="365"/>
      <c r="C31" s="365"/>
      <c r="D31" s="367"/>
      <c r="E31" s="91"/>
      <c r="F31" s="91"/>
      <c r="G31" s="365"/>
      <c r="H31" s="365"/>
      <c r="I31" s="502"/>
      <c r="J31" s="365"/>
      <c r="K31" s="365"/>
      <c r="L31" s="365"/>
      <c r="M31" s="365"/>
      <c r="N31" s="365"/>
      <c r="O31" s="365"/>
      <c r="P31" s="388"/>
      <c r="Q31" s="391"/>
      <c r="R31" s="457"/>
      <c r="S31" s="460"/>
      <c r="T31" s="370"/>
      <c r="U31" s="373"/>
      <c r="V31" s="373"/>
      <c r="W31" s="377"/>
      <c r="X31" s="448"/>
      <c r="Y31" s="365"/>
      <c r="Z31" s="242"/>
      <c r="AA31" s="91"/>
      <c r="AB31" s="181" t="str">
        <f t="shared" si="0"/>
        <v/>
      </c>
      <c r="AC31" s="91"/>
      <c r="AD31" s="181" t="str">
        <f t="shared" si="1"/>
        <v/>
      </c>
      <c r="AE31" s="91"/>
      <c r="AF31" s="91"/>
      <c r="AG31" s="182"/>
      <c r="AH31" s="182"/>
      <c r="AI31" s="182"/>
      <c r="AJ31" s="182"/>
      <c r="AK31" s="183" t="e">
        <f t="shared" si="2"/>
        <v>#VALUE!</v>
      </c>
      <c r="AL31" s="184" t="str">
        <f>IF(OR(AA31="Preventivo",AA31="Detectivo"),((V28-AL28-AL29-AL30)*AK31),"0")</f>
        <v>0</v>
      </c>
      <c r="AM31" s="188" t="str">
        <f>IF(AND(AA31="Correctivo",N28="Gestión"),((W28-AM28-AM29-AM30)*AK31),"0")</f>
        <v>0</v>
      </c>
      <c r="AN31" s="383"/>
      <c r="AO31" s="365"/>
      <c r="AP31" s="365"/>
      <c r="AQ31" s="365"/>
      <c r="AR31" s="394"/>
      <c r="AS31" s="142"/>
      <c r="AT31" s="453"/>
      <c r="AU31" s="394"/>
      <c r="AV31" s="453"/>
      <c r="AW31" s="133"/>
      <c r="AX31" s="142"/>
      <c r="AY31" s="133"/>
      <c r="AZ31" s="365"/>
      <c r="BA31" s="365"/>
      <c r="BB31" s="365"/>
      <c r="BC31" s="365"/>
      <c r="BD31" s="133"/>
      <c r="BE31" s="142"/>
      <c r="BF31" s="133"/>
      <c r="BG31" s="365"/>
      <c r="BH31" s="365"/>
      <c r="BI31" s="365"/>
      <c r="BJ31" s="365"/>
      <c r="BK31" s="133"/>
      <c r="BL31" s="142"/>
      <c r="BM31" s="133"/>
      <c r="BN31" s="365"/>
      <c r="BO31" s="365"/>
      <c r="BP31" s="365"/>
      <c r="BQ31" s="365"/>
      <c r="BR31" s="133"/>
      <c r="BS31" s="142"/>
      <c r="BT31" s="133"/>
      <c r="BU31" s="365"/>
      <c r="BV31" s="365"/>
      <c r="BW31" s="365"/>
      <c r="BX31" s="365"/>
      <c r="BY31" s="365"/>
    </row>
    <row r="32" spans="1:77" ht="16.5" customHeight="1" thickBot="1">
      <c r="A32" s="521"/>
      <c r="B32" s="366"/>
      <c r="C32" s="366"/>
      <c r="D32" s="368"/>
      <c r="E32" s="156"/>
      <c r="F32" s="156"/>
      <c r="G32" s="366"/>
      <c r="H32" s="366"/>
      <c r="I32" s="503"/>
      <c r="J32" s="366"/>
      <c r="K32" s="366"/>
      <c r="L32" s="366"/>
      <c r="M32" s="366"/>
      <c r="N32" s="366"/>
      <c r="O32" s="366"/>
      <c r="P32" s="389"/>
      <c r="Q32" s="392"/>
      <c r="R32" s="458"/>
      <c r="S32" s="461"/>
      <c r="T32" s="371"/>
      <c r="U32" s="374"/>
      <c r="V32" s="374"/>
      <c r="W32" s="378"/>
      <c r="X32" s="449"/>
      <c r="Y32" s="366"/>
      <c r="Z32" s="242"/>
      <c r="AA32" s="91"/>
      <c r="AB32" s="181" t="str">
        <f t="shared" si="0"/>
        <v/>
      </c>
      <c r="AC32" s="91"/>
      <c r="AD32" s="181" t="str">
        <f t="shared" si="1"/>
        <v/>
      </c>
      <c r="AE32" s="91"/>
      <c r="AF32" s="91"/>
      <c r="AG32" s="182"/>
      <c r="AH32" s="182"/>
      <c r="AI32" s="182"/>
      <c r="AJ32" s="182"/>
      <c r="AK32" s="183" t="e">
        <f t="shared" si="2"/>
        <v>#VALUE!</v>
      </c>
      <c r="AL32" s="184" t="str">
        <f>IF(OR(AA32="Preventivo",AA32="Detectivo"),((V28-AL28-AL29-AL30-AL31)*AK32),"0")</f>
        <v>0</v>
      </c>
      <c r="AM32" s="190" t="str">
        <f>IF(AND(AA32="Correctivo",N28="Gestión"),((W28-AM28-AM29-AM30-AM31)*AK32),"0")</f>
        <v>0</v>
      </c>
      <c r="AN32" s="384"/>
      <c r="AO32" s="386"/>
      <c r="AP32" s="386"/>
      <c r="AQ32" s="366"/>
      <c r="AR32" s="395"/>
      <c r="AS32" s="156"/>
      <c r="AT32" s="454"/>
      <c r="AU32" s="395"/>
      <c r="AV32" s="454"/>
      <c r="AW32" s="134"/>
      <c r="AX32" s="156"/>
      <c r="AY32" s="134"/>
      <c r="AZ32" s="366"/>
      <c r="BA32" s="366"/>
      <c r="BB32" s="366"/>
      <c r="BC32" s="366"/>
      <c r="BD32" s="134"/>
      <c r="BE32" s="156"/>
      <c r="BF32" s="134"/>
      <c r="BG32" s="366"/>
      <c r="BH32" s="366"/>
      <c r="BI32" s="366"/>
      <c r="BJ32" s="366"/>
      <c r="BK32" s="134"/>
      <c r="BL32" s="156"/>
      <c r="BM32" s="134"/>
      <c r="BN32" s="366"/>
      <c r="BO32" s="366"/>
      <c r="BP32" s="366"/>
      <c r="BQ32" s="366"/>
      <c r="BR32" s="134"/>
      <c r="BS32" s="156"/>
      <c r="BT32" s="134"/>
      <c r="BU32" s="366"/>
      <c r="BV32" s="366"/>
      <c r="BW32" s="366"/>
      <c r="BX32" s="366"/>
      <c r="BY32" s="366"/>
    </row>
    <row r="33" spans="1:77" ht="225" customHeight="1" thickBot="1">
      <c r="A33" s="519" t="s">
        <v>470</v>
      </c>
      <c r="B33" s="451" t="s">
        <v>340</v>
      </c>
      <c r="C33" s="364" t="s">
        <v>471</v>
      </c>
      <c r="D33" s="364" t="s">
        <v>472</v>
      </c>
      <c r="E33" s="135" t="s">
        <v>473</v>
      </c>
      <c r="F33" s="135" t="s">
        <v>474</v>
      </c>
      <c r="G33" s="364" t="s">
        <v>295</v>
      </c>
      <c r="H33" s="364" t="s">
        <v>350</v>
      </c>
      <c r="I33" s="501" t="s">
        <v>696</v>
      </c>
      <c r="J33" s="364" t="s">
        <v>203</v>
      </c>
      <c r="K33" s="364" t="s">
        <v>203</v>
      </c>
      <c r="L33" s="364" t="s">
        <v>203</v>
      </c>
      <c r="M33" s="364" t="s">
        <v>203</v>
      </c>
      <c r="N33" s="364" t="str">
        <f>IF(AND(J33="Si",K33="Si",L33="Si",M33="Si"),"Corrupción_O_LA_FT",IF(AND(J33="",K33="",L33="",M33=""),"","Gestión"))</f>
        <v>Corrupción_O_LA_FT</v>
      </c>
      <c r="O33" s="364" t="s">
        <v>275</v>
      </c>
      <c r="P33" s="387" t="s">
        <v>475</v>
      </c>
      <c r="Q33" s="493" t="s">
        <v>522</v>
      </c>
      <c r="R33" s="517" t="s">
        <v>292</v>
      </c>
      <c r="S33" s="393">
        <f>IF(R33="Muy baja",20%,IF(R33="Rara Vez",20%,IF(R33="Baja",40%,IF(R33="Improbable",40%,IF(R33="Media",60%,IF(R33="Posible",60%,IF(R33="Alta",80%,IF(R33="Probable",80%,IF(R33="Muy alta",100%,IF(R33="Casi seguro",100%,""))))))))))</f>
        <v>0.2</v>
      </c>
      <c r="T33" s="462" t="str">
        <f>IF(N33="Gestión",HYPERLINK("#"&amp;"Matriz_de_Riesgos!B$263","Clic para Calificar"),IF(N33="Corrupción_O_LA_FT",HYPERLINK("#"&amp;"Matriz_de_Riesgos!A$503","Clic para Calificar"),""))</f>
        <v>Clic para Calificar</v>
      </c>
      <c r="U33" s="372" t="str">
        <f>IF(N33="Corrupción_O_LA_FT",X513,E273)</f>
        <v>MAYOR</v>
      </c>
      <c r="V33" s="375">
        <f>S33</f>
        <v>0.2</v>
      </c>
      <c r="W33" s="376">
        <f>IF(U33="Catastrófico",100%,IF(U33="Mayor",80%,IF(U33="Moderado",60%,IF(U33="Menor",40%,IF(U33="Leve",20%,"")))))</f>
        <v>0.8</v>
      </c>
      <c r="X33" s="447">
        <f>S33*W33</f>
        <v>0.16000000000000003</v>
      </c>
      <c r="Y33" s="364" t="str">
        <f>IF(OR(AND(V33&lt;=40%,W33&lt;=20%),AND(V33&lt;=20%,W33&lt;=40%)),"Bajo",IF(OR(AND(V33&gt;40%,V33&lt;=80%,W33&lt;=40%),AND(V33&gt;20%,V33&lt;=40%,W33&gt;20%,W33&lt;=40%),AND(V33&lt;=60%,W33&gt;40%,W33&lt;=60%)),"Moderado",IF(OR(AND(V33&gt;80%,W33&lt;=80%),AND(V33&gt;60%,V33&lt;=80%,W33&gt;40%,W33&lt;=80%),AND(V33&lt;=60%,W33&gt;60%,W33&lt;=80%)),"Alto",IF(AND(W33&gt;=80%,W33&lt;=100%),"Extremo",""))))</f>
        <v>Alto</v>
      </c>
      <c r="Z33" s="242" t="s">
        <v>769</v>
      </c>
      <c r="AA33" s="91" t="s">
        <v>205</v>
      </c>
      <c r="AB33" s="181">
        <f t="shared" si="0"/>
        <v>0.25</v>
      </c>
      <c r="AC33" s="91" t="s">
        <v>209</v>
      </c>
      <c r="AD33" s="181">
        <f t="shared" si="1"/>
        <v>0.15</v>
      </c>
      <c r="AE33" s="91" t="s">
        <v>210</v>
      </c>
      <c r="AF33" s="91" t="s">
        <v>476</v>
      </c>
      <c r="AG33" s="182" t="s">
        <v>213</v>
      </c>
      <c r="AH33" s="182" t="s">
        <v>477</v>
      </c>
      <c r="AI33" s="182" t="s">
        <v>214</v>
      </c>
      <c r="AJ33" s="182" t="s">
        <v>478</v>
      </c>
      <c r="AK33" s="183">
        <f t="shared" si="2"/>
        <v>0.4</v>
      </c>
      <c r="AL33" s="184">
        <f>IF(OR(AA33="Preventivo",AA33="Detectivo"),(V33*AK33),"0")</f>
        <v>8.0000000000000016E-2</v>
      </c>
      <c r="AM33" s="185" t="str">
        <f>IF(AND(AA33="Correctivo",N33="Gestión"),(W33*AK33),"0")</f>
        <v>0</v>
      </c>
      <c r="AN33" s="382">
        <f>IF(S33&lt;&gt;"",S33-SUM(AL33:AL37),"")</f>
        <v>8.3999999999999991E-2</v>
      </c>
      <c r="AO33" s="385">
        <f>IF(W33&lt;&gt;"",W33-SUM(AM33:AM37),"")</f>
        <v>0.8</v>
      </c>
      <c r="AP33" s="385">
        <f>AN33*AO33</f>
        <v>6.7199999999999996E-2</v>
      </c>
      <c r="AQ33" s="364"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364" t="str">
        <f>IF(AQ33="Bajo","Asumir",IF(AQ33="Moderado","Reducir (Mitigar)",IF(AQ33="Alto","Reducir (Mitigar) o Reducir (Transferir) o Evitar ",IF(AQ33="Extremo","Reducir (Mitigar) o Reducir (Transferir) o Evitar "," "))))</f>
        <v xml:space="preserve">Reducir (Mitigar) o Reducir (Transferir) o Evitar </v>
      </c>
      <c r="AS33" s="139"/>
      <c r="AT33" s="452" t="s">
        <v>479</v>
      </c>
      <c r="AU33" s="364" t="s">
        <v>480</v>
      </c>
      <c r="AV33" s="452" t="s">
        <v>481</v>
      </c>
      <c r="AW33" s="132"/>
      <c r="AX33" s="139"/>
      <c r="AY33" s="132"/>
      <c r="AZ33" s="364"/>
      <c r="BA33" s="364"/>
      <c r="BB33" s="364"/>
      <c r="BC33" s="364"/>
      <c r="BD33" s="132"/>
      <c r="BE33" s="139"/>
      <c r="BF33" s="132"/>
      <c r="BG33" s="364"/>
      <c r="BH33" s="364"/>
      <c r="BI33" s="364"/>
      <c r="BJ33" s="364"/>
      <c r="BK33" s="132"/>
      <c r="BL33" s="139"/>
      <c r="BM33" s="132"/>
      <c r="BN33" s="364"/>
      <c r="BO33" s="364"/>
      <c r="BP33" s="364"/>
      <c r="BQ33" s="364"/>
      <c r="BR33" s="132"/>
      <c r="BS33" s="139"/>
      <c r="BT33" s="132"/>
      <c r="BU33" s="364"/>
      <c r="BV33" s="364"/>
      <c r="BW33" s="364"/>
      <c r="BX33" s="364"/>
      <c r="BY33" s="364"/>
    </row>
    <row r="34" spans="1:77" ht="181.5" customHeight="1" thickBot="1">
      <c r="A34" s="520"/>
      <c r="B34" s="365"/>
      <c r="C34" s="365"/>
      <c r="D34" s="367"/>
      <c r="E34" s="91"/>
      <c r="F34" s="91" t="s">
        <v>482</v>
      </c>
      <c r="G34" s="365"/>
      <c r="H34" s="365"/>
      <c r="I34" s="502"/>
      <c r="J34" s="365"/>
      <c r="K34" s="365"/>
      <c r="L34" s="365"/>
      <c r="M34" s="365"/>
      <c r="N34" s="365"/>
      <c r="O34" s="365"/>
      <c r="P34" s="388"/>
      <c r="Q34" s="515"/>
      <c r="R34" s="486"/>
      <c r="S34" s="365"/>
      <c r="T34" s="370"/>
      <c r="U34" s="373"/>
      <c r="V34" s="373"/>
      <c r="W34" s="377"/>
      <c r="X34" s="448"/>
      <c r="Y34" s="365"/>
      <c r="Z34" s="242" t="s">
        <v>483</v>
      </c>
      <c r="AA34" s="91" t="s">
        <v>206</v>
      </c>
      <c r="AB34" s="181">
        <f t="shared" si="0"/>
        <v>0.15</v>
      </c>
      <c r="AC34" s="91" t="s">
        <v>209</v>
      </c>
      <c r="AD34" s="181">
        <f t="shared" si="1"/>
        <v>0.15</v>
      </c>
      <c r="AE34" s="91" t="s">
        <v>210</v>
      </c>
      <c r="AF34" s="91" t="s">
        <v>476</v>
      </c>
      <c r="AG34" s="182" t="s">
        <v>213</v>
      </c>
      <c r="AH34" s="182" t="s">
        <v>484</v>
      </c>
      <c r="AI34" s="182" t="s">
        <v>214</v>
      </c>
      <c r="AJ34" s="182" t="s">
        <v>485</v>
      </c>
      <c r="AK34" s="183">
        <f t="shared" si="2"/>
        <v>0.3</v>
      </c>
      <c r="AL34" s="184">
        <f>IF(OR(AA34="Preventivo",AA34="Detectivo"),((V33-AL33)*AK34),"0")</f>
        <v>3.5999999999999997E-2</v>
      </c>
      <c r="AM34" s="188" t="str">
        <f>IF(AND(AA34="Correctivo",N33="Gestión"),((W33-AM33)*AK34),"0")</f>
        <v>0</v>
      </c>
      <c r="AN34" s="383"/>
      <c r="AO34" s="365"/>
      <c r="AP34" s="365"/>
      <c r="AQ34" s="365"/>
      <c r="AR34" s="394"/>
      <c r="AS34" s="142"/>
      <c r="AT34" s="453"/>
      <c r="AU34" s="394"/>
      <c r="AV34" s="453"/>
      <c r="AW34" s="133"/>
      <c r="AX34" s="142"/>
      <c r="AY34" s="133"/>
      <c r="AZ34" s="365"/>
      <c r="BA34" s="365"/>
      <c r="BB34" s="365"/>
      <c r="BC34" s="365"/>
      <c r="BD34" s="133"/>
      <c r="BE34" s="142"/>
      <c r="BF34" s="133"/>
      <c r="BG34" s="365"/>
      <c r="BH34" s="365"/>
      <c r="BI34" s="365"/>
      <c r="BJ34" s="365"/>
      <c r="BK34" s="133"/>
      <c r="BL34" s="142"/>
      <c r="BM34" s="133"/>
      <c r="BN34" s="365"/>
      <c r="BO34" s="365"/>
      <c r="BP34" s="365"/>
      <c r="BQ34" s="365"/>
      <c r="BR34" s="133"/>
      <c r="BS34" s="142"/>
      <c r="BT34" s="133"/>
      <c r="BU34" s="365"/>
      <c r="BV34" s="365"/>
      <c r="BW34" s="365"/>
      <c r="BX34" s="365"/>
      <c r="BY34" s="365"/>
    </row>
    <row r="35" spans="1:77" ht="93.75" customHeight="1" thickBot="1">
      <c r="A35" s="520"/>
      <c r="B35" s="365"/>
      <c r="C35" s="365"/>
      <c r="D35" s="367"/>
      <c r="E35" s="91"/>
      <c r="F35" s="91"/>
      <c r="G35" s="365"/>
      <c r="H35" s="365"/>
      <c r="I35" s="502"/>
      <c r="J35" s="365"/>
      <c r="K35" s="365"/>
      <c r="L35" s="365"/>
      <c r="M35" s="365"/>
      <c r="N35" s="365"/>
      <c r="O35" s="365"/>
      <c r="P35" s="388"/>
      <c r="Q35" s="515"/>
      <c r="R35" s="486"/>
      <c r="S35" s="365"/>
      <c r="T35" s="370"/>
      <c r="U35" s="373"/>
      <c r="V35" s="373"/>
      <c r="W35" s="377"/>
      <c r="X35" s="448"/>
      <c r="Y35" s="365"/>
      <c r="Z35" s="242"/>
      <c r="AA35" s="91"/>
      <c r="AB35" s="181" t="str">
        <f t="shared" si="0"/>
        <v/>
      </c>
      <c r="AC35" s="91"/>
      <c r="AD35" s="181" t="str">
        <f t="shared" si="1"/>
        <v/>
      </c>
      <c r="AE35" s="91"/>
      <c r="AF35" s="91"/>
      <c r="AG35" s="182"/>
      <c r="AH35" s="182"/>
      <c r="AI35" s="182"/>
      <c r="AJ35" s="182"/>
      <c r="AK35" s="183" t="e">
        <f t="shared" si="2"/>
        <v>#VALUE!</v>
      </c>
      <c r="AL35" s="184" t="str">
        <f>IF(OR(AA35="Preventivo",AA35="Detectivo"),((V33-AL33-AL34)*AK35),"0")</f>
        <v>0</v>
      </c>
      <c r="AM35" s="189" t="str">
        <f>IF(AND(AA35="Correctivo",N33="Gestión"),((W33-AM33-AM34)*AK35),"0")</f>
        <v>0</v>
      </c>
      <c r="AN35" s="383"/>
      <c r="AO35" s="365"/>
      <c r="AP35" s="365"/>
      <c r="AQ35" s="365"/>
      <c r="AR35" s="394"/>
      <c r="AS35" s="142"/>
      <c r="AT35" s="453"/>
      <c r="AU35" s="394"/>
      <c r="AV35" s="453"/>
      <c r="AW35" s="133"/>
      <c r="AX35" s="142"/>
      <c r="AY35" s="133"/>
      <c r="AZ35" s="365"/>
      <c r="BA35" s="365"/>
      <c r="BB35" s="365"/>
      <c r="BC35" s="365"/>
      <c r="BD35" s="133"/>
      <c r="BE35" s="142"/>
      <c r="BF35" s="133"/>
      <c r="BG35" s="365"/>
      <c r="BH35" s="365"/>
      <c r="BI35" s="365"/>
      <c r="BJ35" s="365"/>
      <c r="BK35" s="133"/>
      <c r="BL35" s="142"/>
      <c r="BM35" s="133"/>
      <c r="BN35" s="365"/>
      <c r="BO35" s="365"/>
      <c r="BP35" s="365"/>
      <c r="BQ35" s="365"/>
      <c r="BR35" s="133"/>
      <c r="BS35" s="142"/>
      <c r="BT35" s="133"/>
      <c r="BU35" s="365"/>
      <c r="BV35" s="365"/>
      <c r="BW35" s="365"/>
      <c r="BX35" s="365"/>
      <c r="BY35" s="365"/>
    </row>
    <row r="36" spans="1:77" ht="93.75" customHeight="1" thickBot="1">
      <c r="A36" s="520"/>
      <c r="B36" s="365"/>
      <c r="C36" s="365"/>
      <c r="D36" s="367"/>
      <c r="E36" s="91"/>
      <c r="F36" s="91"/>
      <c r="G36" s="365"/>
      <c r="H36" s="365"/>
      <c r="I36" s="502"/>
      <c r="J36" s="365"/>
      <c r="K36" s="365"/>
      <c r="L36" s="365"/>
      <c r="M36" s="365"/>
      <c r="N36" s="365"/>
      <c r="O36" s="365"/>
      <c r="P36" s="388"/>
      <c r="Q36" s="515"/>
      <c r="R36" s="486"/>
      <c r="S36" s="365"/>
      <c r="T36" s="370"/>
      <c r="U36" s="373"/>
      <c r="V36" s="373"/>
      <c r="W36" s="377"/>
      <c r="X36" s="448"/>
      <c r="Y36" s="365"/>
      <c r="Z36" s="242"/>
      <c r="AA36" s="91"/>
      <c r="AB36" s="181" t="str">
        <f t="shared" si="0"/>
        <v/>
      </c>
      <c r="AC36" s="91"/>
      <c r="AD36" s="181" t="str">
        <f t="shared" si="1"/>
        <v/>
      </c>
      <c r="AE36" s="91"/>
      <c r="AF36" s="91"/>
      <c r="AG36" s="182"/>
      <c r="AH36" s="182"/>
      <c r="AI36" s="182"/>
      <c r="AJ36" s="182"/>
      <c r="AK36" s="183" t="e">
        <f t="shared" si="2"/>
        <v>#VALUE!</v>
      </c>
      <c r="AL36" s="184" t="str">
        <f>IF(OR(AA36="Preventivo",AA36="Detectivo"),((V33-AL33-AL34-AL35)*AK36),"0")</f>
        <v>0</v>
      </c>
      <c r="AM36" s="188" t="str">
        <f>IF(AND(AA36="Correctivo",N33="Gestión"),((W33-AM33-AM34-AM35)*AK36),"0")</f>
        <v>0</v>
      </c>
      <c r="AN36" s="383"/>
      <c r="AO36" s="365"/>
      <c r="AP36" s="365"/>
      <c r="AQ36" s="365"/>
      <c r="AR36" s="394"/>
      <c r="AS36" s="142"/>
      <c r="AT36" s="453"/>
      <c r="AU36" s="394"/>
      <c r="AV36" s="453"/>
      <c r="AW36" s="133"/>
      <c r="AX36" s="142"/>
      <c r="AY36" s="133"/>
      <c r="AZ36" s="365"/>
      <c r="BA36" s="365"/>
      <c r="BB36" s="365"/>
      <c r="BC36" s="365"/>
      <c r="BD36" s="133"/>
      <c r="BE36" s="142"/>
      <c r="BF36" s="133"/>
      <c r="BG36" s="365"/>
      <c r="BH36" s="365"/>
      <c r="BI36" s="365"/>
      <c r="BJ36" s="365"/>
      <c r="BK36" s="133"/>
      <c r="BL36" s="142"/>
      <c r="BM36" s="133"/>
      <c r="BN36" s="365"/>
      <c r="BO36" s="365"/>
      <c r="BP36" s="365"/>
      <c r="BQ36" s="365"/>
      <c r="BR36" s="133"/>
      <c r="BS36" s="142"/>
      <c r="BT36" s="133"/>
      <c r="BU36" s="365"/>
      <c r="BV36" s="365"/>
      <c r="BW36" s="365"/>
      <c r="BX36" s="365"/>
      <c r="BY36" s="365"/>
    </row>
    <row r="37" spans="1:77" ht="93.75" customHeight="1" thickBot="1">
      <c r="A37" s="521"/>
      <c r="B37" s="366"/>
      <c r="C37" s="366"/>
      <c r="D37" s="368"/>
      <c r="E37" s="156"/>
      <c r="F37" s="156"/>
      <c r="G37" s="366"/>
      <c r="H37" s="366"/>
      <c r="I37" s="503"/>
      <c r="J37" s="366"/>
      <c r="K37" s="366"/>
      <c r="L37" s="366"/>
      <c r="M37" s="366"/>
      <c r="N37" s="366"/>
      <c r="O37" s="366"/>
      <c r="P37" s="389"/>
      <c r="Q37" s="516"/>
      <c r="R37" s="487"/>
      <c r="S37" s="366"/>
      <c r="T37" s="371"/>
      <c r="U37" s="374"/>
      <c r="V37" s="374"/>
      <c r="W37" s="378"/>
      <c r="X37" s="449"/>
      <c r="Y37" s="366"/>
      <c r="Z37" s="242"/>
      <c r="AA37" s="91"/>
      <c r="AB37" s="181" t="str">
        <f t="shared" si="0"/>
        <v/>
      </c>
      <c r="AC37" s="91"/>
      <c r="AD37" s="181" t="str">
        <f t="shared" si="1"/>
        <v/>
      </c>
      <c r="AE37" s="91"/>
      <c r="AF37" s="91"/>
      <c r="AG37" s="182"/>
      <c r="AH37" s="182"/>
      <c r="AI37" s="182"/>
      <c r="AJ37" s="182"/>
      <c r="AK37" s="183" t="e">
        <f t="shared" si="2"/>
        <v>#VALUE!</v>
      </c>
      <c r="AL37" s="184" t="str">
        <f>IF(OR(AA37="Preventivo",AA37="Detectivo"),((V33-AL33-AL34-AL35-AL36)*AK37),"0")</f>
        <v>0</v>
      </c>
      <c r="AM37" s="190" t="str">
        <f>IF(AND(AA37="Correctivo",N33="Gestión"),((W33-AM33-AM34-AM35-AM36)*AK37),"0")</f>
        <v>0</v>
      </c>
      <c r="AN37" s="384"/>
      <c r="AO37" s="386"/>
      <c r="AP37" s="386"/>
      <c r="AQ37" s="366"/>
      <c r="AR37" s="395"/>
      <c r="AS37" s="156"/>
      <c r="AT37" s="454"/>
      <c r="AU37" s="395"/>
      <c r="AV37" s="454"/>
      <c r="AW37" s="134"/>
      <c r="AX37" s="156"/>
      <c r="AY37" s="134"/>
      <c r="AZ37" s="366"/>
      <c r="BA37" s="366"/>
      <c r="BB37" s="366"/>
      <c r="BC37" s="366"/>
      <c r="BD37" s="134"/>
      <c r="BE37" s="156"/>
      <c r="BF37" s="134"/>
      <c r="BG37" s="366"/>
      <c r="BH37" s="366"/>
      <c r="BI37" s="366"/>
      <c r="BJ37" s="366"/>
      <c r="BK37" s="134"/>
      <c r="BL37" s="156"/>
      <c r="BM37" s="134"/>
      <c r="BN37" s="366"/>
      <c r="BO37" s="366"/>
      <c r="BP37" s="366"/>
      <c r="BQ37" s="366"/>
      <c r="BR37" s="134"/>
      <c r="BS37" s="156"/>
      <c r="BT37" s="134"/>
      <c r="BU37" s="366"/>
      <c r="BV37" s="366"/>
      <c r="BW37" s="366"/>
      <c r="BX37" s="366"/>
      <c r="BY37" s="366"/>
    </row>
    <row r="38" spans="1:77" ht="18" customHeight="1" thickBot="1">
      <c r="A38" s="519" t="s">
        <v>486</v>
      </c>
      <c r="B38" s="451" t="s">
        <v>487</v>
      </c>
      <c r="C38" s="364" t="s">
        <v>488</v>
      </c>
      <c r="D38" s="364" t="s">
        <v>489</v>
      </c>
      <c r="E38" s="135" t="s">
        <v>490</v>
      </c>
      <c r="F38" s="135" t="s">
        <v>491</v>
      </c>
      <c r="G38" s="364" t="s">
        <v>294</v>
      </c>
      <c r="H38" s="364" t="s">
        <v>492</v>
      </c>
      <c r="I38" s="501" t="s">
        <v>697</v>
      </c>
      <c r="J38" s="364" t="s">
        <v>203</v>
      </c>
      <c r="K38" s="364" t="s">
        <v>203</v>
      </c>
      <c r="L38" s="364" t="s">
        <v>203</v>
      </c>
      <c r="M38" s="364" t="s">
        <v>203</v>
      </c>
      <c r="N38" s="364" t="str">
        <f>IF(AND(J38="Si",K38="Si",L38="Si",M38="Si"),"Corrupción_O_LA_FT",IF(AND(J38="",K38="",L38="",M38=""),"","Gestión"))</f>
        <v>Corrupción_O_LA_FT</v>
      </c>
      <c r="O38" s="364" t="s">
        <v>275</v>
      </c>
      <c r="P38" s="387" t="s">
        <v>426</v>
      </c>
      <c r="Q38" s="390" t="s">
        <v>300</v>
      </c>
      <c r="R38" s="364" t="str">
        <f>IF(Q38=Hoja1!$C$22,Hoja1!$B$22,IF(Q38=Hoja1!C$23,Hoja1!$B$23,IF(Q38=Hoja1!$C$24,Hoja1!$B$24,IF(Q38=Hoja1!$C$25,Hoja1!$B$25,IF(Q38=Hoja1!$C$26,Hoja1!$B$26,IF(Q38=Hoja1!$C$27,Hoja1!$B$27,IF(Q38=Hoja1!C$28,Hoja1!$B$28,IF(Q38=Hoja1!$C$29,Hoja1!$B$29,IF(Q38=Hoja1!$C$30,Hoja1!$B$30,IF(Q38=Hoja1!$C$31,Hoja1!$B$31,""))))))))))</f>
        <v>Improbable</v>
      </c>
      <c r="S38" s="393">
        <f>IF(R38="Muy baja",20%,IF(R38="Rara Vez",20%,IF(R38="Baja",40%,IF(R38="Improbable",40%,IF(R38="Media",60%,IF(R38="Posible",60%,IF(R38="Alta",80%,IF(R38="Probable",80%,IF(R38="Muy alta",100%,IF(R38="Casi seguro",100%,""))))))))))</f>
        <v>0.4</v>
      </c>
      <c r="T38" s="462" t="str">
        <f>IF(N38="Gestión",HYPERLINK("#"&amp;"Matriz_de_Riesgos!B$263","Clic para Calificar"),IF(N38="Corrupción_O_LA_FT",HYPERLINK("#"&amp;"Matriz_de_Riesgos!A$503","Clic para Calificar"),""))</f>
        <v>Clic para Calificar</v>
      </c>
      <c r="U38" s="372" t="str">
        <f>IF(N38="Corrupción_O_LA_FT",X518,E278)</f>
        <v>MAYOR</v>
      </c>
      <c r="V38" s="375">
        <f>S38</f>
        <v>0.4</v>
      </c>
      <c r="W38" s="376">
        <f>IF(U38="Catastrófico",100%,IF(U38="Mayor",80%,IF(U38="Moderado",60%,IF(U38="Menor",40%,IF(U38="Leve",20%,"")))))</f>
        <v>0.8</v>
      </c>
      <c r="X38" s="447">
        <f>S38*W38</f>
        <v>0.32000000000000006</v>
      </c>
      <c r="Y38" s="364" t="str">
        <f>IF(OR(AND(V38&lt;=40%,W38&lt;=20%),AND(V38&lt;=20%,W38&lt;=40%)),"Bajo",IF(OR(AND(V38&gt;40%,V38&lt;=80%,W38&lt;=40%),AND(V38&gt;20%,V38&lt;=40%,W38&gt;20%,W38&lt;=40%),AND(V38&lt;=60%,W38&gt;40%,W38&lt;=60%)),"Moderado",IF(OR(AND(V38&gt;80%,W38&lt;=80%),AND(V38&gt;60%,V38&lt;=80%,W38&gt;40%,W38&lt;=80%),AND(V38&lt;=60%,W38&gt;60%,W38&lt;=80%)),"Alto",IF(AND(W38&gt;=80%,W38&lt;=100%),"Extremo",""))))</f>
        <v>Alto</v>
      </c>
      <c r="Z38" s="242" t="s">
        <v>493</v>
      </c>
      <c r="AA38" s="91"/>
      <c r="AB38" s="181" t="str">
        <f t="shared" si="0"/>
        <v/>
      </c>
      <c r="AC38" s="91"/>
      <c r="AD38" s="181" t="str">
        <f t="shared" si="1"/>
        <v/>
      </c>
      <c r="AE38" s="91"/>
      <c r="AF38" s="91"/>
      <c r="AG38" s="182"/>
      <c r="AH38" s="182"/>
      <c r="AI38" s="182"/>
      <c r="AJ38" s="182"/>
      <c r="AK38" s="183" t="e">
        <f t="shared" si="2"/>
        <v>#VALUE!</v>
      </c>
      <c r="AL38" s="184" t="str">
        <f>IF(OR(AA38="Preventivo",AA38="Detectivo"),(V38*AK38),"0")</f>
        <v>0</v>
      </c>
      <c r="AM38" s="185" t="str">
        <f>IF(AND(AA38="Correctivo",N38="Gestión"),(W38*AK38),"0")</f>
        <v>0</v>
      </c>
      <c r="AN38" s="382">
        <f>IF(S38&lt;&gt;"",S38-SUM(AL38:AL42),"")</f>
        <v>0.4</v>
      </c>
      <c r="AO38" s="385">
        <f>IF(W38&lt;&gt;"",W38-SUM(AM38:AM42),"")</f>
        <v>0.8</v>
      </c>
      <c r="AP38" s="385">
        <f>AN38*AO38</f>
        <v>0.32000000000000006</v>
      </c>
      <c r="AQ38" s="364"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364" t="str">
        <f>IF(AQ38="Bajo","Asumir",IF(AQ38="Moderado","Reducir (Mitigar)",IF(AQ38="Alto","Reducir (Mitigar) o Reducir (Transferir) o Evitar ",IF(AQ38="Extremo","Reducir (Mitigar) o Reducir (Transferir) o Evitar "," "))))</f>
        <v xml:space="preserve">Reducir (Mitigar) o Reducir (Transferir) o Evitar </v>
      </c>
      <c r="AS38" s="139" t="s">
        <v>288</v>
      </c>
      <c r="AT38" s="186" t="s">
        <v>494</v>
      </c>
      <c r="AU38" s="187">
        <v>45015</v>
      </c>
      <c r="AV38" s="452" t="s">
        <v>495</v>
      </c>
      <c r="AW38" s="132"/>
      <c r="AX38" s="139"/>
      <c r="AY38" s="132"/>
      <c r="AZ38" s="364"/>
      <c r="BA38" s="364"/>
      <c r="BB38" s="364"/>
      <c r="BC38" s="364"/>
      <c r="BD38" s="132"/>
      <c r="BE38" s="139"/>
      <c r="BF38" s="132"/>
      <c r="BG38" s="364"/>
      <c r="BH38" s="364"/>
      <c r="BI38" s="364"/>
      <c r="BJ38" s="364"/>
      <c r="BK38" s="132"/>
      <c r="BL38" s="139"/>
      <c r="BM38" s="132"/>
      <c r="BN38" s="364"/>
      <c r="BO38" s="364"/>
      <c r="BP38" s="364"/>
      <c r="BQ38" s="364"/>
      <c r="BR38" s="132"/>
      <c r="BS38" s="139"/>
      <c r="BT38" s="132"/>
      <c r="BU38" s="364"/>
      <c r="BV38" s="364"/>
      <c r="BW38" s="364"/>
      <c r="BX38" s="364"/>
      <c r="BY38" s="364"/>
    </row>
    <row r="39" spans="1:77" ht="16.5" customHeight="1" thickBot="1">
      <c r="A39" s="520"/>
      <c r="B39" s="365"/>
      <c r="C39" s="365"/>
      <c r="D39" s="367"/>
      <c r="E39" s="91"/>
      <c r="F39" s="91" t="s">
        <v>496</v>
      </c>
      <c r="G39" s="365"/>
      <c r="H39" s="365"/>
      <c r="I39" s="502"/>
      <c r="J39" s="365"/>
      <c r="K39" s="365"/>
      <c r="L39" s="365"/>
      <c r="M39" s="365"/>
      <c r="N39" s="365"/>
      <c r="O39" s="365"/>
      <c r="P39" s="388"/>
      <c r="Q39" s="391"/>
      <c r="R39" s="365"/>
      <c r="S39" s="365"/>
      <c r="T39" s="370"/>
      <c r="U39" s="373"/>
      <c r="V39" s="373"/>
      <c r="W39" s="377"/>
      <c r="X39" s="448"/>
      <c r="Y39" s="365"/>
      <c r="Z39" s="242"/>
      <c r="AA39" s="91"/>
      <c r="AB39" s="181" t="str">
        <f t="shared" si="0"/>
        <v/>
      </c>
      <c r="AC39" s="91"/>
      <c r="AD39" s="181" t="str">
        <f t="shared" si="1"/>
        <v/>
      </c>
      <c r="AE39" s="91"/>
      <c r="AF39" s="91"/>
      <c r="AG39" s="182"/>
      <c r="AH39" s="182"/>
      <c r="AI39" s="182"/>
      <c r="AJ39" s="182"/>
      <c r="AK39" s="183" t="e">
        <f t="shared" si="2"/>
        <v>#VALUE!</v>
      </c>
      <c r="AL39" s="184" t="str">
        <f>IF(OR(AA39="Preventivo",AA39="Detectivo"),((V38-AL38)*AK39),"0")</f>
        <v>0</v>
      </c>
      <c r="AM39" s="188" t="str">
        <f>IF(AND(AA39="Correctivo",N38="Gestión"),((W38-AM38)*AK39),"0")</f>
        <v>0</v>
      </c>
      <c r="AN39" s="383"/>
      <c r="AO39" s="365"/>
      <c r="AP39" s="365"/>
      <c r="AQ39" s="365"/>
      <c r="AR39" s="394"/>
      <c r="AS39" s="142" t="s">
        <v>288</v>
      </c>
      <c r="AT39" s="129" t="s">
        <v>497</v>
      </c>
      <c r="AU39" s="192">
        <v>45137</v>
      </c>
      <c r="AV39" s="453"/>
      <c r="AW39" s="133"/>
      <c r="AX39" s="142"/>
      <c r="AY39" s="133"/>
      <c r="AZ39" s="365"/>
      <c r="BA39" s="365"/>
      <c r="BB39" s="365"/>
      <c r="BC39" s="365"/>
      <c r="BD39" s="133"/>
      <c r="BE39" s="142"/>
      <c r="BF39" s="133"/>
      <c r="BG39" s="365"/>
      <c r="BH39" s="365"/>
      <c r="BI39" s="365"/>
      <c r="BJ39" s="365"/>
      <c r="BK39" s="133"/>
      <c r="BL39" s="142"/>
      <c r="BM39" s="133"/>
      <c r="BN39" s="365"/>
      <c r="BO39" s="365"/>
      <c r="BP39" s="365"/>
      <c r="BQ39" s="365"/>
      <c r="BR39" s="133"/>
      <c r="BS39" s="142"/>
      <c r="BT39" s="133"/>
      <c r="BU39" s="365"/>
      <c r="BV39" s="365"/>
      <c r="BW39" s="365"/>
      <c r="BX39" s="365"/>
      <c r="BY39" s="365"/>
    </row>
    <row r="40" spans="1:77" ht="165.75" customHeight="1" thickBot="1">
      <c r="A40" s="520"/>
      <c r="B40" s="365"/>
      <c r="C40" s="365"/>
      <c r="D40" s="367"/>
      <c r="E40" s="91"/>
      <c r="F40" s="91"/>
      <c r="G40" s="365"/>
      <c r="H40" s="365"/>
      <c r="I40" s="502"/>
      <c r="J40" s="365"/>
      <c r="K40" s="365"/>
      <c r="L40" s="365"/>
      <c r="M40" s="365"/>
      <c r="N40" s="365"/>
      <c r="O40" s="365"/>
      <c r="P40" s="388"/>
      <c r="Q40" s="391"/>
      <c r="R40" s="365"/>
      <c r="S40" s="365"/>
      <c r="T40" s="370"/>
      <c r="U40" s="373"/>
      <c r="V40" s="373"/>
      <c r="W40" s="377"/>
      <c r="X40" s="448"/>
      <c r="Y40" s="365"/>
      <c r="Z40" s="242"/>
      <c r="AA40" s="91"/>
      <c r="AB40" s="181" t="str">
        <f t="shared" si="0"/>
        <v/>
      </c>
      <c r="AC40" s="91"/>
      <c r="AD40" s="181" t="str">
        <f t="shared" si="1"/>
        <v/>
      </c>
      <c r="AE40" s="91"/>
      <c r="AF40" s="91"/>
      <c r="AG40" s="182"/>
      <c r="AH40" s="182"/>
      <c r="AI40" s="182"/>
      <c r="AJ40" s="182"/>
      <c r="AK40" s="183" t="e">
        <f t="shared" si="2"/>
        <v>#VALUE!</v>
      </c>
      <c r="AL40" s="184" t="str">
        <f>IF(OR(AA40="Preventivo",AA40="Detectivo"),((V38-AL38-AL39)*AK40),"0")</f>
        <v>0</v>
      </c>
      <c r="AM40" s="189" t="str">
        <f>IF(AND(AA40="Correctivo",N38="Gestión"),((W38-AM38-AM39)*AK40),"0")</f>
        <v>0</v>
      </c>
      <c r="AN40" s="383"/>
      <c r="AO40" s="365"/>
      <c r="AP40" s="365"/>
      <c r="AQ40" s="365"/>
      <c r="AR40" s="394"/>
      <c r="AS40" s="142"/>
      <c r="AT40" s="129"/>
      <c r="AU40" s="142"/>
      <c r="AV40" s="453"/>
      <c r="AW40" s="133"/>
      <c r="AX40" s="142"/>
      <c r="AY40" s="133"/>
      <c r="AZ40" s="365"/>
      <c r="BA40" s="365"/>
      <c r="BB40" s="365"/>
      <c r="BC40" s="365"/>
      <c r="BD40" s="133"/>
      <c r="BE40" s="142"/>
      <c r="BF40" s="133"/>
      <c r="BG40" s="365"/>
      <c r="BH40" s="365"/>
      <c r="BI40" s="365"/>
      <c r="BJ40" s="365"/>
      <c r="BK40" s="133"/>
      <c r="BL40" s="142"/>
      <c r="BM40" s="133"/>
      <c r="BN40" s="365"/>
      <c r="BO40" s="365"/>
      <c r="BP40" s="365"/>
      <c r="BQ40" s="365"/>
      <c r="BR40" s="133"/>
      <c r="BS40" s="142"/>
      <c r="BT40" s="133"/>
      <c r="BU40" s="365"/>
      <c r="BV40" s="365"/>
      <c r="BW40" s="365"/>
      <c r="BX40" s="365"/>
      <c r="BY40" s="365"/>
    </row>
    <row r="41" spans="1:77" ht="16.5" customHeight="1" thickBot="1">
      <c r="A41" s="520"/>
      <c r="B41" s="365"/>
      <c r="C41" s="365"/>
      <c r="D41" s="367"/>
      <c r="E41" s="91"/>
      <c r="F41" s="91"/>
      <c r="G41" s="365"/>
      <c r="H41" s="365"/>
      <c r="I41" s="502"/>
      <c r="J41" s="365"/>
      <c r="K41" s="365"/>
      <c r="L41" s="365"/>
      <c r="M41" s="365"/>
      <c r="N41" s="365"/>
      <c r="O41" s="365"/>
      <c r="P41" s="388"/>
      <c r="Q41" s="391"/>
      <c r="R41" s="365"/>
      <c r="S41" s="365"/>
      <c r="T41" s="370"/>
      <c r="U41" s="373"/>
      <c r="V41" s="373"/>
      <c r="W41" s="377"/>
      <c r="X41" s="448"/>
      <c r="Y41" s="365"/>
      <c r="Z41" s="242"/>
      <c r="AA41" s="91"/>
      <c r="AB41" s="181" t="str">
        <f t="shared" si="0"/>
        <v/>
      </c>
      <c r="AC41" s="91"/>
      <c r="AD41" s="181" t="str">
        <f t="shared" si="1"/>
        <v/>
      </c>
      <c r="AE41" s="91"/>
      <c r="AF41" s="91"/>
      <c r="AG41" s="182"/>
      <c r="AH41" s="182"/>
      <c r="AI41" s="182"/>
      <c r="AJ41" s="182"/>
      <c r="AK41" s="183" t="e">
        <f t="shared" si="2"/>
        <v>#VALUE!</v>
      </c>
      <c r="AL41" s="184" t="str">
        <f>IF(OR(AA41="Preventivo",AA41="Detectivo"),((V38-AL38-AL39-AL40)*AK41),"0")</f>
        <v>0</v>
      </c>
      <c r="AM41" s="188" t="str">
        <f>IF(AND(AA41="Correctivo",N38="Gestión"),((W38-AM38-AM39-AM40)*AK41),"0")</f>
        <v>0</v>
      </c>
      <c r="AN41" s="383"/>
      <c r="AO41" s="365"/>
      <c r="AP41" s="365"/>
      <c r="AQ41" s="365"/>
      <c r="AR41" s="394"/>
      <c r="AS41" s="142"/>
      <c r="AT41" s="129"/>
      <c r="AU41" s="142"/>
      <c r="AV41" s="453"/>
      <c r="AW41" s="133"/>
      <c r="AX41" s="142"/>
      <c r="AY41" s="133"/>
      <c r="AZ41" s="365"/>
      <c r="BA41" s="365"/>
      <c r="BB41" s="365"/>
      <c r="BC41" s="365"/>
      <c r="BD41" s="133"/>
      <c r="BE41" s="142"/>
      <c r="BF41" s="133"/>
      <c r="BG41" s="365"/>
      <c r="BH41" s="365"/>
      <c r="BI41" s="365"/>
      <c r="BJ41" s="365"/>
      <c r="BK41" s="133"/>
      <c r="BL41" s="142"/>
      <c r="BM41" s="133"/>
      <c r="BN41" s="365"/>
      <c r="BO41" s="365"/>
      <c r="BP41" s="365"/>
      <c r="BQ41" s="365"/>
      <c r="BR41" s="133"/>
      <c r="BS41" s="142"/>
      <c r="BT41" s="133"/>
      <c r="BU41" s="365"/>
      <c r="BV41" s="365"/>
      <c r="BW41" s="365"/>
      <c r="BX41" s="365"/>
      <c r="BY41" s="365"/>
    </row>
    <row r="42" spans="1:77" ht="16.5" customHeight="1" thickBot="1">
      <c r="A42" s="521"/>
      <c r="B42" s="366"/>
      <c r="C42" s="366"/>
      <c r="D42" s="368"/>
      <c r="E42" s="156"/>
      <c r="F42" s="156"/>
      <c r="G42" s="366"/>
      <c r="H42" s="366"/>
      <c r="I42" s="503"/>
      <c r="J42" s="366"/>
      <c r="K42" s="366"/>
      <c r="L42" s="366"/>
      <c r="M42" s="366"/>
      <c r="N42" s="366"/>
      <c r="O42" s="366"/>
      <c r="P42" s="389"/>
      <c r="Q42" s="392"/>
      <c r="R42" s="366"/>
      <c r="S42" s="366"/>
      <c r="T42" s="371"/>
      <c r="U42" s="374"/>
      <c r="V42" s="374"/>
      <c r="W42" s="378"/>
      <c r="X42" s="449"/>
      <c r="Y42" s="366"/>
      <c r="Z42" s="242"/>
      <c r="AA42" s="91"/>
      <c r="AB42" s="181" t="str">
        <f t="shared" si="0"/>
        <v/>
      </c>
      <c r="AC42" s="91"/>
      <c r="AD42" s="181" t="str">
        <f t="shared" si="1"/>
        <v/>
      </c>
      <c r="AE42" s="91"/>
      <c r="AF42" s="91"/>
      <c r="AG42" s="182"/>
      <c r="AH42" s="182"/>
      <c r="AI42" s="182"/>
      <c r="AJ42" s="182"/>
      <c r="AK42" s="183" t="e">
        <f t="shared" si="2"/>
        <v>#VALUE!</v>
      </c>
      <c r="AL42" s="184" t="str">
        <f>IF(OR(AA42="Preventivo",AA42="Detectivo"),((V38-AL38-AL39-AL40-AL41)*AK42),"0")</f>
        <v>0</v>
      </c>
      <c r="AM42" s="190" t="str">
        <f>IF(AND(AA42="Correctivo",N38="Gestión"),((W38-AM38-AM39-AM40-AM41)*AK42),"0")</f>
        <v>0</v>
      </c>
      <c r="AN42" s="384"/>
      <c r="AO42" s="386"/>
      <c r="AP42" s="386"/>
      <c r="AQ42" s="366"/>
      <c r="AR42" s="395"/>
      <c r="AS42" s="156"/>
      <c r="AT42" s="191"/>
      <c r="AU42" s="156"/>
      <c r="AV42" s="454"/>
      <c r="AW42" s="134"/>
      <c r="AX42" s="156"/>
      <c r="AY42" s="134"/>
      <c r="AZ42" s="366"/>
      <c r="BA42" s="366"/>
      <c r="BB42" s="366"/>
      <c r="BC42" s="366"/>
      <c r="BD42" s="134"/>
      <c r="BE42" s="156"/>
      <c r="BF42" s="134"/>
      <c r="BG42" s="366"/>
      <c r="BH42" s="366"/>
      <c r="BI42" s="366"/>
      <c r="BJ42" s="366"/>
      <c r="BK42" s="134"/>
      <c r="BL42" s="156"/>
      <c r="BM42" s="134"/>
      <c r="BN42" s="366"/>
      <c r="BO42" s="366"/>
      <c r="BP42" s="366"/>
      <c r="BQ42" s="366"/>
      <c r="BR42" s="134"/>
      <c r="BS42" s="156"/>
      <c r="BT42" s="134"/>
      <c r="BU42" s="366"/>
      <c r="BV42" s="366"/>
      <c r="BW42" s="366"/>
      <c r="BX42" s="366"/>
      <c r="BY42" s="366"/>
    </row>
    <row r="43" spans="1:77" ht="62.25" customHeight="1" thickBot="1">
      <c r="A43" s="519" t="s">
        <v>498</v>
      </c>
      <c r="B43" s="451" t="s">
        <v>324</v>
      </c>
      <c r="C43" s="364" t="s">
        <v>499</v>
      </c>
      <c r="D43" s="364" t="s">
        <v>500</v>
      </c>
      <c r="E43" s="364" t="s">
        <v>502</v>
      </c>
      <c r="F43" s="364" t="s">
        <v>503</v>
      </c>
      <c r="G43" s="364" t="s">
        <v>294</v>
      </c>
      <c r="H43" s="364" t="s">
        <v>345</v>
      </c>
      <c r="I43" s="501" t="s">
        <v>698</v>
      </c>
      <c r="J43" s="364" t="s">
        <v>203</v>
      </c>
      <c r="K43" s="364" t="s">
        <v>203</v>
      </c>
      <c r="L43" s="364" t="s">
        <v>203</v>
      </c>
      <c r="M43" s="364" t="s">
        <v>203</v>
      </c>
      <c r="N43" s="364" t="str">
        <f>IF(AND(J43="Si",K43="Si",L43="Si",M43="Si"),"Corrupción_O_LA_FT",IF(AND(J43="",K43="",L43="",M43=""),"","Gestión"))</f>
        <v>Corrupción_O_LA_FT</v>
      </c>
      <c r="O43" s="364" t="s">
        <v>275</v>
      </c>
      <c r="P43" s="387" t="s">
        <v>426</v>
      </c>
      <c r="Q43" s="493" t="s">
        <v>522</v>
      </c>
      <c r="R43" s="517" t="s">
        <v>292</v>
      </c>
      <c r="S43" s="393">
        <f>IF(R43="Muy baja",20%,IF(R43="Rara Vez",20%,IF(R43="Baja",40%,IF(R43="Improbable",40%,IF(R43="Media",60%,IF(R43="Posible",60%,IF(R43="Alta",80%,IF(R43="Probable",80%,IF(R43="Muy alta",100%,IF(R43="Casi seguro",100%,""))))))))))</f>
        <v>0.2</v>
      </c>
      <c r="T43" s="518" t="str">
        <f>IF(N43="Gestión",HYPERLINK("#"&amp;"Matriz_de_Riesgos!B$263","Clic para Calificar"),IF(N43="Corrupción_O_LA_FT",HYPERLINK("#"&amp;"Matriz_de_Riesgos!A$503","Clic para Calificar"),""))</f>
        <v>Clic para Calificar</v>
      </c>
      <c r="U43" s="372" t="str">
        <f>IF(N43="Corrupción_O_LA_FT",X528,E288)</f>
        <v>CATASTRÓFICO</v>
      </c>
      <c r="V43" s="375">
        <f>S43</f>
        <v>0.2</v>
      </c>
      <c r="W43" s="376">
        <f>IF(U43="Catastrófico",100%,IF(U43="Mayor",80%,IF(U43="Moderado",60%,IF(U43="Menor",40%,IF(U43="Leve",20%,"")))))</f>
        <v>1</v>
      </c>
      <c r="X43" s="447">
        <f>S43*W43</f>
        <v>0.2</v>
      </c>
      <c r="Y43" s="364" t="str">
        <f>IF(OR(AND(V43&lt;=40%,W43&lt;=20%),AND(V43&lt;=20%,W43&lt;=40%)),"Bajo",IF(OR(AND(V43&gt;40%,V43&lt;=80%,W43&lt;=40%),AND(V43&gt;20%,V43&lt;=40%,W43&gt;20%,W43&lt;=40%),AND(V43&lt;=60%,W43&gt;40%,W43&lt;=60%)),"Moderado",IF(OR(AND(V43&gt;80%,W43&lt;=80%),AND(V43&gt;60%,V43&lt;=80%,W43&gt;40%,W43&lt;=80%),AND(V43&lt;=60%,W43&gt;60%,W43&lt;=80%)),"Alto",IF(AND(W43&gt;=80%,W43&lt;=100%),"Extremo",""))))</f>
        <v>Extremo</v>
      </c>
      <c r="Z43" s="243" t="s">
        <v>504</v>
      </c>
      <c r="AA43" s="99" t="s">
        <v>205</v>
      </c>
      <c r="AB43" s="124">
        <f t="shared" ref="AB43:AB45" si="4">IF(AA43="Preventivo",25%,IF(AA43="Detectivo",15%,IF(AA43="Correctivo",10%,"")))</f>
        <v>0.25</v>
      </c>
      <c r="AC43" s="100" t="s">
        <v>209</v>
      </c>
      <c r="AD43" s="128">
        <f t="shared" si="1"/>
        <v>0.15</v>
      </c>
      <c r="AE43" s="90" t="s">
        <v>211</v>
      </c>
      <c r="AF43" s="90" t="s">
        <v>505</v>
      </c>
      <c r="AG43" s="93" t="s">
        <v>212</v>
      </c>
      <c r="AH43" s="90" t="s">
        <v>506</v>
      </c>
      <c r="AI43" s="90" t="s">
        <v>214</v>
      </c>
      <c r="AJ43" s="90" t="s">
        <v>507</v>
      </c>
      <c r="AK43" s="92">
        <f t="shared" si="2"/>
        <v>0.4</v>
      </c>
      <c r="AL43" s="94">
        <f>IF(OR(AA43="Preventivo",AA43="Detectivo"),(V43*AK43),"0")</f>
        <v>8.0000000000000016E-2</v>
      </c>
      <c r="AM43" s="95" t="str">
        <f>IF(AND(AA43="Correctivo",N43="Gestión"),(W43*AK43),"0")</f>
        <v>0</v>
      </c>
      <c r="AN43" s="382">
        <f>IF(S43&lt;&gt;"",S43-SUM(AL43:AL47),"")</f>
        <v>5.04E-2</v>
      </c>
      <c r="AO43" s="385">
        <f>IF(W43&lt;&gt;"",W43-SUM(AM43:AM47),"")</f>
        <v>1</v>
      </c>
      <c r="AP43" s="385">
        <f>AN43*AO43</f>
        <v>5.04E-2</v>
      </c>
      <c r="AQ43" s="364"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364" t="str">
        <f>IF(AQ43="Bajo","Asumir",IF(AQ43="Moderado","Reducir (Mitigar)",IF(AQ43="Alto","Reducir (Mitigar) o Reducir (Transferir) o Evitar ",IF(AQ43="Extremo","Reducir (Mitigar) o Reducir (Transferir) o Evitar "," "))))</f>
        <v xml:space="preserve">Reducir (Mitigar) o Reducir (Transferir) o Evitar </v>
      </c>
      <c r="AS43" s="132" t="s">
        <v>284</v>
      </c>
      <c r="AT43" s="452" t="s">
        <v>508</v>
      </c>
      <c r="AU43" s="364" t="s">
        <v>509</v>
      </c>
      <c r="AV43" s="452" t="s">
        <v>510</v>
      </c>
      <c r="AW43" s="132"/>
      <c r="AX43" s="139"/>
      <c r="AY43" s="132"/>
      <c r="AZ43" s="364"/>
      <c r="BA43" s="364"/>
      <c r="BB43" s="364"/>
      <c r="BC43" s="364"/>
      <c r="BD43" s="132"/>
      <c r="BE43" s="139"/>
      <c r="BF43" s="132"/>
      <c r="BG43" s="364"/>
      <c r="BH43" s="364"/>
      <c r="BI43" s="364"/>
      <c r="BJ43" s="364"/>
      <c r="BK43" s="132"/>
      <c r="BL43" s="139"/>
      <c r="BM43" s="132"/>
      <c r="BN43" s="364"/>
      <c r="BO43" s="364"/>
      <c r="BP43" s="364"/>
      <c r="BQ43" s="364"/>
      <c r="BR43" s="132"/>
      <c r="BS43" s="139"/>
      <c r="BT43" s="132"/>
      <c r="BU43" s="364"/>
      <c r="BV43" s="364"/>
      <c r="BW43" s="364"/>
      <c r="BX43" s="364"/>
      <c r="BY43" s="364"/>
    </row>
    <row r="44" spans="1:77" ht="62.25" customHeight="1" thickBot="1">
      <c r="A44" s="520"/>
      <c r="B44" s="365"/>
      <c r="C44" s="365"/>
      <c r="D44" s="367"/>
      <c r="E44" s="394"/>
      <c r="F44" s="365"/>
      <c r="G44" s="365"/>
      <c r="H44" s="365"/>
      <c r="I44" s="502"/>
      <c r="J44" s="365"/>
      <c r="K44" s="365"/>
      <c r="L44" s="365"/>
      <c r="M44" s="365"/>
      <c r="N44" s="365"/>
      <c r="O44" s="365"/>
      <c r="P44" s="388"/>
      <c r="Q44" s="515"/>
      <c r="R44" s="486"/>
      <c r="S44" s="365"/>
      <c r="T44" s="370"/>
      <c r="U44" s="373"/>
      <c r="V44" s="373"/>
      <c r="W44" s="377"/>
      <c r="X44" s="448"/>
      <c r="Y44" s="365"/>
      <c r="Z44" s="244" t="s">
        <v>511</v>
      </c>
      <c r="AA44" s="99" t="s">
        <v>206</v>
      </c>
      <c r="AB44" s="124">
        <f t="shared" si="4"/>
        <v>0.15</v>
      </c>
      <c r="AC44" s="100" t="s">
        <v>209</v>
      </c>
      <c r="AD44" s="128">
        <f t="shared" si="1"/>
        <v>0.15</v>
      </c>
      <c r="AE44" s="90" t="s">
        <v>210</v>
      </c>
      <c r="AF44" s="90" t="s">
        <v>512</v>
      </c>
      <c r="AG44" s="93" t="s">
        <v>212</v>
      </c>
      <c r="AH44" s="90" t="s">
        <v>506</v>
      </c>
      <c r="AI44" s="90" t="s">
        <v>214</v>
      </c>
      <c r="AJ44" s="90" t="s">
        <v>513</v>
      </c>
      <c r="AK44" s="92">
        <f t="shared" si="2"/>
        <v>0.3</v>
      </c>
      <c r="AL44" s="94">
        <f>IF(OR(AA44="Preventivo",AA44="Detectivo"),((V43-AL43)*AK44),"0")</f>
        <v>3.5999999999999997E-2</v>
      </c>
      <c r="AM44" s="96" t="str">
        <f>IF(AND(AA44="Correctivo",N43="Gestión"),((W43-AM43)*AK44),"0")</f>
        <v>0</v>
      </c>
      <c r="AN44" s="383"/>
      <c r="AO44" s="365"/>
      <c r="AP44" s="365"/>
      <c r="AQ44" s="365"/>
      <c r="AR44" s="394"/>
      <c r="AS44" s="133"/>
      <c r="AT44" s="453"/>
      <c r="AU44" s="394"/>
      <c r="AV44" s="453"/>
      <c r="AW44" s="133"/>
      <c r="AX44" s="142"/>
      <c r="AY44" s="133"/>
      <c r="AZ44" s="365"/>
      <c r="BA44" s="365"/>
      <c r="BB44" s="365"/>
      <c r="BC44" s="365"/>
      <c r="BD44" s="133"/>
      <c r="BE44" s="142"/>
      <c r="BF44" s="133"/>
      <c r="BG44" s="365"/>
      <c r="BH44" s="365"/>
      <c r="BI44" s="365"/>
      <c r="BJ44" s="365"/>
      <c r="BK44" s="133"/>
      <c r="BL44" s="142"/>
      <c r="BM44" s="133"/>
      <c r="BN44" s="365"/>
      <c r="BO44" s="365"/>
      <c r="BP44" s="365"/>
      <c r="BQ44" s="365"/>
      <c r="BR44" s="133"/>
      <c r="BS44" s="142"/>
      <c r="BT44" s="133"/>
      <c r="BU44" s="365"/>
      <c r="BV44" s="365"/>
      <c r="BW44" s="365"/>
      <c r="BX44" s="365"/>
      <c r="BY44" s="365"/>
    </row>
    <row r="45" spans="1:77" ht="62.25" customHeight="1" thickBot="1">
      <c r="A45" s="520"/>
      <c r="B45" s="365"/>
      <c r="C45" s="365"/>
      <c r="D45" s="367"/>
      <c r="E45" s="394"/>
      <c r="F45" s="365"/>
      <c r="G45" s="365"/>
      <c r="H45" s="365"/>
      <c r="I45" s="502"/>
      <c r="J45" s="365"/>
      <c r="K45" s="365"/>
      <c r="L45" s="365"/>
      <c r="M45" s="365"/>
      <c r="N45" s="365"/>
      <c r="O45" s="365"/>
      <c r="P45" s="388"/>
      <c r="Q45" s="515"/>
      <c r="R45" s="486"/>
      <c r="S45" s="365"/>
      <c r="T45" s="370"/>
      <c r="U45" s="373"/>
      <c r="V45" s="373"/>
      <c r="W45" s="377"/>
      <c r="X45" s="448"/>
      <c r="Y45" s="365"/>
      <c r="Z45" s="244" t="s">
        <v>514</v>
      </c>
      <c r="AA45" s="99" t="s">
        <v>205</v>
      </c>
      <c r="AB45" s="124">
        <f t="shared" si="4"/>
        <v>0.25</v>
      </c>
      <c r="AC45" s="100" t="s">
        <v>209</v>
      </c>
      <c r="AD45" s="128">
        <f t="shared" si="1"/>
        <v>0.15</v>
      </c>
      <c r="AE45" s="90" t="s">
        <v>210</v>
      </c>
      <c r="AF45" s="90" t="s">
        <v>515</v>
      </c>
      <c r="AG45" s="93" t="s">
        <v>212</v>
      </c>
      <c r="AH45" s="90" t="s">
        <v>506</v>
      </c>
      <c r="AI45" s="90" t="s">
        <v>214</v>
      </c>
      <c r="AJ45" s="90" t="s">
        <v>516</v>
      </c>
      <c r="AK45" s="92">
        <f t="shared" si="2"/>
        <v>0.4</v>
      </c>
      <c r="AL45" s="94">
        <f>IF(OR(AA45="Preventivo",AA45="Detectivo"),((V43-AL43-AL44)*AK45),"0")</f>
        <v>3.3599999999999998E-2</v>
      </c>
      <c r="AM45" s="97" t="str">
        <f>IF(AND(AA45="Correctivo",N43="Gestión"),((W43-AM43-AM44)*AK45),"0")</f>
        <v>0</v>
      </c>
      <c r="AN45" s="383"/>
      <c r="AO45" s="365"/>
      <c r="AP45" s="365"/>
      <c r="AQ45" s="365"/>
      <c r="AR45" s="394"/>
      <c r="AS45" s="133"/>
      <c r="AT45" s="453"/>
      <c r="AU45" s="394"/>
      <c r="AV45" s="453"/>
      <c r="AW45" s="133"/>
      <c r="AX45" s="142"/>
      <c r="AY45" s="133"/>
      <c r="AZ45" s="365"/>
      <c r="BA45" s="365"/>
      <c r="BB45" s="365"/>
      <c r="BC45" s="365"/>
      <c r="BD45" s="133"/>
      <c r="BE45" s="142"/>
      <c r="BF45" s="133"/>
      <c r="BG45" s="365"/>
      <c r="BH45" s="365"/>
      <c r="BI45" s="365"/>
      <c r="BJ45" s="365"/>
      <c r="BK45" s="133"/>
      <c r="BL45" s="142"/>
      <c r="BM45" s="133"/>
      <c r="BN45" s="365"/>
      <c r="BO45" s="365"/>
      <c r="BP45" s="365"/>
      <c r="BQ45" s="365"/>
      <c r="BR45" s="133"/>
      <c r="BS45" s="142"/>
      <c r="BT45" s="133"/>
      <c r="BU45" s="365"/>
      <c r="BV45" s="365"/>
      <c r="BW45" s="365"/>
      <c r="BX45" s="365"/>
      <c r="BY45" s="365"/>
    </row>
    <row r="46" spans="1:77" ht="79.5" customHeight="1" thickBot="1">
      <c r="A46" s="520"/>
      <c r="B46" s="365"/>
      <c r="C46" s="365"/>
      <c r="D46" s="367"/>
      <c r="E46" s="394"/>
      <c r="F46" s="365"/>
      <c r="G46" s="365"/>
      <c r="H46" s="365"/>
      <c r="I46" s="502"/>
      <c r="J46" s="365"/>
      <c r="K46" s="365"/>
      <c r="L46" s="365"/>
      <c r="M46" s="365"/>
      <c r="N46" s="365"/>
      <c r="O46" s="365"/>
      <c r="P46" s="388"/>
      <c r="Q46" s="515"/>
      <c r="R46" s="486"/>
      <c r="S46" s="365"/>
      <c r="T46" s="370"/>
      <c r="U46" s="373"/>
      <c r="V46" s="373"/>
      <c r="W46" s="377"/>
      <c r="X46" s="448"/>
      <c r="Y46" s="365"/>
      <c r="Z46" s="244"/>
      <c r="AA46" s="101"/>
      <c r="AB46" s="125"/>
      <c r="AC46" s="102"/>
      <c r="AD46" s="128" t="str">
        <f t="shared" si="1"/>
        <v/>
      </c>
      <c r="AE46" s="90"/>
      <c r="AF46" s="90"/>
      <c r="AG46" s="93"/>
      <c r="AH46" s="90"/>
      <c r="AI46" s="90"/>
      <c r="AJ46" s="90"/>
      <c r="AK46" s="92" t="e">
        <f t="shared" si="2"/>
        <v>#VALUE!</v>
      </c>
      <c r="AL46" s="94" t="str">
        <f>IF(OR(AA46="Preventivo",AA46="Detectivo"),((V43-AL43-AL44-AL45)*AK46),"0")</f>
        <v>0</v>
      </c>
      <c r="AM46" s="96" t="str">
        <f>IF(AND(AA46="Correctivo",N43="Gestión"),((W43-AM43-AM44-AM45)*AK46),"0")</f>
        <v>0</v>
      </c>
      <c r="AN46" s="383"/>
      <c r="AO46" s="365"/>
      <c r="AP46" s="365"/>
      <c r="AQ46" s="365"/>
      <c r="AR46" s="394"/>
      <c r="AS46" s="133"/>
      <c r="AT46" s="453"/>
      <c r="AU46" s="394"/>
      <c r="AV46" s="453"/>
      <c r="AW46" s="133"/>
      <c r="AX46" s="142"/>
      <c r="AY46" s="133"/>
      <c r="AZ46" s="365"/>
      <c r="BA46" s="365"/>
      <c r="BB46" s="365"/>
      <c r="BC46" s="365"/>
      <c r="BD46" s="133"/>
      <c r="BE46" s="142"/>
      <c r="BF46" s="133"/>
      <c r="BG46" s="365"/>
      <c r="BH46" s="365"/>
      <c r="BI46" s="365"/>
      <c r="BJ46" s="365"/>
      <c r="BK46" s="133"/>
      <c r="BL46" s="142"/>
      <c r="BM46" s="133"/>
      <c r="BN46" s="365"/>
      <c r="BO46" s="365"/>
      <c r="BP46" s="365"/>
      <c r="BQ46" s="365"/>
      <c r="BR46" s="133"/>
      <c r="BS46" s="142"/>
      <c r="BT46" s="133"/>
      <c r="BU46" s="365"/>
      <c r="BV46" s="365"/>
      <c r="BW46" s="365"/>
      <c r="BX46" s="365"/>
      <c r="BY46" s="365"/>
    </row>
    <row r="47" spans="1:77" ht="79.5" customHeight="1" thickBot="1">
      <c r="A47" s="521"/>
      <c r="B47" s="366"/>
      <c r="C47" s="366"/>
      <c r="D47" s="368"/>
      <c r="E47" s="395"/>
      <c r="F47" s="366"/>
      <c r="G47" s="366"/>
      <c r="H47" s="366"/>
      <c r="I47" s="503"/>
      <c r="J47" s="366"/>
      <c r="K47" s="366"/>
      <c r="L47" s="366"/>
      <c r="M47" s="366"/>
      <c r="N47" s="366"/>
      <c r="O47" s="366"/>
      <c r="P47" s="389"/>
      <c r="Q47" s="516"/>
      <c r="R47" s="487"/>
      <c r="S47" s="366"/>
      <c r="T47" s="371"/>
      <c r="U47" s="374"/>
      <c r="V47" s="374"/>
      <c r="W47" s="378"/>
      <c r="X47" s="449"/>
      <c r="Y47" s="366"/>
      <c r="Z47" s="242"/>
      <c r="AA47" s="103"/>
      <c r="AB47" s="126"/>
      <c r="AC47" s="104"/>
      <c r="AD47" s="128" t="str">
        <f t="shared" si="1"/>
        <v/>
      </c>
      <c r="AE47" s="90"/>
      <c r="AF47" s="90"/>
      <c r="AG47" s="93"/>
      <c r="AH47" s="90"/>
      <c r="AI47" s="90"/>
      <c r="AJ47" s="90"/>
      <c r="AK47" s="92" t="e">
        <f t="shared" si="2"/>
        <v>#VALUE!</v>
      </c>
      <c r="AL47" s="94" t="str">
        <f>IF(OR(AA47="Preventivo",AA47="Detectivo"),((V43-AL43-AL44-AL45-AL46)*AK47),"0")</f>
        <v>0</v>
      </c>
      <c r="AM47" s="98" t="str">
        <f>IF(AND(AA47="Correctivo",N43="Gestión"),((W43-AM43-AM44-AM45-AM46)*AK47),"0")</f>
        <v>0</v>
      </c>
      <c r="AN47" s="384"/>
      <c r="AO47" s="386"/>
      <c r="AP47" s="386"/>
      <c r="AQ47" s="366"/>
      <c r="AR47" s="395"/>
      <c r="AS47" s="134"/>
      <c r="AT47" s="454"/>
      <c r="AU47" s="395"/>
      <c r="AV47" s="454"/>
      <c r="AW47" s="134"/>
      <c r="AX47" s="156"/>
      <c r="AY47" s="134"/>
      <c r="AZ47" s="366"/>
      <c r="BA47" s="366"/>
      <c r="BB47" s="366"/>
      <c r="BC47" s="366"/>
      <c r="BD47" s="134"/>
      <c r="BE47" s="156"/>
      <c r="BF47" s="134"/>
      <c r="BG47" s="366"/>
      <c r="BH47" s="366"/>
      <c r="BI47" s="366"/>
      <c r="BJ47" s="366"/>
      <c r="BK47" s="134"/>
      <c r="BL47" s="156"/>
      <c r="BM47" s="134"/>
      <c r="BN47" s="366"/>
      <c r="BO47" s="366"/>
      <c r="BP47" s="366"/>
      <c r="BQ47" s="366"/>
      <c r="BR47" s="134"/>
      <c r="BS47" s="156"/>
      <c r="BT47" s="134"/>
      <c r="BU47" s="366"/>
      <c r="BV47" s="366"/>
      <c r="BW47" s="366"/>
      <c r="BX47" s="366"/>
      <c r="BY47" s="366"/>
    </row>
    <row r="48" spans="1:77" ht="104.25" customHeight="1" thickBot="1">
      <c r="A48" s="519" t="s">
        <v>501</v>
      </c>
      <c r="B48" s="451" t="s">
        <v>336</v>
      </c>
      <c r="C48" s="364" t="s">
        <v>518</v>
      </c>
      <c r="D48" s="450" t="s">
        <v>519</v>
      </c>
      <c r="E48" s="135" t="s">
        <v>520</v>
      </c>
      <c r="F48" s="135" t="s">
        <v>521</v>
      </c>
      <c r="G48" s="364" t="s">
        <v>294</v>
      </c>
      <c r="H48" s="575" t="s">
        <v>325</v>
      </c>
      <c r="I48" s="501" t="s">
        <v>699</v>
      </c>
      <c r="J48" s="364" t="s">
        <v>203</v>
      </c>
      <c r="K48" s="364" t="s">
        <v>203</v>
      </c>
      <c r="L48" s="364" t="s">
        <v>203</v>
      </c>
      <c r="M48" s="364" t="s">
        <v>203</v>
      </c>
      <c r="N48" s="364" t="str">
        <f>IF(AND(J48="Si",K48="Si",L48="Si",M48="Si"),"Corrupción_O_LA_FT",IF(AND(J48="",K48="",L48="",M48=""),"","Gestión"))</f>
        <v>Corrupción_O_LA_FT</v>
      </c>
      <c r="O48" s="364" t="s">
        <v>275</v>
      </c>
      <c r="P48" s="490" t="s">
        <v>426</v>
      </c>
      <c r="Q48" s="568" t="s">
        <v>522</v>
      </c>
      <c r="R48" s="571" t="s">
        <v>292</v>
      </c>
      <c r="S48" s="574">
        <v>0.2</v>
      </c>
      <c r="T48" s="462" t="str">
        <f>IF(N48="Gestión",HYPERLINK("#"&amp;"Matriz_de_Riesgos!B$263","Clic para Calificar"),IF(N48="Corrupción_O_LA_FT",HYPERLINK("#"&amp;"Matriz_de_Riesgos!A$503","Clic para Calificar"),""))</f>
        <v>Clic para Calificar</v>
      </c>
      <c r="U48" s="372" t="s">
        <v>523</v>
      </c>
      <c r="V48" s="375">
        <v>0.6</v>
      </c>
      <c r="W48" s="376">
        <v>0.8</v>
      </c>
      <c r="X48" s="447">
        <f>S48*W48</f>
        <v>0.16000000000000003</v>
      </c>
      <c r="Y48" s="364" t="str">
        <f>IF(OR(AND(V48&lt;=40%,W48&lt;=20%),AND(V48&lt;=20%,W48&lt;=40%)),"Bajo",IF(OR(AND(V48&gt;40%,V48&lt;=80%,W48&lt;=40%),AND(V48&gt;20%,V48&lt;=40%,W48&gt;20%,W48&lt;=40%),AND(V48&lt;=60%,W48&gt;40%,W48&lt;=60%)),"Moderado",IF(OR(AND(V48&gt;80%,W48&lt;=80%),AND(V48&gt;60%,V48&lt;=80%,W48&gt;40%,W48&lt;=80%),AND(V48&lt;=60%,W48&gt;60%,W48&lt;=80%)),"Alto",IF(AND(W48&gt;=80%,W48&lt;=100%),"Extremo",""))))</f>
        <v>Alto</v>
      </c>
      <c r="Z48" s="242" t="s">
        <v>524</v>
      </c>
      <c r="AA48" s="91" t="s">
        <v>205</v>
      </c>
      <c r="AB48" s="181">
        <f t="shared" ref="AB48:AB52" si="5">IF(AA48="Preventivo",25%,IF(AA48="Detectivo",15%,IF(AA48="Correctivo",10%,"")))</f>
        <v>0.25</v>
      </c>
      <c r="AC48" s="91" t="s">
        <v>209</v>
      </c>
      <c r="AD48" s="181">
        <f t="shared" si="1"/>
        <v>0.15</v>
      </c>
      <c r="AE48" s="91" t="s">
        <v>210</v>
      </c>
      <c r="AF48" s="91" t="s">
        <v>525</v>
      </c>
      <c r="AG48" s="182" t="s">
        <v>212</v>
      </c>
      <c r="AH48" s="182" t="s">
        <v>484</v>
      </c>
      <c r="AI48" s="182" t="s">
        <v>214</v>
      </c>
      <c r="AJ48" s="182" t="s">
        <v>526</v>
      </c>
      <c r="AK48" s="183">
        <f t="shared" si="2"/>
        <v>0.4</v>
      </c>
      <c r="AL48" s="184">
        <f>IF(OR(AA48="Preventivo",AA48="Detectivo"),(V48*AK48),"0")</f>
        <v>0.24</v>
      </c>
      <c r="AM48" s="185" t="str">
        <f>IF(AND(AA48="Correctivo",N48="Gestión"),(W48*AK48),"0")</f>
        <v>0</v>
      </c>
      <c r="AN48" s="382">
        <f>IF(S48&lt;&gt;"",S48-SUM(AL48:AL52),"")</f>
        <v>-0.14799999999999996</v>
      </c>
      <c r="AO48" s="385">
        <f>IF(W48&lt;&gt;"",W48-SUM(AM48:AM52),"")</f>
        <v>0.8</v>
      </c>
      <c r="AP48" s="385">
        <f>AN48*AO48</f>
        <v>-0.11839999999999998</v>
      </c>
      <c r="AQ48" s="364"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364" t="str">
        <f>IF(AQ48="Bajo","Asumir",IF(AQ48="Moderado","Reducir (Mitigar)",IF(AQ48="Alto","Reducir (Mitigar) o Reducir (Transferir) o Evitar ",IF(AQ48="Extremo","Reducir (Mitigar) o Reducir (Transferir) o Evitar "," "))))</f>
        <v xml:space="preserve">Reducir (Mitigar) o Reducir (Transferir) o Evitar </v>
      </c>
      <c r="AS48" s="139" t="s">
        <v>288</v>
      </c>
      <c r="AT48" s="186" t="s">
        <v>527</v>
      </c>
      <c r="AU48" s="187">
        <v>45078</v>
      </c>
      <c r="AV48" s="452" t="s">
        <v>528</v>
      </c>
      <c r="AW48" s="132"/>
      <c r="AX48" s="139"/>
      <c r="AY48" s="132"/>
      <c r="AZ48" s="364"/>
      <c r="BA48" s="364"/>
      <c r="BB48" s="364"/>
      <c r="BC48" s="364"/>
      <c r="BD48" s="132"/>
      <c r="BE48" s="139"/>
      <c r="BF48" s="132"/>
      <c r="BG48" s="364"/>
      <c r="BH48" s="364"/>
      <c r="BI48" s="364"/>
      <c r="BJ48" s="364"/>
      <c r="BK48" s="132"/>
      <c r="BL48" s="139"/>
      <c r="BM48" s="132"/>
      <c r="BN48" s="364"/>
      <c r="BO48" s="364"/>
      <c r="BP48" s="364"/>
      <c r="BQ48" s="364"/>
      <c r="BR48" s="132"/>
      <c r="BS48" s="139"/>
      <c r="BT48" s="132"/>
      <c r="BU48" s="364"/>
      <c r="BV48" s="364"/>
      <c r="BW48" s="364"/>
      <c r="BX48" s="364"/>
      <c r="BY48" s="364"/>
    </row>
    <row r="49" spans="1:77" ht="104.25" customHeight="1" thickBot="1">
      <c r="A49" s="520"/>
      <c r="B49" s="365"/>
      <c r="C49" s="365"/>
      <c r="D49" s="367"/>
      <c r="E49" s="91"/>
      <c r="F49" s="91" t="s">
        <v>529</v>
      </c>
      <c r="G49" s="365"/>
      <c r="H49" s="576"/>
      <c r="I49" s="502"/>
      <c r="J49" s="365"/>
      <c r="K49" s="365"/>
      <c r="L49" s="365"/>
      <c r="M49" s="365"/>
      <c r="N49" s="365"/>
      <c r="O49" s="365"/>
      <c r="P49" s="491"/>
      <c r="Q49" s="569"/>
      <c r="R49" s="572"/>
      <c r="S49" s="486"/>
      <c r="T49" s="370"/>
      <c r="U49" s="373"/>
      <c r="V49" s="373"/>
      <c r="W49" s="496"/>
      <c r="X49" s="506"/>
      <c r="Y49" s="508"/>
      <c r="Z49" s="242" t="s">
        <v>530</v>
      </c>
      <c r="AA49" s="91" t="s">
        <v>206</v>
      </c>
      <c r="AB49" s="181">
        <f t="shared" si="5"/>
        <v>0.15</v>
      </c>
      <c r="AC49" s="91" t="s">
        <v>209</v>
      </c>
      <c r="AD49" s="181">
        <f t="shared" si="1"/>
        <v>0.15</v>
      </c>
      <c r="AE49" s="91" t="s">
        <v>210</v>
      </c>
      <c r="AF49" s="91" t="s">
        <v>525</v>
      </c>
      <c r="AG49" s="182" t="s">
        <v>212</v>
      </c>
      <c r="AH49" s="182" t="s">
        <v>484</v>
      </c>
      <c r="AI49" s="182" t="s">
        <v>214</v>
      </c>
      <c r="AJ49" s="182" t="s">
        <v>526</v>
      </c>
      <c r="AK49" s="183">
        <f t="shared" si="2"/>
        <v>0.3</v>
      </c>
      <c r="AL49" s="184">
        <f>IF(OR(AA49="Preventivo",AA49="Detectivo"),((V48-AL48)*AK49),"0")</f>
        <v>0.108</v>
      </c>
      <c r="AM49" s="188" t="str">
        <f>IF(AND(AA49="Correctivo",N48="Gestión"),((W48-AM48)*AK49),"0")</f>
        <v>0</v>
      </c>
      <c r="AN49" s="510"/>
      <c r="AO49" s="522"/>
      <c r="AP49" s="522"/>
      <c r="AQ49" s="508"/>
      <c r="AR49" s="508"/>
      <c r="AS49" s="142"/>
      <c r="AT49" s="129"/>
      <c r="AU49" s="142"/>
      <c r="AV49" s="578"/>
      <c r="AW49" s="133"/>
      <c r="AX49" s="142"/>
      <c r="AY49" s="133"/>
      <c r="AZ49" s="365"/>
      <c r="BA49" s="365"/>
      <c r="BB49" s="365"/>
      <c r="BC49" s="365"/>
      <c r="BD49" s="133"/>
      <c r="BE49" s="142"/>
      <c r="BF49" s="133"/>
      <c r="BG49" s="365"/>
      <c r="BH49" s="365"/>
      <c r="BI49" s="365"/>
      <c r="BJ49" s="365"/>
      <c r="BK49" s="133"/>
      <c r="BL49" s="142"/>
      <c r="BM49" s="133"/>
      <c r="BN49" s="365"/>
      <c r="BO49" s="365"/>
      <c r="BP49" s="365"/>
      <c r="BQ49" s="365"/>
      <c r="BR49" s="133"/>
      <c r="BS49" s="142"/>
      <c r="BT49" s="133"/>
      <c r="BU49" s="365"/>
      <c r="BV49" s="365"/>
      <c r="BW49" s="365"/>
      <c r="BX49" s="365"/>
      <c r="BY49" s="365"/>
    </row>
    <row r="50" spans="1:77" ht="104.25" customHeight="1" thickBot="1">
      <c r="A50" s="520"/>
      <c r="B50" s="365"/>
      <c r="C50" s="365"/>
      <c r="D50" s="367"/>
      <c r="E50" s="91"/>
      <c r="F50" s="91"/>
      <c r="G50" s="365"/>
      <c r="H50" s="576"/>
      <c r="I50" s="502"/>
      <c r="J50" s="365"/>
      <c r="K50" s="365"/>
      <c r="L50" s="365"/>
      <c r="M50" s="365"/>
      <c r="N50" s="365"/>
      <c r="O50" s="365"/>
      <c r="P50" s="491"/>
      <c r="Q50" s="569"/>
      <c r="R50" s="572"/>
      <c r="S50" s="486"/>
      <c r="T50" s="370"/>
      <c r="U50" s="373"/>
      <c r="V50" s="373"/>
      <c r="W50" s="496"/>
      <c r="X50" s="506"/>
      <c r="Y50" s="508"/>
      <c r="Z50" s="242"/>
      <c r="AA50" s="91"/>
      <c r="AB50" s="181" t="str">
        <f t="shared" si="5"/>
        <v/>
      </c>
      <c r="AC50" s="91"/>
      <c r="AD50" s="181" t="str">
        <f t="shared" si="1"/>
        <v/>
      </c>
      <c r="AE50" s="91"/>
      <c r="AF50" s="91"/>
      <c r="AG50" s="182"/>
      <c r="AH50" s="182"/>
      <c r="AI50" s="182"/>
      <c r="AJ50" s="182"/>
      <c r="AK50" s="183" t="e">
        <f t="shared" si="2"/>
        <v>#VALUE!</v>
      </c>
      <c r="AL50" s="184" t="str">
        <f>IF(OR(AA50="Preventivo",AA50="Detectivo"),((V48-AL48-AL49)*AK50),"0")</f>
        <v>0</v>
      </c>
      <c r="AM50" s="189" t="str">
        <f>IF(AND(AA50="Correctivo",N48="Gestión"),((W48-AM48-AM49)*AK50),"0")</f>
        <v>0</v>
      </c>
      <c r="AN50" s="510"/>
      <c r="AO50" s="522"/>
      <c r="AP50" s="522"/>
      <c r="AQ50" s="508"/>
      <c r="AR50" s="508"/>
      <c r="AS50" s="142"/>
      <c r="AT50" s="129"/>
      <c r="AU50" s="142"/>
      <c r="AV50" s="578"/>
      <c r="AW50" s="133"/>
      <c r="AX50" s="142"/>
      <c r="AY50" s="133"/>
      <c r="AZ50" s="365"/>
      <c r="BA50" s="365"/>
      <c r="BB50" s="365"/>
      <c r="BC50" s="365"/>
      <c r="BD50" s="133"/>
      <c r="BE50" s="142"/>
      <c r="BF50" s="133"/>
      <c r="BG50" s="365"/>
      <c r="BH50" s="365"/>
      <c r="BI50" s="365"/>
      <c r="BJ50" s="365"/>
      <c r="BK50" s="133"/>
      <c r="BL50" s="142"/>
      <c r="BM50" s="133"/>
      <c r="BN50" s="365"/>
      <c r="BO50" s="365"/>
      <c r="BP50" s="365"/>
      <c r="BQ50" s="365"/>
      <c r="BR50" s="133"/>
      <c r="BS50" s="142"/>
      <c r="BT50" s="133"/>
      <c r="BU50" s="365"/>
      <c r="BV50" s="365"/>
      <c r="BW50" s="365"/>
      <c r="BX50" s="365"/>
      <c r="BY50" s="365"/>
    </row>
    <row r="51" spans="1:77" ht="104.25" customHeight="1" thickBot="1">
      <c r="A51" s="520"/>
      <c r="B51" s="365"/>
      <c r="C51" s="365"/>
      <c r="D51" s="367"/>
      <c r="E51" s="91"/>
      <c r="F51" s="91"/>
      <c r="G51" s="365"/>
      <c r="H51" s="576"/>
      <c r="I51" s="502"/>
      <c r="J51" s="365"/>
      <c r="K51" s="365"/>
      <c r="L51" s="365"/>
      <c r="M51" s="365"/>
      <c r="N51" s="365"/>
      <c r="O51" s="365"/>
      <c r="P51" s="491"/>
      <c r="Q51" s="569"/>
      <c r="R51" s="572"/>
      <c r="S51" s="486"/>
      <c r="T51" s="370"/>
      <c r="U51" s="373"/>
      <c r="V51" s="373"/>
      <c r="W51" s="496"/>
      <c r="X51" s="506"/>
      <c r="Y51" s="508"/>
      <c r="Z51" s="242"/>
      <c r="AA51" s="91"/>
      <c r="AB51" s="181" t="str">
        <f t="shared" si="5"/>
        <v/>
      </c>
      <c r="AC51" s="91"/>
      <c r="AD51" s="181" t="str">
        <f t="shared" si="1"/>
        <v/>
      </c>
      <c r="AE51" s="91"/>
      <c r="AF51" s="91"/>
      <c r="AG51" s="182"/>
      <c r="AH51" s="182"/>
      <c r="AI51" s="182"/>
      <c r="AJ51" s="182"/>
      <c r="AK51" s="183" t="e">
        <f t="shared" si="2"/>
        <v>#VALUE!</v>
      </c>
      <c r="AL51" s="184" t="str">
        <f>IF(OR(AA51="Preventivo",AA51="Detectivo"),((V48-AL48-AL49-AL50)*AK51),"0")</f>
        <v>0</v>
      </c>
      <c r="AM51" s="188" t="str">
        <f>IF(AND(AA51="Correctivo",N48="Gestión"),((W48-AM48-AM49-AM50)*AK51),"0")</f>
        <v>0</v>
      </c>
      <c r="AN51" s="510"/>
      <c r="AO51" s="522"/>
      <c r="AP51" s="522"/>
      <c r="AQ51" s="508"/>
      <c r="AR51" s="508"/>
      <c r="AS51" s="142"/>
      <c r="AT51" s="129"/>
      <c r="AU51" s="142"/>
      <c r="AV51" s="578"/>
      <c r="AW51" s="133"/>
      <c r="AX51" s="142"/>
      <c r="AY51" s="133"/>
      <c r="AZ51" s="365"/>
      <c r="BA51" s="365"/>
      <c r="BB51" s="365"/>
      <c r="BC51" s="365"/>
      <c r="BD51" s="133"/>
      <c r="BE51" s="142"/>
      <c r="BF51" s="133"/>
      <c r="BG51" s="365"/>
      <c r="BH51" s="365"/>
      <c r="BI51" s="365"/>
      <c r="BJ51" s="365"/>
      <c r="BK51" s="133"/>
      <c r="BL51" s="142"/>
      <c r="BM51" s="133"/>
      <c r="BN51" s="365"/>
      <c r="BO51" s="365"/>
      <c r="BP51" s="365"/>
      <c r="BQ51" s="365"/>
      <c r="BR51" s="133"/>
      <c r="BS51" s="142"/>
      <c r="BT51" s="133"/>
      <c r="BU51" s="365"/>
      <c r="BV51" s="365"/>
      <c r="BW51" s="365"/>
      <c r="BX51" s="365"/>
      <c r="BY51" s="365"/>
    </row>
    <row r="52" spans="1:77" ht="104.25" customHeight="1" thickBot="1">
      <c r="A52" s="521"/>
      <c r="B52" s="366"/>
      <c r="C52" s="366"/>
      <c r="D52" s="368"/>
      <c r="E52" s="156"/>
      <c r="F52" s="156"/>
      <c r="G52" s="366"/>
      <c r="H52" s="577"/>
      <c r="I52" s="503"/>
      <c r="J52" s="366"/>
      <c r="K52" s="366"/>
      <c r="L52" s="366"/>
      <c r="M52" s="366"/>
      <c r="N52" s="366"/>
      <c r="O52" s="366"/>
      <c r="P52" s="492"/>
      <c r="Q52" s="570"/>
      <c r="R52" s="573"/>
      <c r="S52" s="487"/>
      <c r="T52" s="371"/>
      <c r="U52" s="374"/>
      <c r="V52" s="374"/>
      <c r="W52" s="497"/>
      <c r="X52" s="507"/>
      <c r="Y52" s="509"/>
      <c r="Z52" s="242"/>
      <c r="AA52" s="91"/>
      <c r="AB52" s="181" t="str">
        <f t="shared" si="5"/>
        <v/>
      </c>
      <c r="AC52" s="91"/>
      <c r="AD52" s="181" t="str">
        <f t="shared" si="1"/>
        <v/>
      </c>
      <c r="AE52" s="91"/>
      <c r="AF52" s="91"/>
      <c r="AG52" s="182"/>
      <c r="AH52" s="182"/>
      <c r="AI52" s="182"/>
      <c r="AJ52" s="182"/>
      <c r="AK52" s="183" t="e">
        <f t="shared" si="2"/>
        <v>#VALUE!</v>
      </c>
      <c r="AL52" s="184" t="str">
        <f>IF(OR(AA52="Preventivo",AA52="Detectivo"),((V48-AL48-AL49-AL50-AL51)*AK52),"0")</f>
        <v>0</v>
      </c>
      <c r="AM52" s="190" t="str">
        <f>IF(AND(AA52="Correctivo",N48="Gestión"),((W48-AM48-AM49-AM50-AM51)*AK52),"0")</f>
        <v>0</v>
      </c>
      <c r="AN52" s="511"/>
      <c r="AO52" s="523"/>
      <c r="AP52" s="523"/>
      <c r="AQ52" s="509"/>
      <c r="AR52" s="509"/>
      <c r="AS52" s="156"/>
      <c r="AT52" s="191"/>
      <c r="AU52" s="156"/>
      <c r="AV52" s="579"/>
      <c r="AW52" s="134"/>
      <c r="AX52" s="156"/>
      <c r="AY52" s="134"/>
      <c r="AZ52" s="366"/>
      <c r="BA52" s="366"/>
      <c r="BB52" s="366"/>
      <c r="BC52" s="366"/>
      <c r="BD52" s="134"/>
      <c r="BE52" s="156"/>
      <c r="BF52" s="134"/>
      <c r="BG52" s="366"/>
      <c r="BH52" s="366"/>
      <c r="BI52" s="366"/>
      <c r="BJ52" s="366"/>
      <c r="BK52" s="134"/>
      <c r="BL52" s="156"/>
      <c r="BM52" s="134"/>
      <c r="BN52" s="366"/>
      <c r="BO52" s="366"/>
      <c r="BP52" s="366"/>
      <c r="BQ52" s="366"/>
      <c r="BR52" s="134"/>
      <c r="BS52" s="156"/>
      <c r="BT52" s="134"/>
      <c r="BU52" s="366"/>
      <c r="BV52" s="366"/>
      <c r="BW52" s="366"/>
      <c r="BX52" s="366"/>
      <c r="BY52" s="366"/>
    </row>
    <row r="53" spans="1:77" ht="89.25" customHeight="1">
      <c r="A53" s="555" t="s">
        <v>517</v>
      </c>
      <c r="B53" s="451" t="s">
        <v>328</v>
      </c>
      <c r="C53" s="489" t="s">
        <v>532</v>
      </c>
      <c r="D53" s="512" t="s">
        <v>533</v>
      </c>
      <c r="E53" s="157" t="s">
        <v>534</v>
      </c>
      <c r="F53" s="157" t="s">
        <v>535</v>
      </c>
      <c r="G53" s="530" t="s">
        <v>294</v>
      </c>
      <c r="H53" s="489" t="s">
        <v>345</v>
      </c>
      <c r="I53" s="501" t="s">
        <v>700</v>
      </c>
      <c r="J53" s="530" t="s">
        <v>203</v>
      </c>
      <c r="K53" s="530" t="s">
        <v>203</v>
      </c>
      <c r="L53" s="530" t="s">
        <v>203</v>
      </c>
      <c r="M53" s="530" t="s">
        <v>203</v>
      </c>
      <c r="N53" s="530" t="s">
        <v>304</v>
      </c>
      <c r="O53" s="530" t="s">
        <v>275</v>
      </c>
      <c r="P53" s="524" t="s">
        <v>536</v>
      </c>
      <c r="Q53" s="525" t="s">
        <v>537</v>
      </c>
      <c r="R53" s="588" t="s">
        <v>305</v>
      </c>
      <c r="S53" s="547">
        <v>0.8</v>
      </c>
      <c r="T53" s="462" t="str">
        <f>IF(N53="Gestión",HYPERLINK("#"&amp;"Matriz_de_Riesgos!B$263","Clic para Calificar"),IF(N53="Corrupción_O_LA_FT",HYPERLINK("#"&amp;"Matriz_de_Riesgos!A$503","Clic para Calificar"),""))</f>
        <v>Clic para Calificar</v>
      </c>
      <c r="U53" s="531" t="s">
        <v>523</v>
      </c>
      <c r="V53" s="556">
        <v>0.8</v>
      </c>
      <c r="W53" s="376">
        <v>0.8</v>
      </c>
      <c r="X53" s="498">
        <v>0.64</v>
      </c>
      <c r="Y53" s="364" t="s">
        <v>321</v>
      </c>
      <c r="Z53" s="255" t="s">
        <v>538</v>
      </c>
      <c r="AA53" s="158" t="s">
        <v>205</v>
      </c>
      <c r="AB53" s="159">
        <v>0.25</v>
      </c>
      <c r="AC53" s="160" t="s">
        <v>209</v>
      </c>
      <c r="AD53" s="233">
        <v>0.15</v>
      </c>
      <c r="AE53" s="234" t="s">
        <v>211</v>
      </c>
      <c r="AF53" s="138" t="s">
        <v>539</v>
      </c>
      <c r="AG53" s="235" t="s">
        <v>212</v>
      </c>
      <c r="AH53" s="235" t="s">
        <v>484</v>
      </c>
      <c r="AI53" s="235" t="s">
        <v>214</v>
      </c>
      <c r="AJ53" s="235" t="s">
        <v>540</v>
      </c>
      <c r="AK53" s="161">
        <v>0.4</v>
      </c>
      <c r="AL53" s="162">
        <v>0.32</v>
      </c>
      <c r="AM53" s="163">
        <v>0</v>
      </c>
      <c r="AN53" s="382">
        <v>0.28999999999999998</v>
      </c>
      <c r="AO53" s="385">
        <v>0.8</v>
      </c>
      <c r="AP53" s="385">
        <v>0.23</v>
      </c>
      <c r="AQ53" s="364" t="s">
        <v>321</v>
      </c>
      <c r="AR53" s="364" t="s">
        <v>541</v>
      </c>
      <c r="AS53" s="217" t="s">
        <v>288</v>
      </c>
      <c r="AT53" s="218" t="s">
        <v>542</v>
      </c>
      <c r="AU53" s="219">
        <v>45291</v>
      </c>
      <c r="AV53" s="552" t="s">
        <v>543</v>
      </c>
      <c r="AW53" s="139"/>
      <c r="AX53" s="139"/>
      <c r="AY53" s="132"/>
      <c r="AZ53" s="364"/>
      <c r="BA53" s="364"/>
      <c r="BB53" s="364"/>
      <c r="BC53" s="364"/>
      <c r="BD53" s="132"/>
      <c r="BE53" s="139"/>
      <c r="BF53" s="132"/>
      <c r="BG53" s="364"/>
      <c r="BH53" s="364"/>
      <c r="BI53" s="364"/>
      <c r="BJ53" s="364"/>
      <c r="BK53" s="132"/>
      <c r="BL53" s="139"/>
      <c r="BM53" s="132"/>
      <c r="BN53" s="364"/>
      <c r="BO53" s="364"/>
      <c r="BP53" s="364"/>
      <c r="BQ53" s="364"/>
      <c r="BR53" s="132"/>
      <c r="BS53" s="139"/>
      <c r="BT53" s="132"/>
      <c r="BU53" s="364"/>
      <c r="BV53" s="364"/>
      <c r="BW53" s="364"/>
      <c r="BX53" s="364"/>
      <c r="BY53" s="364"/>
    </row>
    <row r="54" spans="1:77" ht="89.25" customHeight="1">
      <c r="A54" s="549"/>
      <c r="B54" s="365"/>
      <c r="C54" s="526"/>
      <c r="D54" s="528"/>
      <c r="E54" s="141"/>
      <c r="F54" s="138" t="s">
        <v>544</v>
      </c>
      <c r="G54" s="486"/>
      <c r="H54" s="526"/>
      <c r="I54" s="502"/>
      <c r="J54" s="486"/>
      <c r="K54" s="486"/>
      <c r="L54" s="486"/>
      <c r="M54" s="486"/>
      <c r="N54" s="486"/>
      <c r="O54" s="486"/>
      <c r="P54" s="491"/>
      <c r="Q54" s="515"/>
      <c r="R54" s="486"/>
      <c r="S54" s="486"/>
      <c r="T54" s="370"/>
      <c r="U54" s="373"/>
      <c r="V54" s="373"/>
      <c r="W54" s="496"/>
      <c r="X54" s="499"/>
      <c r="Y54" s="365"/>
      <c r="Z54" s="255" t="s">
        <v>545</v>
      </c>
      <c r="AA54" s="158" t="s">
        <v>205</v>
      </c>
      <c r="AB54" s="159">
        <v>0.25</v>
      </c>
      <c r="AC54" s="160" t="s">
        <v>209</v>
      </c>
      <c r="AD54" s="233">
        <v>0.15</v>
      </c>
      <c r="AE54" s="234" t="s">
        <v>211</v>
      </c>
      <c r="AF54" s="138" t="s">
        <v>539</v>
      </c>
      <c r="AG54" s="138" t="s">
        <v>212</v>
      </c>
      <c r="AH54" s="138" t="s">
        <v>546</v>
      </c>
      <c r="AI54" s="138" t="s">
        <v>214</v>
      </c>
      <c r="AJ54" s="138" t="s">
        <v>547</v>
      </c>
      <c r="AK54" s="161">
        <v>0.4</v>
      </c>
      <c r="AL54" s="162">
        <v>0.19</v>
      </c>
      <c r="AM54" s="164">
        <v>0</v>
      </c>
      <c r="AN54" s="383"/>
      <c r="AO54" s="365"/>
      <c r="AP54" s="365"/>
      <c r="AQ54" s="365"/>
      <c r="AR54" s="394"/>
      <c r="AS54" s="220" t="s">
        <v>288</v>
      </c>
      <c r="AT54" s="221" t="s">
        <v>548</v>
      </c>
      <c r="AU54" s="222">
        <v>45291</v>
      </c>
      <c r="AV54" s="553"/>
      <c r="AW54" s="165"/>
      <c r="AX54" s="142"/>
      <c r="AY54" s="133"/>
      <c r="AZ54" s="365"/>
      <c r="BA54" s="365"/>
      <c r="BB54" s="365"/>
      <c r="BC54" s="365"/>
      <c r="BD54" s="133"/>
      <c r="BE54" s="142"/>
      <c r="BF54" s="133"/>
      <c r="BG54" s="365"/>
      <c r="BH54" s="365"/>
      <c r="BI54" s="365"/>
      <c r="BJ54" s="365"/>
      <c r="BK54" s="133"/>
      <c r="BL54" s="142"/>
      <c r="BM54" s="133"/>
      <c r="BN54" s="365"/>
      <c r="BO54" s="365"/>
      <c r="BP54" s="365"/>
      <c r="BQ54" s="365"/>
      <c r="BR54" s="133"/>
      <c r="BS54" s="142"/>
      <c r="BT54" s="133"/>
      <c r="BU54" s="365"/>
      <c r="BV54" s="365"/>
      <c r="BW54" s="365"/>
      <c r="BX54" s="365"/>
      <c r="BY54" s="365"/>
    </row>
    <row r="55" spans="1:77" ht="89.25" customHeight="1">
      <c r="A55" s="549"/>
      <c r="B55" s="365"/>
      <c r="C55" s="526"/>
      <c r="D55" s="528"/>
      <c r="E55" s="141"/>
      <c r="F55" s="166"/>
      <c r="G55" s="486"/>
      <c r="H55" s="526"/>
      <c r="I55" s="502"/>
      <c r="J55" s="486"/>
      <c r="K55" s="486"/>
      <c r="L55" s="486"/>
      <c r="M55" s="486"/>
      <c r="N55" s="486"/>
      <c r="O55" s="486"/>
      <c r="P55" s="491"/>
      <c r="Q55" s="515"/>
      <c r="R55" s="486"/>
      <c r="S55" s="486"/>
      <c r="T55" s="370"/>
      <c r="U55" s="373"/>
      <c r="V55" s="373"/>
      <c r="W55" s="496"/>
      <c r="X55" s="499"/>
      <c r="Y55" s="365"/>
      <c r="Z55" s="246"/>
      <c r="AA55" s="166"/>
      <c r="AB55" s="167"/>
      <c r="AC55" s="168"/>
      <c r="AD55" s="236"/>
      <c r="AE55" s="237"/>
      <c r="AF55" s="141"/>
      <c r="AG55" s="141"/>
      <c r="AH55" s="141"/>
      <c r="AI55" s="141"/>
      <c r="AJ55" s="141"/>
      <c r="AK55" s="169" t="s">
        <v>549</v>
      </c>
      <c r="AL55" s="170">
        <v>0</v>
      </c>
      <c r="AM55" s="164">
        <v>0</v>
      </c>
      <c r="AN55" s="383"/>
      <c r="AO55" s="365"/>
      <c r="AP55" s="365"/>
      <c r="AQ55" s="365"/>
      <c r="AR55" s="394"/>
      <c r="AS55" s="223"/>
      <c r="AT55" s="224"/>
      <c r="AU55" s="223"/>
      <c r="AV55" s="553"/>
      <c r="AW55" s="165"/>
      <c r="AX55" s="142"/>
      <c r="AY55" s="133"/>
      <c r="AZ55" s="365"/>
      <c r="BA55" s="365"/>
      <c r="BB55" s="365"/>
      <c r="BC55" s="365"/>
      <c r="BD55" s="133"/>
      <c r="BE55" s="142"/>
      <c r="BF55" s="133"/>
      <c r="BG55" s="365"/>
      <c r="BH55" s="365"/>
      <c r="BI55" s="365"/>
      <c r="BJ55" s="365"/>
      <c r="BK55" s="133"/>
      <c r="BL55" s="142"/>
      <c r="BM55" s="133"/>
      <c r="BN55" s="365"/>
      <c r="BO55" s="365"/>
      <c r="BP55" s="365"/>
      <c r="BQ55" s="365"/>
      <c r="BR55" s="133"/>
      <c r="BS55" s="142"/>
      <c r="BT55" s="133"/>
      <c r="BU55" s="365"/>
      <c r="BV55" s="365"/>
      <c r="BW55" s="365"/>
      <c r="BX55" s="365"/>
      <c r="BY55" s="365"/>
    </row>
    <row r="56" spans="1:77" ht="89.25" customHeight="1">
      <c r="A56" s="549"/>
      <c r="B56" s="365"/>
      <c r="C56" s="526"/>
      <c r="D56" s="528"/>
      <c r="E56" s="141"/>
      <c r="F56" s="166"/>
      <c r="G56" s="486"/>
      <c r="H56" s="526"/>
      <c r="I56" s="502"/>
      <c r="J56" s="486"/>
      <c r="K56" s="486"/>
      <c r="L56" s="486"/>
      <c r="M56" s="486"/>
      <c r="N56" s="486"/>
      <c r="O56" s="486"/>
      <c r="P56" s="491"/>
      <c r="Q56" s="515"/>
      <c r="R56" s="486"/>
      <c r="S56" s="486"/>
      <c r="T56" s="370"/>
      <c r="U56" s="373"/>
      <c r="V56" s="373"/>
      <c r="W56" s="496"/>
      <c r="X56" s="499"/>
      <c r="Y56" s="365"/>
      <c r="Z56" s="246"/>
      <c r="AA56" s="166"/>
      <c r="AB56" s="167"/>
      <c r="AC56" s="168"/>
      <c r="AD56" s="236"/>
      <c r="AE56" s="237"/>
      <c r="AF56" s="141"/>
      <c r="AG56" s="141"/>
      <c r="AH56" s="141"/>
      <c r="AI56" s="141"/>
      <c r="AJ56" s="141"/>
      <c r="AK56" s="169" t="s">
        <v>549</v>
      </c>
      <c r="AL56" s="170">
        <v>0</v>
      </c>
      <c r="AM56" s="164">
        <v>0</v>
      </c>
      <c r="AN56" s="383"/>
      <c r="AO56" s="365"/>
      <c r="AP56" s="365"/>
      <c r="AQ56" s="365"/>
      <c r="AR56" s="394"/>
      <c r="AS56" s="223"/>
      <c r="AT56" s="224"/>
      <c r="AU56" s="223"/>
      <c r="AV56" s="553"/>
      <c r="AW56" s="165"/>
      <c r="AX56" s="142"/>
      <c r="AY56" s="133"/>
      <c r="AZ56" s="365"/>
      <c r="BA56" s="365"/>
      <c r="BB56" s="365"/>
      <c r="BC56" s="365"/>
      <c r="BD56" s="133"/>
      <c r="BE56" s="142"/>
      <c r="BF56" s="133"/>
      <c r="BG56" s="365"/>
      <c r="BH56" s="365"/>
      <c r="BI56" s="365"/>
      <c r="BJ56" s="365"/>
      <c r="BK56" s="133"/>
      <c r="BL56" s="142"/>
      <c r="BM56" s="133"/>
      <c r="BN56" s="365"/>
      <c r="BO56" s="365"/>
      <c r="BP56" s="365"/>
      <c r="BQ56" s="365"/>
      <c r="BR56" s="133"/>
      <c r="BS56" s="142"/>
      <c r="BT56" s="133"/>
      <c r="BU56" s="365"/>
      <c r="BV56" s="365"/>
      <c r="BW56" s="365"/>
      <c r="BX56" s="365"/>
      <c r="BY56" s="365"/>
    </row>
    <row r="57" spans="1:77" ht="89.25" customHeight="1" thickBot="1">
      <c r="A57" s="550"/>
      <c r="B57" s="366"/>
      <c r="C57" s="527"/>
      <c r="D57" s="529"/>
      <c r="E57" s="152"/>
      <c r="F57" s="172"/>
      <c r="G57" s="487"/>
      <c r="H57" s="527"/>
      <c r="I57" s="503"/>
      <c r="J57" s="487"/>
      <c r="K57" s="487"/>
      <c r="L57" s="487"/>
      <c r="M57" s="487"/>
      <c r="N57" s="487"/>
      <c r="O57" s="487"/>
      <c r="P57" s="492"/>
      <c r="Q57" s="516"/>
      <c r="R57" s="487"/>
      <c r="S57" s="487"/>
      <c r="T57" s="371"/>
      <c r="U57" s="374"/>
      <c r="V57" s="374"/>
      <c r="W57" s="497"/>
      <c r="X57" s="500"/>
      <c r="Y57" s="366"/>
      <c r="Z57" s="246"/>
      <c r="AA57" s="166"/>
      <c r="AB57" s="167"/>
      <c r="AC57" s="168"/>
      <c r="AD57" s="236"/>
      <c r="AE57" s="237"/>
      <c r="AF57" s="141"/>
      <c r="AG57" s="141"/>
      <c r="AH57" s="141"/>
      <c r="AI57" s="141"/>
      <c r="AJ57" s="141"/>
      <c r="AK57" s="169" t="s">
        <v>549</v>
      </c>
      <c r="AL57" s="170">
        <v>0</v>
      </c>
      <c r="AM57" s="171">
        <v>0</v>
      </c>
      <c r="AN57" s="384"/>
      <c r="AO57" s="386"/>
      <c r="AP57" s="386"/>
      <c r="AQ57" s="366"/>
      <c r="AR57" s="394"/>
      <c r="AS57" s="152"/>
      <c r="AT57" s="225"/>
      <c r="AU57" s="152"/>
      <c r="AV57" s="554"/>
      <c r="AW57" s="173"/>
      <c r="AX57" s="156"/>
      <c r="AY57" s="134"/>
      <c r="AZ57" s="366"/>
      <c r="BA57" s="366"/>
      <c r="BB57" s="366"/>
      <c r="BC57" s="366"/>
      <c r="BD57" s="134"/>
      <c r="BE57" s="156"/>
      <c r="BF57" s="134"/>
      <c r="BG57" s="366"/>
      <c r="BH57" s="366"/>
      <c r="BI57" s="366"/>
      <c r="BJ57" s="366"/>
      <c r="BK57" s="134"/>
      <c r="BL57" s="156"/>
      <c r="BM57" s="134"/>
      <c r="BN57" s="366"/>
      <c r="BO57" s="366"/>
      <c r="BP57" s="366"/>
      <c r="BQ57" s="366"/>
      <c r="BR57" s="134"/>
      <c r="BS57" s="156"/>
      <c r="BT57" s="134"/>
      <c r="BU57" s="366"/>
      <c r="BV57" s="366"/>
      <c r="BW57" s="366"/>
      <c r="BX57" s="366"/>
      <c r="BY57" s="366"/>
    </row>
    <row r="58" spans="1:77" ht="141.75" customHeight="1">
      <c r="A58" s="548" t="s">
        <v>531</v>
      </c>
      <c r="B58" s="451" t="s">
        <v>330</v>
      </c>
      <c r="C58" s="543" t="s">
        <v>551</v>
      </c>
      <c r="D58" s="551" t="s">
        <v>552</v>
      </c>
      <c r="E58" s="138" t="s">
        <v>553</v>
      </c>
      <c r="F58" s="138" t="s">
        <v>554</v>
      </c>
      <c r="G58" s="543" t="s">
        <v>295</v>
      </c>
      <c r="H58" s="543" t="s">
        <v>348</v>
      </c>
      <c r="I58" s="501" t="s">
        <v>701</v>
      </c>
      <c r="J58" s="543" t="s">
        <v>203</v>
      </c>
      <c r="K58" s="543" t="s">
        <v>203</v>
      </c>
      <c r="L58" s="543" t="s">
        <v>203</v>
      </c>
      <c r="M58" s="543" t="s">
        <v>203</v>
      </c>
      <c r="N58" s="543" t="s">
        <v>304</v>
      </c>
      <c r="O58" s="543" t="s">
        <v>275</v>
      </c>
      <c r="P58" s="524" t="s">
        <v>426</v>
      </c>
      <c r="Q58" s="525" t="s">
        <v>522</v>
      </c>
      <c r="R58" s="494" t="s">
        <v>292</v>
      </c>
      <c r="S58" s="585">
        <v>0.2</v>
      </c>
      <c r="T58" s="462" t="str">
        <f>IF(N58="Gestión",HYPERLINK("#"&amp;"Matriz_de_Riesgos!B$263","Clic para Calificar"),IF(N58="Corrupción_O_LA_FT",HYPERLINK("#"&amp;"Matriz_de_Riesgos!A$503","Clic para Calificar"),""))</f>
        <v>Clic para Calificar</v>
      </c>
      <c r="U58" s="586" t="s">
        <v>523</v>
      </c>
      <c r="V58" s="587">
        <v>0.8</v>
      </c>
      <c r="W58" s="376">
        <f>IF(U58="Catastrófico",100%,IF(U58="Mayor",80%,IF(U58="Moderado",60%,IF(U58="Menor",40%,IF(U58="Leve",20%,"")))))</f>
        <v>0.8</v>
      </c>
      <c r="X58" s="582">
        <f>S58*W58</f>
        <v>0.16000000000000003</v>
      </c>
      <c r="Y58" s="364" t="str">
        <f>IF(OR(AND(V58&lt;=40%,W58&lt;=20%),AND(V58&lt;=20%,W58&lt;=40%)),"Bajo",IF(OR(AND(V58&gt;40%,V58&lt;=80%,W58&lt;=40%),AND(V58&gt;20%,V58&lt;=40%,W58&gt;20%,W58&lt;=40%),AND(V58&lt;=60%,W58&gt;40%,W58&lt;=60%)),"Moderado",IF(OR(AND(V58&gt;80%,W58&lt;=80%),AND(V58&gt;60%,V58&lt;=80%,W58&gt;40%,W58&lt;=80%),AND(V58&lt;=60%,W58&gt;60%,W58&lt;=80%)),"Alto",IF(AND(W58&gt;=80%,W58&lt;=100%),"Extremo",""))))</f>
        <v>Alto</v>
      </c>
      <c r="Z58" s="117" t="s">
        <v>679</v>
      </c>
      <c r="AA58" s="118" t="s">
        <v>205</v>
      </c>
      <c r="AB58" s="127">
        <f t="shared" ref="AB58:AB59" si="6">IF(AA58="Preventivo",25%,IF(AA58="Detectivo",15%,IF(AA58="Correctivo",10%,"")))</f>
        <v>0.25</v>
      </c>
      <c r="AC58" s="118" t="s">
        <v>209</v>
      </c>
      <c r="AD58" s="127">
        <f t="shared" ref="AD58:AD59" si="7">IF(AC58="Automático",25%,IF(AC58="Manual",15%,""))</f>
        <v>0.15</v>
      </c>
      <c r="AE58" s="118" t="s">
        <v>211</v>
      </c>
      <c r="AF58" s="118" t="s">
        <v>555</v>
      </c>
      <c r="AG58" s="118" t="s">
        <v>212</v>
      </c>
      <c r="AH58" s="118" t="s">
        <v>484</v>
      </c>
      <c r="AI58" s="118" t="s">
        <v>214</v>
      </c>
      <c r="AJ58" s="118" t="s">
        <v>680</v>
      </c>
      <c r="AK58" s="119">
        <f t="shared" ref="AK58:AK59" si="8">AB58+AD58</f>
        <v>0.4</v>
      </c>
      <c r="AL58" s="119">
        <f>IF(OR(AA58="Preventivo",AA58="Detectivo"),(V58*AK58),"0")</f>
        <v>0.32000000000000006</v>
      </c>
      <c r="AM58" s="120" t="str">
        <f>IF(AND(AA58="Correctivo",N58="Gestión"),(W58*AK58),"0")</f>
        <v>0</v>
      </c>
      <c r="AN58" s="382">
        <f>IF(S58&lt;&gt;"",S58-SUM(AL58:AL59),"")</f>
        <v>-0.312</v>
      </c>
      <c r="AO58" s="385">
        <f>IF(W58&lt;&gt;"",W58-SUM(AM58:AM59),"")</f>
        <v>0.8</v>
      </c>
      <c r="AP58" s="385">
        <f>AN58*AO58</f>
        <v>-0.24960000000000002</v>
      </c>
      <c r="AQ58" s="575"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622" t="str">
        <f>IF(AQ58="Bajo","Asumir",IF(AQ58="Moderado","Reducir (Mitigar)",IF(AQ58="Alto","Reducir (Mitigar) o Reducir (Transferir) o Evitar ",IF(AQ58="Extremo","Reducir (Mitigar) o Reducir (Transferir) o Evitar "," "))))</f>
        <v xml:space="preserve">Reducir (Mitigar) o Reducir (Transferir) o Evitar </v>
      </c>
      <c r="AS58" s="580" t="s">
        <v>288</v>
      </c>
      <c r="AT58" s="118" t="s">
        <v>681</v>
      </c>
      <c r="AU58" s="121" t="s">
        <v>556</v>
      </c>
      <c r="AV58" s="581" t="s">
        <v>557</v>
      </c>
      <c r="AW58" s="132"/>
      <c r="AX58" s="139"/>
      <c r="AY58" s="132"/>
      <c r="AZ58" s="364"/>
      <c r="BA58" s="364"/>
      <c r="BB58" s="364"/>
      <c r="BC58" s="364"/>
      <c r="BD58" s="132"/>
      <c r="BE58" s="139"/>
      <c r="BF58" s="132"/>
      <c r="BG58" s="364"/>
      <c r="BH58" s="364"/>
      <c r="BI58" s="364"/>
      <c r="BJ58" s="364"/>
      <c r="BK58" s="132"/>
      <c r="BL58" s="139"/>
      <c r="BM58" s="132"/>
      <c r="BN58" s="364"/>
      <c r="BO58" s="364"/>
      <c r="BP58" s="364"/>
      <c r="BQ58" s="364"/>
      <c r="BR58" s="132"/>
      <c r="BS58" s="139"/>
      <c r="BT58" s="132"/>
      <c r="BU58" s="364"/>
      <c r="BV58" s="364"/>
      <c r="BW58" s="364"/>
      <c r="BX58" s="364"/>
      <c r="BY58" s="364"/>
    </row>
    <row r="59" spans="1:77" ht="147" customHeight="1">
      <c r="A59" s="549"/>
      <c r="B59" s="365"/>
      <c r="C59" s="486"/>
      <c r="D59" s="513"/>
      <c r="E59" s="141"/>
      <c r="F59" s="138" t="s">
        <v>558</v>
      </c>
      <c r="G59" s="486"/>
      <c r="H59" s="486"/>
      <c r="I59" s="502"/>
      <c r="J59" s="486"/>
      <c r="K59" s="486"/>
      <c r="L59" s="486"/>
      <c r="M59" s="486"/>
      <c r="N59" s="486"/>
      <c r="O59" s="486"/>
      <c r="P59" s="491"/>
      <c r="Q59" s="391"/>
      <c r="R59" s="486"/>
      <c r="S59" s="486"/>
      <c r="T59" s="370"/>
      <c r="U59" s="373"/>
      <c r="V59" s="373"/>
      <c r="W59" s="496"/>
      <c r="X59" s="583"/>
      <c r="Y59" s="365"/>
      <c r="Z59" s="117" t="s">
        <v>682</v>
      </c>
      <c r="AA59" s="118" t="s">
        <v>205</v>
      </c>
      <c r="AB59" s="127">
        <f t="shared" si="6"/>
        <v>0.25</v>
      </c>
      <c r="AC59" s="118" t="s">
        <v>209</v>
      </c>
      <c r="AD59" s="127">
        <f t="shared" si="7"/>
        <v>0.15</v>
      </c>
      <c r="AE59" s="118" t="s">
        <v>211</v>
      </c>
      <c r="AF59" s="118" t="s">
        <v>555</v>
      </c>
      <c r="AG59" s="118" t="s">
        <v>212</v>
      </c>
      <c r="AH59" s="118" t="s">
        <v>484</v>
      </c>
      <c r="AI59" s="118" t="s">
        <v>214</v>
      </c>
      <c r="AJ59" s="118" t="s">
        <v>683</v>
      </c>
      <c r="AK59" s="119">
        <f t="shared" si="8"/>
        <v>0.4</v>
      </c>
      <c r="AL59" s="119">
        <f>IF(OR(AA59="Preventivo",AA59="Detectivo"),((V58-AL58)*AK59),"0")</f>
        <v>0.192</v>
      </c>
      <c r="AM59" s="120" t="str">
        <f>IF(AND(AA59="Correctivo",N58="Gestión"),((W58-AM58)*AK59),"0")</f>
        <v>0</v>
      </c>
      <c r="AN59" s="383"/>
      <c r="AO59" s="365"/>
      <c r="AP59" s="365"/>
      <c r="AQ59" s="576"/>
      <c r="AR59" s="622"/>
      <c r="AS59" s="580"/>
      <c r="AT59" s="118" t="s">
        <v>684</v>
      </c>
      <c r="AU59" s="121" t="s">
        <v>556</v>
      </c>
      <c r="AV59" s="581"/>
      <c r="AW59" s="133"/>
      <c r="AX59" s="142"/>
      <c r="AY59" s="133"/>
      <c r="AZ59" s="365"/>
      <c r="BA59" s="365"/>
      <c r="BB59" s="365"/>
      <c r="BC59" s="365"/>
      <c r="BD59" s="133"/>
      <c r="BE59" s="142"/>
      <c r="BF59" s="133"/>
      <c r="BG59" s="365"/>
      <c r="BH59" s="365"/>
      <c r="BI59" s="365"/>
      <c r="BJ59" s="365"/>
      <c r="BK59" s="133"/>
      <c r="BL59" s="142"/>
      <c r="BM59" s="133"/>
      <c r="BN59" s="365"/>
      <c r="BO59" s="365"/>
      <c r="BP59" s="365"/>
      <c r="BQ59" s="365"/>
      <c r="BR59" s="133"/>
      <c r="BS59" s="142"/>
      <c r="BT59" s="133"/>
      <c r="BU59" s="365"/>
      <c r="BV59" s="365"/>
      <c r="BW59" s="365"/>
      <c r="BX59" s="365"/>
      <c r="BY59" s="365"/>
    </row>
    <row r="60" spans="1:77" ht="78" customHeight="1">
      <c r="A60" s="549"/>
      <c r="B60" s="365"/>
      <c r="C60" s="486"/>
      <c r="D60" s="513"/>
      <c r="E60" s="141"/>
      <c r="F60" s="141"/>
      <c r="G60" s="486"/>
      <c r="H60" s="486"/>
      <c r="I60" s="502"/>
      <c r="J60" s="486"/>
      <c r="K60" s="486"/>
      <c r="L60" s="486"/>
      <c r="M60" s="486"/>
      <c r="N60" s="486"/>
      <c r="O60" s="486"/>
      <c r="P60" s="491"/>
      <c r="Q60" s="391"/>
      <c r="R60" s="486"/>
      <c r="S60" s="486"/>
      <c r="T60" s="370"/>
      <c r="U60" s="373"/>
      <c r="V60" s="373"/>
      <c r="W60" s="496"/>
      <c r="X60" s="583"/>
      <c r="Y60" s="365"/>
      <c r="Z60" s="247"/>
      <c r="AA60" s="143"/>
      <c r="AB60" s="144"/>
      <c r="AC60" s="143"/>
      <c r="AD60" s="144"/>
      <c r="AE60" s="141"/>
      <c r="AF60" s="145"/>
      <c r="AG60" s="145"/>
      <c r="AH60" s="145"/>
      <c r="AI60" s="145"/>
      <c r="AJ60" s="146" t="s">
        <v>549</v>
      </c>
      <c r="AK60" s="147">
        <v>0</v>
      </c>
      <c r="AL60" s="148">
        <v>0</v>
      </c>
      <c r="AM60" s="149"/>
      <c r="AN60" s="383"/>
      <c r="AO60" s="365"/>
      <c r="AP60" s="365"/>
      <c r="AQ60" s="576"/>
      <c r="AR60" s="622"/>
      <c r="AS60" s="150"/>
      <c r="AT60" s="151"/>
      <c r="AU60" s="136"/>
      <c r="AV60" s="226"/>
      <c r="AW60" s="133"/>
      <c r="AX60" s="142"/>
      <c r="AY60" s="133"/>
      <c r="AZ60" s="365"/>
      <c r="BA60" s="365"/>
      <c r="BB60" s="365"/>
      <c r="BC60" s="365"/>
      <c r="BD60" s="133"/>
      <c r="BE60" s="142"/>
      <c r="BF60" s="133"/>
      <c r="BG60" s="365"/>
      <c r="BH60" s="365"/>
      <c r="BI60" s="365"/>
      <c r="BJ60" s="365"/>
      <c r="BK60" s="133"/>
      <c r="BL60" s="142"/>
      <c r="BM60" s="133"/>
      <c r="BN60" s="365"/>
      <c r="BO60" s="365"/>
      <c r="BP60" s="365"/>
      <c r="BQ60" s="365"/>
      <c r="BR60" s="133"/>
      <c r="BS60" s="142"/>
      <c r="BT60" s="133"/>
      <c r="BU60" s="365"/>
      <c r="BV60" s="365"/>
      <c r="BW60" s="365"/>
      <c r="BX60" s="365"/>
      <c r="BY60" s="365"/>
    </row>
    <row r="61" spans="1:77" ht="78" customHeight="1">
      <c r="A61" s="549"/>
      <c r="B61" s="365"/>
      <c r="C61" s="486"/>
      <c r="D61" s="513"/>
      <c r="E61" s="141"/>
      <c r="F61" s="141"/>
      <c r="G61" s="486"/>
      <c r="H61" s="486"/>
      <c r="I61" s="502"/>
      <c r="J61" s="486"/>
      <c r="K61" s="486"/>
      <c r="L61" s="486"/>
      <c r="M61" s="486"/>
      <c r="N61" s="486"/>
      <c r="O61" s="486"/>
      <c r="P61" s="491"/>
      <c r="Q61" s="391"/>
      <c r="R61" s="486"/>
      <c r="S61" s="486"/>
      <c r="T61" s="370"/>
      <c r="U61" s="373"/>
      <c r="V61" s="373"/>
      <c r="W61" s="496"/>
      <c r="X61" s="583"/>
      <c r="Y61" s="365"/>
      <c r="Z61" s="247"/>
      <c r="AA61" s="143"/>
      <c r="AB61" s="144"/>
      <c r="AC61" s="143"/>
      <c r="AD61" s="144"/>
      <c r="AE61" s="141"/>
      <c r="AF61" s="141"/>
      <c r="AG61" s="141"/>
      <c r="AH61" s="141"/>
      <c r="AI61" s="141"/>
      <c r="AJ61" s="146" t="s">
        <v>549</v>
      </c>
      <c r="AK61" s="147">
        <v>0</v>
      </c>
      <c r="AL61" s="148">
        <v>0</v>
      </c>
      <c r="AM61" s="149"/>
      <c r="AN61" s="383"/>
      <c r="AO61" s="365"/>
      <c r="AP61" s="365"/>
      <c r="AQ61" s="576"/>
      <c r="AR61" s="622"/>
      <c r="AS61" s="150"/>
      <c r="AT61" s="151"/>
      <c r="AU61" s="136"/>
      <c r="AV61" s="226"/>
      <c r="AW61" s="133"/>
      <c r="AX61" s="142"/>
      <c r="AY61" s="133"/>
      <c r="AZ61" s="365"/>
      <c r="BA61" s="365"/>
      <c r="BB61" s="365"/>
      <c r="BC61" s="365"/>
      <c r="BD61" s="133"/>
      <c r="BE61" s="142"/>
      <c r="BF61" s="133"/>
      <c r="BG61" s="365"/>
      <c r="BH61" s="365"/>
      <c r="BI61" s="365"/>
      <c r="BJ61" s="365"/>
      <c r="BK61" s="133"/>
      <c r="BL61" s="142"/>
      <c r="BM61" s="133"/>
      <c r="BN61" s="365"/>
      <c r="BO61" s="365"/>
      <c r="BP61" s="365"/>
      <c r="BQ61" s="365"/>
      <c r="BR61" s="133"/>
      <c r="BS61" s="142"/>
      <c r="BT61" s="133"/>
      <c r="BU61" s="365"/>
      <c r="BV61" s="365"/>
      <c r="BW61" s="365"/>
      <c r="BX61" s="365"/>
      <c r="BY61" s="365"/>
    </row>
    <row r="62" spans="1:77" ht="78" customHeight="1" thickBot="1">
      <c r="A62" s="550"/>
      <c r="B62" s="366"/>
      <c r="C62" s="487"/>
      <c r="D62" s="514"/>
      <c r="E62" s="152"/>
      <c r="F62" s="152"/>
      <c r="G62" s="487"/>
      <c r="H62" s="487"/>
      <c r="I62" s="503"/>
      <c r="J62" s="487"/>
      <c r="K62" s="487"/>
      <c r="L62" s="487"/>
      <c r="M62" s="487"/>
      <c r="N62" s="487"/>
      <c r="O62" s="487"/>
      <c r="P62" s="492"/>
      <c r="Q62" s="392"/>
      <c r="R62" s="487"/>
      <c r="S62" s="487"/>
      <c r="T62" s="371"/>
      <c r="U62" s="374"/>
      <c r="V62" s="374"/>
      <c r="W62" s="497"/>
      <c r="X62" s="584"/>
      <c r="Y62" s="366"/>
      <c r="Z62" s="247"/>
      <c r="AA62" s="143"/>
      <c r="AB62" s="144"/>
      <c r="AC62" s="143"/>
      <c r="AD62" s="144"/>
      <c r="AE62" s="141"/>
      <c r="AF62" s="141"/>
      <c r="AG62" s="141"/>
      <c r="AH62" s="141"/>
      <c r="AI62" s="141"/>
      <c r="AJ62" s="146" t="s">
        <v>549</v>
      </c>
      <c r="AK62" s="147">
        <v>0</v>
      </c>
      <c r="AL62" s="153">
        <v>0</v>
      </c>
      <c r="AM62" s="154"/>
      <c r="AN62" s="384"/>
      <c r="AO62" s="386"/>
      <c r="AP62" s="386"/>
      <c r="AQ62" s="577"/>
      <c r="AR62" s="622"/>
      <c r="AS62" s="155"/>
      <c r="AT62" s="151"/>
      <c r="AU62" s="137"/>
      <c r="AV62" s="227"/>
      <c r="AW62" s="134"/>
      <c r="AX62" s="156"/>
      <c r="AY62" s="134"/>
      <c r="AZ62" s="366"/>
      <c r="BA62" s="366"/>
      <c r="BB62" s="366"/>
      <c r="BC62" s="366"/>
      <c r="BD62" s="134"/>
      <c r="BE62" s="156"/>
      <c r="BF62" s="134"/>
      <c r="BG62" s="366"/>
      <c r="BH62" s="366"/>
      <c r="BI62" s="366"/>
      <c r="BJ62" s="366"/>
      <c r="BK62" s="134"/>
      <c r="BL62" s="156"/>
      <c r="BM62" s="134"/>
      <c r="BN62" s="366"/>
      <c r="BO62" s="366"/>
      <c r="BP62" s="366"/>
      <c r="BQ62" s="366"/>
      <c r="BR62" s="134"/>
      <c r="BS62" s="156"/>
      <c r="BT62" s="134"/>
      <c r="BU62" s="366"/>
      <c r="BV62" s="366"/>
      <c r="BW62" s="366"/>
      <c r="BX62" s="366"/>
      <c r="BY62" s="366"/>
    </row>
    <row r="63" spans="1:77" ht="85.5" customHeight="1">
      <c r="A63" s="519" t="s">
        <v>550</v>
      </c>
      <c r="B63" s="451" t="s">
        <v>560</v>
      </c>
      <c r="C63" s="489" t="s">
        <v>561</v>
      </c>
      <c r="D63" s="512" t="s">
        <v>562</v>
      </c>
      <c r="E63" s="157" t="s">
        <v>563</v>
      </c>
      <c r="F63" s="157" t="s">
        <v>564</v>
      </c>
      <c r="G63" s="489" t="s">
        <v>295</v>
      </c>
      <c r="H63" s="489" t="s">
        <v>345</v>
      </c>
      <c r="I63" s="501" t="s">
        <v>702</v>
      </c>
      <c r="J63" s="489" t="s">
        <v>203</v>
      </c>
      <c r="K63" s="489" t="s">
        <v>203</v>
      </c>
      <c r="L63" s="489" t="s">
        <v>203</v>
      </c>
      <c r="M63" s="489" t="s">
        <v>203</v>
      </c>
      <c r="N63" s="489" t="s">
        <v>304</v>
      </c>
      <c r="O63" s="489" t="s">
        <v>275</v>
      </c>
      <c r="P63" s="490" t="s">
        <v>426</v>
      </c>
      <c r="Q63" s="493" t="s">
        <v>522</v>
      </c>
      <c r="R63" s="494" t="s">
        <v>292</v>
      </c>
      <c r="S63" s="504">
        <v>0.2</v>
      </c>
      <c r="T63" s="462" t="str">
        <f>IF(N63="Gestión",HYPERLINK("#"&amp;"Matriz_de_Riesgos!B$263","Clic para Calificar"),IF(N63="Corrupción_O_LA_FT",HYPERLINK("#"&amp;"Matriz_de_Riesgos!A$503","Clic para Calificar"),""))</f>
        <v>Clic para Calificar</v>
      </c>
      <c r="U63" s="505" t="s">
        <v>523</v>
      </c>
      <c r="V63" s="495">
        <v>0.8</v>
      </c>
      <c r="W63" s="376">
        <v>0.8</v>
      </c>
      <c r="X63" s="498">
        <v>0.16</v>
      </c>
      <c r="Y63" s="364" t="s">
        <v>321</v>
      </c>
      <c r="Z63" s="245" t="s">
        <v>565</v>
      </c>
      <c r="AA63" s="158" t="s">
        <v>205</v>
      </c>
      <c r="AB63" s="159">
        <v>0.25</v>
      </c>
      <c r="AC63" s="160" t="s">
        <v>209</v>
      </c>
      <c r="AD63" s="233">
        <v>0.15</v>
      </c>
      <c r="AE63" s="234" t="s">
        <v>210</v>
      </c>
      <c r="AF63" s="138" t="s">
        <v>566</v>
      </c>
      <c r="AG63" s="235" t="s">
        <v>212</v>
      </c>
      <c r="AH63" s="235" t="s">
        <v>567</v>
      </c>
      <c r="AI63" s="235" t="s">
        <v>214</v>
      </c>
      <c r="AJ63" s="235" t="s">
        <v>568</v>
      </c>
      <c r="AK63" s="161">
        <v>0.4</v>
      </c>
      <c r="AL63" s="162">
        <v>0.08</v>
      </c>
      <c r="AM63" s="163">
        <v>0</v>
      </c>
      <c r="AN63" s="382">
        <v>0.02</v>
      </c>
      <c r="AO63" s="385">
        <v>0.8</v>
      </c>
      <c r="AP63" s="385">
        <v>0.01</v>
      </c>
      <c r="AQ63" s="364" t="s">
        <v>321</v>
      </c>
      <c r="AR63" s="508" t="s">
        <v>541</v>
      </c>
      <c r="AS63" s="217" t="s">
        <v>288</v>
      </c>
      <c r="AT63" s="218" t="s">
        <v>569</v>
      </c>
      <c r="AU63" s="219">
        <v>45168</v>
      </c>
      <c r="AV63" s="552" t="s">
        <v>570</v>
      </c>
      <c r="AW63" s="139"/>
      <c r="AX63" s="139"/>
      <c r="AY63" s="132"/>
      <c r="AZ63" s="364"/>
      <c r="BA63" s="364"/>
      <c r="BB63" s="364"/>
      <c r="BC63" s="364"/>
      <c r="BD63" s="132"/>
      <c r="BE63" s="139"/>
      <c r="BF63" s="132"/>
      <c r="BG63" s="364"/>
      <c r="BH63" s="364"/>
      <c r="BI63" s="364"/>
      <c r="BJ63" s="364"/>
      <c r="BK63" s="132"/>
      <c r="BL63" s="139"/>
      <c r="BM63" s="132"/>
      <c r="BN63" s="364"/>
      <c r="BO63" s="364"/>
      <c r="BP63" s="364"/>
      <c r="BQ63" s="364"/>
      <c r="BR63" s="132"/>
      <c r="BS63" s="139"/>
      <c r="BT63" s="132"/>
      <c r="BU63" s="364"/>
      <c r="BV63" s="364"/>
      <c r="BW63" s="364"/>
      <c r="BX63" s="364"/>
      <c r="BY63" s="364"/>
    </row>
    <row r="64" spans="1:77" ht="85.5" customHeight="1">
      <c r="A64" s="520"/>
      <c r="B64" s="365"/>
      <c r="C64" s="486"/>
      <c r="D64" s="513"/>
      <c r="E64" s="141"/>
      <c r="F64" s="138" t="s">
        <v>571</v>
      </c>
      <c r="G64" s="486"/>
      <c r="H64" s="486"/>
      <c r="I64" s="502"/>
      <c r="J64" s="486"/>
      <c r="K64" s="486"/>
      <c r="L64" s="486"/>
      <c r="M64" s="486"/>
      <c r="N64" s="486"/>
      <c r="O64" s="486"/>
      <c r="P64" s="491"/>
      <c r="Q64" s="391"/>
      <c r="R64" s="486"/>
      <c r="S64" s="486"/>
      <c r="T64" s="370"/>
      <c r="U64" s="373"/>
      <c r="V64" s="373"/>
      <c r="W64" s="496"/>
      <c r="X64" s="499"/>
      <c r="Y64" s="365"/>
      <c r="Z64" s="245" t="s">
        <v>572</v>
      </c>
      <c r="AA64" s="158" t="s">
        <v>205</v>
      </c>
      <c r="AB64" s="159">
        <v>0.25</v>
      </c>
      <c r="AC64" s="160" t="s">
        <v>209</v>
      </c>
      <c r="AD64" s="233">
        <v>0.15</v>
      </c>
      <c r="AE64" s="234" t="s">
        <v>210</v>
      </c>
      <c r="AF64" s="138" t="s">
        <v>573</v>
      </c>
      <c r="AG64" s="138" t="s">
        <v>212</v>
      </c>
      <c r="AH64" s="138" t="s">
        <v>574</v>
      </c>
      <c r="AI64" s="138" t="s">
        <v>214</v>
      </c>
      <c r="AJ64" s="138" t="s">
        <v>575</v>
      </c>
      <c r="AK64" s="161">
        <v>0.4</v>
      </c>
      <c r="AL64" s="162">
        <v>0.05</v>
      </c>
      <c r="AM64" s="164">
        <v>0</v>
      </c>
      <c r="AN64" s="383"/>
      <c r="AO64" s="365"/>
      <c r="AP64" s="365"/>
      <c r="AQ64" s="365"/>
      <c r="AR64" s="394"/>
      <c r="AS64" s="220"/>
      <c r="AT64" s="221"/>
      <c r="AU64" s="222"/>
      <c r="AV64" s="553"/>
      <c r="AW64" s="165"/>
      <c r="AX64" s="142"/>
      <c r="AY64" s="133"/>
      <c r="AZ64" s="365"/>
      <c r="BA64" s="365"/>
      <c r="BB64" s="365"/>
      <c r="BC64" s="365"/>
      <c r="BD64" s="133"/>
      <c r="BE64" s="142"/>
      <c r="BF64" s="133"/>
      <c r="BG64" s="365"/>
      <c r="BH64" s="365"/>
      <c r="BI64" s="365"/>
      <c r="BJ64" s="365"/>
      <c r="BK64" s="133"/>
      <c r="BL64" s="142"/>
      <c r="BM64" s="133"/>
      <c r="BN64" s="365"/>
      <c r="BO64" s="365"/>
      <c r="BP64" s="365"/>
      <c r="BQ64" s="365"/>
      <c r="BR64" s="133"/>
      <c r="BS64" s="142"/>
      <c r="BT64" s="133"/>
      <c r="BU64" s="365"/>
      <c r="BV64" s="365"/>
      <c r="BW64" s="365"/>
      <c r="BX64" s="365"/>
      <c r="BY64" s="365"/>
    </row>
    <row r="65" spans="1:77" ht="85.5" customHeight="1">
      <c r="A65" s="520"/>
      <c r="B65" s="365"/>
      <c r="C65" s="486"/>
      <c r="D65" s="513"/>
      <c r="E65" s="141"/>
      <c r="F65" s="138" t="s">
        <v>576</v>
      </c>
      <c r="G65" s="486"/>
      <c r="H65" s="486"/>
      <c r="I65" s="502"/>
      <c r="J65" s="486"/>
      <c r="K65" s="486"/>
      <c r="L65" s="486"/>
      <c r="M65" s="486"/>
      <c r="N65" s="486"/>
      <c r="O65" s="486"/>
      <c r="P65" s="491"/>
      <c r="Q65" s="391"/>
      <c r="R65" s="486"/>
      <c r="S65" s="486"/>
      <c r="T65" s="370"/>
      <c r="U65" s="373"/>
      <c r="V65" s="373"/>
      <c r="W65" s="496"/>
      <c r="X65" s="499"/>
      <c r="Y65" s="365"/>
      <c r="Z65" s="246" t="s">
        <v>577</v>
      </c>
      <c r="AA65" s="166" t="s">
        <v>205</v>
      </c>
      <c r="AB65" s="167">
        <v>0.25</v>
      </c>
      <c r="AC65" s="168" t="s">
        <v>209</v>
      </c>
      <c r="AD65" s="236">
        <v>0.15</v>
      </c>
      <c r="AE65" s="237" t="s">
        <v>210</v>
      </c>
      <c r="AF65" s="141" t="s">
        <v>566</v>
      </c>
      <c r="AG65" s="141" t="s">
        <v>212</v>
      </c>
      <c r="AH65" s="141" t="s">
        <v>578</v>
      </c>
      <c r="AI65" s="141" t="s">
        <v>214</v>
      </c>
      <c r="AJ65" s="141" t="s">
        <v>579</v>
      </c>
      <c r="AK65" s="169">
        <v>0.4</v>
      </c>
      <c r="AL65" s="170">
        <v>0.03</v>
      </c>
      <c r="AM65" s="164">
        <v>0</v>
      </c>
      <c r="AN65" s="383"/>
      <c r="AO65" s="365"/>
      <c r="AP65" s="365"/>
      <c r="AQ65" s="365"/>
      <c r="AR65" s="394"/>
      <c r="AS65" s="223"/>
      <c r="AT65" s="224"/>
      <c r="AU65" s="223"/>
      <c r="AV65" s="553"/>
      <c r="AW65" s="165"/>
      <c r="AX65" s="142"/>
      <c r="AY65" s="133"/>
      <c r="AZ65" s="365"/>
      <c r="BA65" s="365"/>
      <c r="BB65" s="365"/>
      <c r="BC65" s="365"/>
      <c r="BD65" s="133"/>
      <c r="BE65" s="142"/>
      <c r="BF65" s="133"/>
      <c r="BG65" s="365"/>
      <c r="BH65" s="365"/>
      <c r="BI65" s="365"/>
      <c r="BJ65" s="365"/>
      <c r="BK65" s="133"/>
      <c r="BL65" s="142"/>
      <c r="BM65" s="133"/>
      <c r="BN65" s="365"/>
      <c r="BO65" s="365"/>
      <c r="BP65" s="365"/>
      <c r="BQ65" s="365"/>
      <c r="BR65" s="133"/>
      <c r="BS65" s="142"/>
      <c r="BT65" s="133"/>
      <c r="BU65" s="365"/>
      <c r="BV65" s="365"/>
      <c r="BW65" s="365"/>
      <c r="BX65" s="365"/>
      <c r="BY65" s="365"/>
    </row>
    <row r="66" spans="1:77" ht="85.5" customHeight="1">
      <c r="A66" s="520"/>
      <c r="B66" s="365"/>
      <c r="C66" s="486"/>
      <c r="D66" s="513"/>
      <c r="E66" s="141"/>
      <c r="F66" s="141"/>
      <c r="G66" s="486"/>
      <c r="H66" s="486"/>
      <c r="I66" s="502"/>
      <c r="J66" s="486"/>
      <c r="K66" s="486"/>
      <c r="L66" s="486"/>
      <c r="M66" s="486"/>
      <c r="N66" s="486"/>
      <c r="O66" s="486"/>
      <c r="P66" s="491"/>
      <c r="Q66" s="391"/>
      <c r="R66" s="486"/>
      <c r="S66" s="486"/>
      <c r="T66" s="370"/>
      <c r="U66" s="373"/>
      <c r="V66" s="373"/>
      <c r="W66" s="496"/>
      <c r="X66" s="499"/>
      <c r="Y66" s="365"/>
      <c r="Z66" s="246" t="s">
        <v>580</v>
      </c>
      <c r="AA66" s="166" t="s">
        <v>205</v>
      </c>
      <c r="AB66" s="167">
        <v>0.25</v>
      </c>
      <c r="AC66" s="168" t="s">
        <v>209</v>
      </c>
      <c r="AD66" s="236">
        <v>0.15</v>
      </c>
      <c r="AE66" s="237" t="s">
        <v>210</v>
      </c>
      <c r="AF66" s="141" t="s">
        <v>566</v>
      </c>
      <c r="AG66" s="141" t="s">
        <v>212</v>
      </c>
      <c r="AH66" s="141" t="s">
        <v>578</v>
      </c>
      <c r="AI66" s="141" t="s">
        <v>214</v>
      </c>
      <c r="AJ66" s="141" t="s">
        <v>579</v>
      </c>
      <c r="AK66" s="169">
        <v>0.4</v>
      </c>
      <c r="AL66" s="170">
        <v>0.02</v>
      </c>
      <c r="AM66" s="164">
        <v>0</v>
      </c>
      <c r="AN66" s="383"/>
      <c r="AO66" s="365"/>
      <c r="AP66" s="365"/>
      <c r="AQ66" s="365"/>
      <c r="AR66" s="394"/>
      <c r="AS66" s="223"/>
      <c r="AT66" s="224"/>
      <c r="AU66" s="223"/>
      <c r="AV66" s="553"/>
      <c r="AW66" s="165"/>
      <c r="AX66" s="142"/>
      <c r="AY66" s="133"/>
      <c r="AZ66" s="365"/>
      <c r="BA66" s="365"/>
      <c r="BB66" s="365"/>
      <c r="BC66" s="365"/>
      <c r="BD66" s="133"/>
      <c r="BE66" s="142"/>
      <c r="BF66" s="133"/>
      <c r="BG66" s="365"/>
      <c r="BH66" s="365"/>
      <c r="BI66" s="365"/>
      <c r="BJ66" s="365"/>
      <c r="BK66" s="133"/>
      <c r="BL66" s="142"/>
      <c r="BM66" s="133"/>
      <c r="BN66" s="365"/>
      <c r="BO66" s="365"/>
      <c r="BP66" s="365"/>
      <c r="BQ66" s="365"/>
      <c r="BR66" s="133"/>
      <c r="BS66" s="142"/>
      <c r="BT66" s="133"/>
      <c r="BU66" s="365"/>
      <c r="BV66" s="365"/>
      <c r="BW66" s="365"/>
      <c r="BX66" s="365"/>
      <c r="BY66" s="365"/>
    </row>
    <row r="67" spans="1:77" ht="85.5" customHeight="1" thickBot="1">
      <c r="A67" s="521"/>
      <c r="B67" s="366"/>
      <c r="C67" s="487"/>
      <c r="D67" s="514"/>
      <c r="E67" s="152"/>
      <c r="F67" s="152"/>
      <c r="G67" s="487"/>
      <c r="H67" s="487"/>
      <c r="I67" s="503"/>
      <c r="J67" s="487"/>
      <c r="K67" s="487"/>
      <c r="L67" s="487"/>
      <c r="M67" s="487"/>
      <c r="N67" s="487"/>
      <c r="O67" s="487"/>
      <c r="P67" s="492"/>
      <c r="Q67" s="392"/>
      <c r="R67" s="487"/>
      <c r="S67" s="487"/>
      <c r="T67" s="371"/>
      <c r="U67" s="374"/>
      <c r="V67" s="374"/>
      <c r="W67" s="497"/>
      <c r="X67" s="500"/>
      <c r="Y67" s="366"/>
      <c r="Z67" s="246" t="s">
        <v>581</v>
      </c>
      <c r="AA67" s="166" t="s">
        <v>205</v>
      </c>
      <c r="AB67" s="167">
        <v>0.25</v>
      </c>
      <c r="AC67" s="168" t="s">
        <v>209</v>
      </c>
      <c r="AD67" s="236">
        <v>0.15</v>
      </c>
      <c r="AE67" s="237" t="s">
        <v>210</v>
      </c>
      <c r="AF67" s="141" t="s">
        <v>582</v>
      </c>
      <c r="AG67" s="141" t="s">
        <v>212</v>
      </c>
      <c r="AH67" s="141" t="s">
        <v>583</v>
      </c>
      <c r="AI67" s="141" t="s">
        <v>214</v>
      </c>
      <c r="AJ67" s="141" t="s">
        <v>579</v>
      </c>
      <c r="AK67" s="169">
        <v>0.4</v>
      </c>
      <c r="AL67" s="170">
        <v>0.01</v>
      </c>
      <c r="AM67" s="171">
        <v>0</v>
      </c>
      <c r="AN67" s="384"/>
      <c r="AO67" s="386"/>
      <c r="AP67" s="386"/>
      <c r="AQ67" s="366"/>
      <c r="AR67" s="395"/>
      <c r="AS67" s="152"/>
      <c r="AT67" s="225"/>
      <c r="AU67" s="152"/>
      <c r="AV67" s="554"/>
      <c r="AW67" s="173"/>
      <c r="AX67" s="156"/>
      <c r="AY67" s="134"/>
      <c r="AZ67" s="366"/>
      <c r="BA67" s="366"/>
      <c r="BB67" s="366"/>
      <c r="BC67" s="366"/>
      <c r="BD67" s="134"/>
      <c r="BE67" s="156"/>
      <c r="BF67" s="134"/>
      <c r="BG67" s="366"/>
      <c r="BH67" s="366"/>
      <c r="BI67" s="366"/>
      <c r="BJ67" s="366"/>
      <c r="BK67" s="134"/>
      <c r="BL67" s="156"/>
      <c r="BM67" s="134"/>
      <c r="BN67" s="366"/>
      <c r="BO67" s="366"/>
      <c r="BP67" s="366"/>
      <c r="BQ67" s="366"/>
      <c r="BR67" s="134"/>
      <c r="BS67" s="156"/>
      <c r="BT67" s="134"/>
      <c r="BU67" s="366"/>
      <c r="BV67" s="366"/>
      <c r="BW67" s="366"/>
      <c r="BX67" s="366"/>
      <c r="BY67" s="366"/>
    </row>
    <row r="68" spans="1:77" ht="83.25" customHeight="1">
      <c r="A68" s="519" t="s">
        <v>559</v>
      </c>
      <c r="B68" s="532" t="s">
        <v>342</v>
      </c>
      <c r="C68" s="489" t="s">
        <v>585</v>
      </c>
      <c r="D68" s="512" t="s">
        <v>586</v>
      </c>
      <c r="E68" s="157" t="s">
        <v>587</v>
      </c>
      <c r="F68" s="157" t="s">
        <v>588</v>
      </c>
      <c r="G68" s="489" t="s">
        <v>294</v>
      </c>
      <c r="H68" s="489" t="s">
        <v>345</v>
      </c>
      <c r="I68" s="501" t="s">
        <v>589</v>
      </c>
      <c r="J68" s="489" t="s">
        <v>203</v>
      </c>
      <c r="K68" s="489" t="s">
        <v>203</v>
      </c>
      <c r="L68" s="489" t="s">
        <v>203</v>
      </c>
      <c r="M68" s="489" t="s">
        <v>203</v>
      </c>
      <c r="N68" s="489" t="s">
        <v>304</v>
      </c>
      <c r="O68" s="489" t="s">
        <v>275</v>
      </c>
      <c r="P68" s="490" t="s">
        <v>426</v>
      </c>
      <c r="Q68" s="493" t="s">
        <v>522</v>
      </c>
      <c r="R68" s="494" t="s">
        <v>292</v>
      </c>
      <c r="S68" s="504">
        <v>0.2</v>
      </c>
      <c r="T68" s="462" t="str">
        <f>IF(N68="Gestión",HYPERLINK("#"&amp;"Matriz_de_Riesgos!B$263","Clic para Calificar"),IF(N68="Corrupción_O_LA_FT",HYPERLINK("#"&amp;"Matriz_de_Riesgos!A$503","Clic para Calificar"),""))</f>
        <v>Clic para Calificar</v>
      </c>
      <c r="U68" s="505" t="s">
        <v>523</v>
      </c>
      <c r="V68" s="495">
        <v>0.8</v>
      </c>
      <c r="W68" s="376">
        <v>0.8</v>
      </c>
      <c r="X68" s="498">
        <v>0.16</v>
      </c>
      <c r="Y68" s="364" t="s">
        <v>321</v>
      </c>
      <c r="Z68" s="245" t="s">
        <v>590</v>
      </c>
      <c r="AA68" s="158" t="s">
        <v>205</v>
      </c>
      <c r="AB68" s="159">
        <v>0.25</v>
      </c>
      <c r="AC68" s="160" t="s">
        <v>209</v>
      </c>
      <c r="AD68" s="233">
        <v>0.15</v>
      </c>
      <c r="AE68" s="234" t="s">
        <v>210</v>
      </c>
      <c r="AF68" s="138" t="s">
        <v>591</v>
      </c>
      <c r="AG68" s="235" t="s">
        <v>212</v>
      </c>
      <c r="AH68" s="235" t="s">
        <v>484</v>
      </c>
      <c r="AI68" s="235" t="s">
        <v>214</v>
      </c>
      <c r="AJ68" s="235" t="s">
        <v>592</v>
      </c>
      <c r="AK68" s="161">
        <v>0.4</v>
      </c>
      <c r="AL68" s="162">
        <v>0.08</v>
      </c>
      <c r="AM68" s="163">
        <v>0</v>
      </c>
      <c r="AN68" s="382">
        <v>0.02</v>
      </c>
      <c r="AO68" s="385">
        <v>0.8</v>
      </c>
      <c r="AP68" s="385">
        <v>0.01</v>
      </c>
      <c r="AQ68" s="364" t="s">
        <v>321</v>
      </c>
      <c r="AR68" s="364" t="s">
        <v>541</v>
      </c>
      <c r="AS68" s="217" t="s">
        <v>288</v>
      </c>
      <c r="AT68" s="218" t="s">
        <v>593</v>
      </c>
      <c r="AU68" s="219">
        <v>45107</v>
      </c>
      <c r="AV68" s="552" t="s">
        <v>594</v>
      </c>
      <c r="AW68" s="139"/>
      <c r="AX68" s="139"/>
      <c r="AY68" s="132"/>
      <c r="AZ68" s="364"/>
      <c r="BA68" s="364"/>
      <c r="BB68" s="364"/>
      <c r="BC68" s="364"/>
      <c r="BD68" s="132"/>
      <c r="BE68" s="139"/>
      <c r="BF68" s="132"/>
      <c r="BG68" s="364"/>
      <c r="BH68" s="364"/>
      <c r="BI68" s="364"/>
      <c r="BJ68" s="364"/>
      <c r="BK68" s="132"/>
      <c r="BL68" s="139"/>
      <c r="BM68" s="132"/>
      <c r="BN68" s="364"/>
      <c r="BO68" s="364"/>
      <c r="BP68" s="364"/>
      <c r="BQ68" s="364"/>
      <c r="BR68" s="132"/>
      <c r="BS68" s="139"/>
      <c r="BT68" s="132"/>
      <c r="BU68" s="364"/>
      <c r="BV68" s="364"/>
      <c r="BW68" s="364"/>
      <c r="BX68" s="364"/>
      <c r="BY68" s="364"/>
    </row>
    <row r="69" spans="1:77" ht="83.25" customHeight="1">
      <c r="A69" s="520"/>
      <c r="B69" s="533"/>
      <c r="C69" s="486"/>
      <c r="D69" s="513"/>
      <c r="E69" s="141"/>
      <c r="F69" s="138" t="s">
        <v>595</v>
      </c>
      <c r="G69" s="486"/>
      <c r="H69" s="486"/>
      <c r="I69" s="502"/>
      <c r="J69" s="486"/>
      <c r="K69" s="486"/>
      <c r="L69" s="486"/>
      <c r="M69" s="486"/>
      <c r="N69" s="486"/>
      <c r="O69" s="486"/>
      <c r="P69" s="491"/>
      <c r="Q69" s="391"/>
      <c r="R69" s="486"/>
      <c r="S69" s="486"/>
      <c r="T69" s="370"/>
      <c r="U69" s="373"/>
      <c r="V69" s="373"/>
      <c r="W69" s="496"/>
      <c r="X69" s="499"/>
      <c r="Y69" s="365"/>
      <c r="Z69" s="245" t="s">
        <v>596</v>
      </c>
      <c r="AA69" s="158" t="s">
        <v>205</v>
      </c>
      <c r="AB69" s="159">
        <v>0.25</v>
      </c>
      <c r="AC69" s="160" t="s">
        <v>209</v>
      </c>
      <c r="AD69" s="233">
        <v>0.15</v>
      </c>
      <c r="AE69" s="234" t="s">
        <v>210</v>
      </c>
      <c r="AF69" s="138" t="s">
        <v>591</v>
      </c>
      <c r="AG69" s="138" t="s">
        <v>212</v>
      </c>
      <c r="AH69" s="138" t="s">
        <v>484</v>
      </c>
      <c r="AI69" s="138" t="s">
        <v>214</v>
      </c>
      <c r="AJ69" s="138" t="s">
        <v>597</v>
      </c>
      <c r="AK69" s="161">
        <v>0.4</v>
      </c>
      <c r="AL69" s="162">
        <v>0.05</v>
      </c>
      <c r="AM69" s="164">
        <v>0</v>
      </c>
      <c r="AN69" s="383"/>
      <c r="AO69" s="365"/>
      <c r="AP69" s="365"/>
      <c r="AQ69" s="365"/>
      <c r="AR69" s="394"/>
      <c r="AS69" s="220" t="s">
        <v>288</v>
      </c>
      <c r="AT69" s="221" t="s">
        <v>598</v>
      </c>
      <c r="AU69" s="222">
        <v>45076</v>
      </c>
      <c r="AV69" s="553"/>
      <c r="AW69" s="165"/>
      <c r="AX69" s="142"/>
      <c r="AY69" s="133"/>
      <c r="AZ69" s="365"/>
      <c r="BA69" s="365"/>
      <c r="BB69" s="365"/>
      <c r="BC69" s="365"/>
      <c r="BD69" s="133"/>
      <c r="BE69" s="142"/>
      <c r="BF69" s="133"/>
      <c r="BG69" s="365"/>
      <c r="BH69" s="365"/>
      <c r="BI69" s="365"/>
      <c r="BJ69" s="365"/>
      <c r="BK69" s="133"/>
      <c r="BL69" s="142"/>
      <c r="BM69" s="133"/>
      <c r="BN69" s="365"/>
      <c r="BO69" s="365"/>
      <c r="BP69" s="365"/>
      <c r="BQ69" s="365"/>
      <c r="BR69" s="133"/>
      <c r="BS69" s="142"/>
      <c r="BT69" s="133"/>
      <c r="BU69" s="365"/>
      <c r="BV69" s="365"/>
      <c r="BW69" s="365"/>
      <c r="BX69" s="365"/>
      <c r="BY69" s="365"/>
    </row>
    <row r="70" spans="1:77" ht="83.25" customHeight="1">
      <c r="A70" s="520"/>
      <c r="B70" s="533"/>
      <c r="C70" s="486"/>
      <c r="D70" s="513"/>
      <c r="E70" s="141"/>
      <c r="F70" s="138" t="s">
        <v>599</v>
      </c>
      <c r="G70" s="486"/>
      <c r="H70" s="486"/>
      <c r="I70" s="502"/>
      <c r="J70" s="486"/>
      <c r="K70" s="486"/>
      <c r="L70" s="486"/>
      <c r="M70" s="486"/>
      <c r="N70" s="486"/>
      <c r="O70" s="486"/>
      <c r="P70" s="491"/>
      <c r="Q70" s="391"/>
      <c r="R70" s="486"/>
      <c r="S70" s="486"/>
      <c r="T70" s="370"/>
      <c r="U70" s="373"/>
      <c r="V70" s="373"/>
      <c r="W70" s="496"/>
      <c r="X70" s="499"/>
      <c r="Y70" s="365"/>
      <c r="Z70" s="246" t="s">
        <v>600</v>
      </c>
      <c r="AA70" s="166" t="s">
        <v>205</v>
      </c>
      <c r="AB70" s="167">
        <v>0.25</v>
      </c>
      <c r="AC70" s="168" t="s">
        <v>209</v>
      </c>
      <c r="AD70" s="236">
        <v>0.15</v>
      </c>
      <c r="AE70" s="237" t="s">
        <v>210</v>
      </c>
      <c r="AF70" s="141" t="s">
        <v>601</v>
      </c>
      <c r="AG70" s="141" t="s">
        <v>212</v>
      </c>
      <c r="AH70" s="141" t="s">
        <v>546</v>
      </c>
      <c r="AI70" s="141" t="s">
        <v>214</v>
      </c>
      <c r="AJ70" s="141" t="s">
        <v>602</v>
      </c>
      <c r="AK70" s="169">
        <v>0.4</v>
      </c>
      <c r="AL70" s="170">
        <v>0.03</v>
      </c>
      <c r="AM70" s="164">
        <v>0</v>
      </c>
      <c r="AN70" s="383"/>
      <c r="AO70" s="365"/>
      <c r="AP70" s="365"/>
      <c r="AQ70" s="365"/>
      <c r="AR70" s="394"/>
      <c r="AS70" s="223" t="s">
        <v>288</v>
      </c>
      <c r="AT70" s="224" t="s">
        <v>603</v>
      </c>
      <c r="AU70" s="222" t="s">
        <v>604</v>
      </c>
      <c r="AV70" s="553"/>
      <c r="AW70" s="165"/>
      <c r="AX70" s="142"/>
      <c r="AY70" s="133"/>
      <c r="AZ70" s="365"/>
      <c r="BA70" s="365"/>
      <c r="BB70" s="365"/>
      <c r="BC70" s="365"/>
      <c r="BD70" s="133"/>
      <c r="BE70" s="142"/>
      <c r="BF70" s="133"/>
      <c r="BG70" s="365"/>
      <c r="BH70" s="365"/>
      <c r="BI70" s="365"/>
      <c r="BJ70" s="365"/>
      <c r="BK70" s="133"/>
      <c r="BL70" s="142"/>
      <c r="BM70" s="133"/>
      <c r="BN70" s="365"/>
      <c r="BO70" s="365"/>
      <c r="BP70" s="365"/>
      <c r="BQ70" s="365"/>
      <c r="BR70" s="133"/>
      <c r="BS70" s="142"/>
      <c r="BT70" s="133"/>
      <c r="BU70" s="365"/>
      <c r="BV70" s="365"/>
      <c r="BW70" s="365"/>
      <c r="BX70" s="365"/>
      <c r="BY70" s="365"/>
    </row>
    <row r="71" spans="1:77" ht="83.25" customHeight="1">
      <c r="A71" s="520"/>
      <c r="B71" s="533"/>
      <c r="C71" s="486"/>
      <c r="D71" s="513"/>
      <c r="E71" s="141"/>
      <c r="F71" s="141"/>
      <c r="G71" s="486"/>
      <c r="H71" s="486"/>
      <c r="I71" s="502"/>
      <c r="J71" s="486"/>
      <c r="K71" s="486"/>
      <c r="L71" s="486"/>
      <c r="M71" s="486"/>
      <c r="N71" s="486"/>
      <c r="O71" s="486"/>
      <c r="P71" s="491"/>
      <c r="Q71" s="391"/>
      <c r="R71" s="486"/>
      <c r="S71" s="486"/>
      <c r="T71" s="370"/>
      <c r="U71" s="373"/>
      <c r="V71" s="373"/>
      <c r="W71" s="496"/>
      <c r="X71" s="499"/>
      <c r="Y71" s="365"/>
      <c r="Z71" s="246" t="s">
        <v>605</v>
      </c>
      <c r="AA71" s="166" t="s">
        <v>205</v>
      </c>
      <c r="AB71" s="167">
        <v>0.25</v>
      </c>
      <c r="AC71" s="168" t="s">
        <v>209</v>
      </c>
      <c r="AD71" s="236">
        <v>0.15</v>
      </c>
      <c r="AE71" s="237" t="s">
        <v>210</v>
      </c>
      <c r="AF71" s="141" t="s">
        <v>606</v>
      </c>
      <c r="AG71" s="141" t="s">
        <v>212</v>
      </c>
      <c r="AH71" s="141" t="s">
        <v>607</v>
      </c>
      <c r="AI71" s="141" t="s">
        <v>214</v>
      </c>
      <c r="AJ71" s="141" t="s">
        <v>608</v>
      </c>
      <c r="AK71" s="169">
        <v>0.4</v>
      </c>
      <c r="AL71" s="170">
        <v>0.02</v>
      </c>
      <c r="AM71" s="164">
        <v>0</v>
      </c>
      <c r="AN71" s="383"/>
      <c r="AO71" s="365"/>
      <c r="AP71" s="365"/>
      <c r="AQ71" s="365"/>
      <c r="AR71" s="394"/>
      <c r="AS71" s="223"/>
      <c r="AT71" s="224"/>
      <c r="AU71" s="223"/>
      <c r="AV71" s="553"/>
      <c r="AW71" s="165"/>
      <c r="AX71" s="142"/>
      <c r="AY71" s="133"/>
      <c r="AZ71" s="365"/>
      <c r="BA71" s="365"/>
      <c r="BB71" s="365"/>
      <c r="BC71" s="365"/>
      <c r="BD71" s="133"/>
      <c r="BE71" s="142"/>
      <c r="BF71" s="133"/>
      <c r="BG71" s="365"/>
      <c r="BH71" s="365"/>
      <c r="BI71" s="365"/>
      <c r="BJ71" s="365"/>
      <c r="BK71" s="133"/>
      <c r="BL71" s="142"/>
      <c r="BM71" s="133"/>
      <c r="BN71" s="365"/>
      <c r="BO71" s="365"/>
      <c r="BP71" s="365"/>
      <c r="BQ71" s="365"/>
      <c r="BR71" s="133"/>
      <c r="BS71" s="142"/>
      <c r="BT71" s="133"/>
      <c r="BU71" s="365"/>
      <c r="BV71" s="365"/>
      <c r="BW71" s="365"/>
      <c r="BX71" s="365"/>
      <c r="BY71" s="365"/>
    </row>
    <row r="72" spans="1:77" ht="83.25" customHeight="1" thickBot="1">
      <c r="A72" s="521"/>
      <c r="B72" s="534"/>
      <c r="C72" s="487"/>
      <c r="D72" s="514"/>
      <c r="E72" s="152"/>
      <c r="F72" s="152"/>
      <c r="G72" s="487"/>
      <c r="H72" s="487"/>
      <c r="I72" s="503"/>
      <c r="J72" s="487"/>
      <c r="K72" s="487"/>
      <c r="L72" s="487"/>
      <c r="M72" s="487"/>
      <c r="N72" s="487"/>
      <c r="O72" s="487"/>
      <c r="P72" s="492"/>
      <c r="Q72" s="392"/>
      <c r="R72" s="487"/>
      <c r="S72" s="487"/>
      <c r="T72" s="371"/>
      <c r="U72" s="374"/>
      <c r="V72" s="374"/>
      <c r="W72" s="497"/>
      <c r="X72" s="500"/>
      <c r="Y72" s="366"/>
      <c r="Z72" s="246" t="s">
        <v>609</v>
      </c>
      <c r="AA72" s="166" t="s">
        <v>206</v>
      </c>
      <c r="AB72" s="167">
        <v>0.15</v>
      </c>
      <c r="AC72" s="168" t="s">
        <v>208</v>
      </c>
      <c r="AD72" s="236">
        <v>0.25</v>
      </c>
      <c r="AE72" s="237" t="s">
        <v>210</v>
      </c>
      <c r="AF72" s="141" t="s">
        <v>610</v>
      </c>
      <c r="AG72" s="141" t="s">
        <v>212</v>
      </c>
      <c r="AH72" s="141" t="s">
        <v>611</v>
      </c>
      <c r="AI72" s="141" t="s">
        <v>214</v>
      </c>
      <c r="AJ72" s="141" t="s">
        <v>612</v>
      </c>
      <c r="AK72" s="169">
        <v>0.4</v>
      </c>
      <c r="AL72" s="170">
        <v>0.01</v>
      </c>
      <c r="AM72" s="171">
        <v>0</v>
      </c>
      <c r="AN72" s="384"/>
      <c r="AO72" s="386"/>
      <c r="AP72" s="386"/>
      <c r="AQ72" s="366"/>
      <c r="AR72" s="395"/>
      <c r="AS72" s="152"/>
      <c r="AT72" s="225"/>
      <c r="AU72" s="152"/>
      <c r="AV72" s="554"/>
      <c r="AW72" s="173"/>
      <c r="AX72" s="156"/>
      <c r="AY72" s="134"/>
      <c r="AZ72" s="366"/>
      <c r="BA72" s="366"/>
      <c r="BB72" s="366"/>
      <c r="BC72" s="366"/>
      <c r="BD72" s="134"/>
      <c r="BE72" s="156"/>
      <c r="BF72" s="134"/>
      <c r="BG72" s="366"/>
      <c r="BH72" s="366"/>
      <c r="BI72" s="366"/>
      <c r="BJ72" s="366"/>
      <c r="BK72" s="134"/>
      <c r="BL72" s="156"/>
      <c r="BM72" s="134"/>
      <c r="BN72" s="366"/>
      <c r="BO72" s="366"/>
      <c r="BP72" s="366"/>
      <c r="BQ72" s="366"/>
      <c r="BR72" s="134"/>
      <c r="BS72" s="156"/>
      <c r="BT72" s="134"/>
      <c r="BU72" s="366"/>
      <c r="BV72" s="366"/>
      <c r="BW72" s="366"/>
      <c r="BX72" s="366"/>
      <c r="BY72" s="366"/>
    </row>
    <row r="73" spans="1:77" ht="133.5" customHeight="1">
      <c r="A73" s="519" t="s">
        <v>584</v>
      </c>
      <c r="B73" s="532" t="s">
        <v>353</v>
      </c>
      <c r="C73" s="489" t="s">
        <v>613</v>
      </c>
      <c r="D73" s="535" t="s">
        <v>614</v>
      </c>
      <c r="E73" s="157" t="s">
        <v>615</v>
      </c>
      <c r="F73" s="157" t="s">
        <v>616</v>
      </c>
      <c r="G73" s="489" t="s">
        <v>296</v>
      </c>
      <c r="H73" s="489" t="s">
        <v>350</v>
      </c>
      <c r="I73" s="501" t="s">
        <v>703</v>
      </c>
      <c r="J73" s="489" t="s">
        <v>203</v>
      </c>
      <c r="K73" s="489" t="s">
        <v>203</v>
      </c>
      <c r="L73" s="489" t="s">
        <v>203</v>
      </c>
      <c r="M73" s="489" t="s">
        <v>203</v>
      </c>
      <c r="N73" s="489" t="s">
        <v>304</v>
      </c>
      <c r="O73" s="489" t="s">
        <v>275</v>
      </c>
      <c r="P73" s="490" t="s">
        <v>426</v>
      </c>
      <c r="Q73" s="493" t="s">
        <v>522</v>
      </c>
      <c r="R73" s="494" t="s">
        <v>292</v>
      </c>
      <c r="S73" s="504">
        <v>0.2</v>
      </c>
      <c r="T73" s="462" t="str">
        <f>IF(N73="Gestión",HYPERLINK("#"&amp;"Matriz_de_Riesgos!B$263","Clic para Calificar"),IF(N73="Corrupción_O_LA_FT",HYPERLINK("#"&amp;"Matriz_de_Riesgos!A$503","Clic para Calificar"),""))</f>
        <v>Clic para Calificar</v>
      </c>
      <c r="U73" s="505" t="s">
        <v>523</v>
      </c>
      <c r="V73" s="495">
        <v>0.8</v>
      </c>
      <c r="W73" s="376">
        <v>0.8</v>
      </c>
      <c r="X73" s="498">
        <v>0.16</v>
      </c>
      <c r="Y73" s="364" t="s">
        <v>321</v>
      </c>
      <c r="Z73" s="245" t="s">
        <v>617</v>
      </c>
      <c r="AA73" s="158" t="s">
        <v>205</v>
      </c>
      <c r="AB73" s="159">
        <v>0.25</v>
      </c>
      <c r="AC73" s="160" t="s">
        <v>209</v>
      </c>
      <c r="AD73" s="233">
        <v>0.15</v>
      </c>
      <c r="AE73" s="234" t="s">
        <v>210</v>
      </c>
      <c r="AF73" s="138" t="s">
        <v>618</v>
      </c>
      <c r="AG73" s="235" t="s">
        <v>212</v>
      </c>
      <c r="AH73" s="235" t="s">
        <v>619</v>
      </c>
      <c r="AI73" s="235" t="s">
        <v>214</v>
      </c>
      <c r="AJ73" s="235" t="s">
        <v>620</v>
      </c>
      <c r="AK73" s="161">
        <v>0.4</v>
      </c>
      <c r="AL73" s="162">
        <v>0.08</v>
      </c>
      <c r="AM73" s="163">
        <v>0</v>
      </c>
      <c r="AN73" s="382">
        <v>0.04</v>
      </c>
      <c r="AO73" s="385">
        <v>0.8</v>
      </c>
      <c r="AP73" s="385">
        <v>0.03</v>
      </c>
      <c r="AQ73" s="364" t="s">
        <v>321</v>
      </c>
      <c r="AR73" s="364" t="s">
        <v>541</v>
      </c>
      <c r="AS73" s="217" t="s">
        <v>288</v>
      </c>
      <c r="AT73" s="218" t="s">
        <v>621</v>
      </c>
      <c r="AU73" s="219">
        <v>44985</v>
      </c>
      <c r="AV73" s="552" t="s">
        <v>622</v>
      </c>
      <c r="AW73" s="139"/>
      <c r="AX73" s="139"/>
      <c r="AY73" s="132"/>
      <c r="AZ73" s="364"/>
      <c r="BA73" s="364"/>
      <c r="BB73" s="364"/>
      <c r="BC73" s="364"/>
      <c r="BD73" s="132"/>
      <c r="BE73" s="139"/>
      <c r="BF73" s="132"/>
      <c r="BG73" s="364"/>
      <c r="BH73" s="364"/>
      <c r="BI73" s="364"/>
      <c r="BJ73" s="364"/>
      <c r="BK73" s="132"/>
      <c r="BL73" s="139"/>
      <c r="BM73" s="132"/>
      <c r="BN73" s="364"/>
      <c r="BO73" s="364"/>
      <c r="BP73" s="364"/>
      <c r="BQ73" s="364"/>
      <c r="BR73" s="132"/>
      <c r="BS73" s="139"/>
      <c r="BT73" s="132"/>
      <c r="BU73" s="364"/>
      <c r="BV73" s="364"/>
      <c r="BW73" s="364"/>
      <c r="BX73" s="364"/>
      <c r="BY73" s="364"/>
    </row>
    <row r="74" spans="1:77" ht="83.25" customHeight="1">
      <c r="A74" s="520"/>
      <c r="B74" s="533"/>
      <c r="C74" s="486"/>
      <c r="D74" s="513"/>
      <c r="E74" s="141"/>
      <c r="F74" s="141"/>
      <c r="G74" s="486"/>
      <c r="H74" s="486"/>
      <c r="I74" s="502"/>
      <c r="J74" s="486"/>
      <c r="K74" s="486"/>
      <c r="L74" s="486"/>
      <c r="M74" s="486"/>
      <c r="N74" s="486"/>
      <c r="O74" s="486"/>
      <c r="P74" s="491"/>
      <c r="Q74" s="391"/>
      <c r="R74" s="486"/>
      <c r="S74" s="486"/>
      <c r="T74" s="370"/>
      <c r="U74" s="373"/>
      <c r="V74" s="373"/>
      <c r="W74" s="496"/>
      <c r="X74" s="499"/>
      <c r="Y74" s="365"/>
      <c r="Z74" s="245" t="s">
        <v>623</v>
      </c>
      <c r="AA74" s="158" t="s">
        <v>205</v>
      </c>
      <c r="AB74" s="159">
        <v>0.25</v>
      </c>
      <c r="AC74" s="160" t="s">
        <v>209</v>
      </c>
      <c r="AD74" s="233">
        <v>0.15</v>
      </c>
      <c r="AE74" s="234" t="s">
        <v>210</v>
      </c>
      <c r="AF74" s="138" t="s">
        <v>624</v>
      </c>
      <c r="AG74" s="138" t="s">
        <v>212</v>
      </c>
      <c r="AH74" s="138" t="s">
        <v>625</v>
      </c>
      <c r="AI74" s="138" t="s">
        <v>214</v>
      </c>
      <c r="AJ74" s="138" t="s">
        <v>620</v>
      </c>
      <c r="AK74" s="161">
        <v>0.4</v>
      </c>
      <c r="AL74" s="162">
        <v>0.05</v>
      </c>
      <c r="AM74" s="164">
        <v>0</v>
      </c>
      <c r="AN74" s="383"/>
      <c r="AO74" s="365"/>
      <c r="AP74" s="365"/>
      <c r="AQ74" s="365"/>
      <c r="AR74" s="394"/>
      <c r="AS74" s="220" t="s">
        <v>288</v>
      </c>
      <c r="AT74" s="221" t="s">
        <v>626</v>
      </c>
      <c r="AU74" s="222">
        <v>44985</v>
      </c>
      <c r="AV74" s="553"/>
      <c r="AW74" s="165"/>
      <c r="AX74" s="142"/>
      <c r="AY74" s="133"/>
      <c r="AZ74" s="365"/>
      <c r="BA74" s="365"/>
      <c r="BB74" s="365"/>
      <c r="BC74" s="365"/>
      <c r="BD74" s="133"/>
      <c r="BE74" s="142"/>
      <c r="BF74" s="133"/>
      <c r="BG74" s="365"/>
      <c r="BH74" s="365"/>
      <c r="BI74" s="365"/>
      <c r="BJ74" s="365"/>
      <c r="BK74" s="133"/>
      <c r="BL74" s="142"/>
      <c r="BM74" s="133"/>
      <c r="BN74" s="365"/>
      <c r="BO74" s="365"/>
      <c r="BP74" s="365"/>
      <c r="BQ74" s="365"/>
      <c r="BR74" s="133"/>
      <c r="BS74" s="142"/>
      <c r="BT74" s="133"/>
      <c r="BU74" s="365"/>
      <c r="BV74" s="365"/>
      <c r="BW74" s="365"/>
      <c r="BX74" s="365"/>
      <c r="BY74" s="365"/>
    </row>
    <row r="75" spans="1:77" ht="83.25" customHeight="1">
      <c r="A75" s="520"/>
      <c r="B75" s="533"/>
      <c r="C75" s="486"/>
      <c r="D75" s="513"/>
      <c r="E75" s="141"/>
      <c r="F75" s="141"/>
      <c r="G75" s="486"/>
      <c r="H75" s="486"/>
      <c r="I75" s="502"/>
      <c r="J75" s="486"/>
      <c r="K75" s="486"/>
      <c r="L75" s="486"/>
      <c r="M75" s="486"/>
      <c r="N75" s="486"/>
      <c r="O75" s="486"/>
      <c r="P75" s="491"/>
      <c r="Q75" s="391"/>
      <c r="R75" s="486"/>
      <c r="S75" s="486"/>
      <c r="T75" s="370"/>
      <c r="U75" s="373"/>
      <c r="V75" s="373"/>
      <c r="W75" s="496"/>
      <c r="X75" s="499"/>
      <c r="Y75" s="365"/>
      <c r="Z75" s="246" t="s">
        <v>627</v>
      </c>
      <c r="AA75" s="166" t="s">
        <v>205</v>
      </c>
      <c r="AB75" s="167">
        <v>0.25</v>
      </c>
      <c r="AC75" s="168" t="s">
        <v>208</v>
      </c>
      <c r="AD75" s="236">
        <v>0.25</v>
      </c>
      <c r="AE75" s="237" t="s">
        <v>210</v>
      </c>
      <c r="AF75" s="141" t="s">
        <v>628</v>
      </c>
      <c r="AG75" s="141" t="s">
        <v>212</v>
      </c>
      <c r="AH75" s="141" t="s">
        <v>629</v>
      </c>
      <c r="AI75" s="141" t="s">
        <v>214</v>
      </c>
      <c r="AJ75" s="141" t="s">
        <v>628</v>
      </c>
      <c r="AK75" s="169">
        <v>0.5</v>
      </c>
      <c r="AL75" s="170">
        <v>0.04</v>
      </c>
      <c r="AM75" s="164">
        <v>0</v>
      </c>
      <c r="AN75" s="383"/>
      <c r="AO75" s="365"/>
      <c r="AP75" s="365"/>
      <c r="AQ75" s="365"/>
      <c r="AR75" s="394"/>
      <c r="AS75" s="223" t="s">
        <v>288</v>
      </c>
      <c r="AT75" s="224" t="s">
        <v>630</v>
      </c>
      <c r="AU75" s="222">
        <v>45138</v>
      </c>
      <c r="AV75" s="553"/>
      <c r="AW75" s="165"/>
      <c r="AX75" s="142"/>
      <c r="AY75" s="133"/>
      <c r="AZ75" s="365"/>
      <c r="BA75" s="365"/>
      <c r="BB75" s="365"/>
      <c r="BC75" s="365"/>
      <c r="BD75" s="133"/>
      <c r="BE75" s="142"/>
      <c r="BF75" s="133"/>
      <c r="BG75" s="365"/>
      <c r="BH75" s="365"/>
      <c r="BI75" s="365"/>
      <c r="BJ75" s="365"/>
      <c r="BK75" s="133"/>
      <c r="BL75" s="142"/>
      <c r="BM75" s="133"/>
      <c r="BN75" s="365"/>
      <c r="BO75" s="365"/>
      <c r="BP75" s="365"/>
      <c r="BQ75" s="365"/>
      <c r="BR75" s="133"/>
      <c r="BS75" s="142"/>
      <c r="BT75" s="133"/>
      <c r="BU75" s="365"/>
      <c r="BV75" s="365"/>
      <c r="BW75" s="365"/>
      <c r="BX75" s="365"/>
      <c r="BY75" s="365"/>
    </row>
    <row r="76" spans="1:77" ht="83.25" customHeight="1">
      <c r="A76" s="520"/>
      <c r="B76" s="533"/>
      <c r="C76" s="486"/>
      <c r="D76" s="513"/>
      <c r="E76" s="141"/>
      <c r="F76" s="141"/>
      <c r="G76" s="486"/>
      <c r="H76" s="486"/>
      <c r="I76" s="502"/>
      <c r="J76" s="486"/>
      <c r="K76" s="486"/>
      <c r="L76" s="486"/>
      <c r="M76" s="486"/>
      <c r="N76" s="486"/>
      <c r="O76" s="486"/>
      <c r="P76" s="491"/>
      <c r="Q76" s="391"/>
      <c r="R76" s="486"/>
      <c r="S76" s="486"/>
      <c r="T76" s="370"/>
      <c r="U76" s="373"/>
      <c r="V76" s="373"/>
      <c r="W76" s="496"/>
      <c r="X76" s="499"/>
      <c r="Y76" s="365"/>
      <c r="Z76" s="248"/>
      <c r="AA76" s="166"/>
      <c r="AB76" s="195"/>
      <c r="AC76" s="168"/>
      <c r="AD76" s="143"/>
      <c r="AE76" s="237"/>
      <c r="AF76" s="141"/>
      <c r="AG76" s="141"/>
      <c r="AH76" s="141"/>
      <c r="AI76" s="141"/>
      <c r="AJ76" s="141"/>
      <c r="AK76" s="169" t="s">
        <v>549</v>
      </c>
      <c r="AL76" s="170">
        <v>0</v>
      </c>
      <c r="AM76" s="164">
        <v>0</v>
      </c>
      <c r="AN76" s="383"/>
      <c r="AO76" s="365"/>
      <c r="AP76" s="365"/>
      <c r="AQ76" s="365"/>
      <c r="AR76" s="394"/>
      <c r="AS76" s="223"/>
      <c r="AT76" s="223"/>
      <c r="AU76" s="223"/>
      <c r="AV76" s="553"/>
      <c r="AW76" s="165"/>
      <c r="AX76" s="142"/>
      <c r="AY76" s="133"/>
      <c r="AZ76" s="365"/>
      <c r="BA76" s="365"/>
      <c r="BB76" s="365"/>
      <c r="BC76" s="365"/>
      <c r="BD76" s="133"/>
      <c r="BE76" s="142"/>
      <c r="BF76" s="133"/>
      <c r="BG76" s="365"/>
      <c r="BH76" s="365"/>
      <c r="BI76" s="365"/>
      <c r="BJ76" s="365"/>
      <c r="BK76" s="133"/>
      <c r="BL76" s="142"/>
      <c r="BM76" s="133"/>
      <c r="BN76" s="365"/>
      <c r="BO76" s="365"/>
      <c r="BP76" s="365"/>
      <c r="BQ76" s="365"/>
      <c r="BR76" s="133"/>
      <c r="BS76" s="142"/>
      <c r="BT76" s="133"/>
      <c r="BU76" s="365"/>
      <c r="BV76" s="365"/>
      <c r="BW76" s="365"/>
      <c r="BX76" s="365"/>
      <c r="BY76" s="365"/>
    </row>
    <row r="77" spans="1:77" ht="83.25" customHeight="1" thickBot="1">
      <c r="A77" s="521"/>
      <c r="B77" s="534"/>
      <c r="C77" s="487"/>
      <c r="D77" s="514"/>
      <c r="E77" s="152"/>
      <c r="F77" s="152"/>
      <c r="G77" s="487"/>
      <c r="H77" s="487"/>
      <c r="I77" s="503"/>
      <c r="J77" s="487"/>
      <c r="K77" s="487"/>
      <c r="L77" s="487"/>
      <c r="M77" s="487"/>
      <c r="N77" s="487"/>
      <c r="O77" s="487"/>
      <c r="P77" s="492"/>
      <c r="Q77" s="392"/>
      <c r="R77" s="487"/>
      <c r="S77" s="487"/>
      <c r="T77" s="371"/>
      <c r="U77" s="374"/>
      <c r="V77" s="374"/>
      <c r="W77" s="497"/>
      <c r="X77" s="500"/>
      <c r="Y77" s="366"/>
      <c r="Z77" s="248"/>
      <c r="AA77" s="166"/>
      <c r="AB77" s="195"/>
      <c r="AC77" s="168"/>
      <c r="AD77" s="143"/>
      <c r="AE77" s="237"/>
      <c r="AF77" s="141"/>
      <c r="AG77" s="141"/>
      <c r="AH77" s="141"/>
      <c r="AI77" s="141"/>
      <c r="AJ77" s="141"/>
      <c r="AK77" s="169" t="s">
        <v>549</v>
      </c>
      <c r="AL77" s="170">
        <v>0</v>
      </c>
      <c r="AM77" s="171">
        <v>0</v>
      </c>
      <c r="AN77" s="384"/>
      <c r="AO77" s="386"/>
      <c r="AP77" s="386"/>
      <c r="AQ77" s="366"/>
      <c r="AR77" s="395"/>
      <c r="AS77" s="152"/>
      <c r="AT77" s="152"/>
      <c r="AU77" s="152"/>
      <c r="AV77" s="554"/>
      <c r="AW77" s="173"/>
      <c r="AX77" s="156"/>
      <c r="AY77" s="134"/>
      <c r="AZ77" s="366"/>
      <c r="BA77" s="366"/>
      <c r="BB77" s="366"/>
      <c r="BC77" s="366"/>
      <c r="BD77" s="134"/>
      <c r="BE77" s="156"/>
      <c r="BF77" s="134"/>
      <c r="BG77" s="366"/>
      <c r="BH77" s="366"/>
      <c r="BI77" s="366"/>
      <c r="BJ77" s="366"/>
      <c r="BK77" s="134"/>
      <c r="BL77" s="156"/>
      <c r="BM77" s="134"/>
      <c r="BN77" s="366"/>
      <c r="BO77" s="366"/>
      <c r="BP77" s="366"/>
      <c r="BQ77" s="366"/>
      <c r="BR77" s="134"/>
      <c r="BS77" s="156"/>
      <c r="BT77" s="134"/>
      <c r="BU77" s="366"/>
      <c r="BV77" s="366"/>
      <c r="BW77" s="366"/>
      <c r="BX77" s="366"/>
      <c r="BY77" s="366"/>
    </row>
    <row r="78" spans="1:77" ht="81" customHeight="1" thickBot="1">
      <c r="A78" s="519" t="s">
        <v>728</v>
      </c>
      <c r="B78" s="532" t="s">
        <v>344</v>
      </c>
      <c r="C78" s="364" t="s">
        <v>705</v>
      </c>
      <c r="D78" s="535" t="s">
        <v>706</v>
      </c>
      <c r="E78" s="135" t="s">
        <v>711</v>
      </c>
      <c r="F78" s="135" t="s">
        <v>707</v>
      </c>
      <c r="G78" s="364" t="s">
        <v>294</v>
      </c>
      <c r="H78" s="364" t="s">
        <v>345</v>
      </c>
      <c r="I78" s="501" t="s">
        <v>747</v>
      </c>
      <c r="J78" s="364" t="s">
        <v>203</v>
      </c>
      <c r="K78" s="364" t="s">
        <v>203</v>
      </c>
      <c r="L78" s="364" t="s">
        <v>203</v>
      </c>
      <c r="M78" s="364" t="s">
        <v>203</v>
      </c>
      <c r="N78" s="364" t="str">
        <f>IF(AND(J78="Si",K78="Si",L78="Si",M78="Si"),"Corrupción_O_LA_FT",IF(AND(J78="",K78="",L78="",M78=""),"","Gestión"))</f>
        <v>Corrupción_O_LA_FT</v>
      </c>
      <c r="O78" s="489" t="s">
        <v>275</v>
      </c>
      <c r="P78" s="387" t="s">
        <v>426</v>
      </c>
      <c r="Q78" s="390" t="s">
        <v>293</v>
      </c>
      <c r="R78" s="364" t="str">
        <f>IF(Q78=Hoja1!$C$22,Hoja1!$B$22,IF(Q78=Hoja1!C$23,Hoja1!$B$23,IF(Q78=Hoja1!$C$24,Hoja1!$B$24,IF(Q78=Hoja1!$C$25,Hoja1!$B$25,IF(Q78=Hoja1!$C$26,Hoja1!$B$26,IF(Q78=Hoja1!$C$27,Hoja1!$B$27,IF(Q78=Hoja1!C$28,Hoja1!$B$28,IF(Q78=Hoja1!$C$29,Hoja1!$B$29,IF(Q78=Hoja1!$C$30,Hoja1!$B$30,IF(Q78=Hoja1!$C$31,Hoja1!$B$31,""))))))))))</f>
        <v>Rara Vez</v>
      </c>
      <c r="S78" s="393">
        <f>IF(R78="Muy baja",20%,IF(R78="Rara Vez",20%,IF(R78="Baja",40%,IF(R78="Improbable",40%,IF(R78="Media",60%,IF(R78="Posible",60%,IF(R78="Alta",80%,IF(R78="Probable",80%,IF(R78="Muy alta",100%,IF(R78="Casi seguro",100%,""))))))))))</f>
        <v>0.2</v>
      </c>
      <c r="T78" s="369" t="str">
        <f>IF(N78="Gestión",HYPERLINK("#"&amp;"Matriz_de_Riesgos!B$263","Clic para Calificar"),IF(N78="Corrupción_O_LA_FT",HYPERLINK("#"&amp;"Matriz_de_Riesgos!A$503","Clic para Calificar"),""))</f>
        <v>Clic para Calificar</v>
      </c>
      <c r="U78" s="372" t="str">
        <f>IF(N78="Corrupción_O_LA_FT",X563,E323)</f>
        <v>CATASTRÓFICO</v>
      </c>
      <c r="V78" s="375">
        <f>S78</f>
        <v>0.2</v>
      </c>
      <c r="W78" s="376">
        <f>IF(U78="Catastrófico",100%,IF(U78="Mayor",80%,IF(U78="Moderado",60%,IF(U78="Menor",40%,IF(U78="Leve",20%,"")))))</f>
        <v>1</v>
      </c>
      <c r="X78" s="379">
        <f>S78*W78</f>
        <v>0.2</v>
      </c>
      <c r="Y78" s="364" t="str">
        <f>IF(OR(AND(V78&lt;=40%,W78&lt;=20%),AND(V78&lt;=20%,W78&lt;=40%)),"Bajo",IF(OR(AND(V78&gt;40%,V78&lt;=80%,W78&lt;=40%),AND(V78&gt;20%,V78&lt;=40%,W78&gt;20%,W78&lt;=40%),AND(V78&lt;=60%,W78&gt;40%,W78&lt;=60%)),"Moderado",IF(OR(AND(V78&gt;80%,W78&lt;=80%),AND(V78&gt;60%,V78&lt;=80%,W78&gt;40%,W78&lt;=80%),AND(V78&lt;=60%,W78&gt;60%,W78&lt;=80%)),"Alto",IF(AND(W78&gt;=80%,W78&lt;=100%),"Extremo",""))))</f>
        <v>Extremo</v>
      </c>
      <c r="Z78" s="242" t="s">
        <v>712</v>
      </c>
      <c r="AA78" s="91" t="s">
        <v>205</v>
      </c>
      <c r="AB78" s="183">
        <v>0.25</v>
      </c>
      <c r="AC78" s="91" t="s">
        <v>209</v>
      </c>
      <c r="AD78" s="183">
        <v>0.15</v>
      </c>
      <c r="AE78" s="91" t="s">
        <v>210</v>
      </c>
      <c r="AF78" s="91" t="s">
        <v>713</v>
      </c>
      <c r="AG78" s="182" t="s">
        <v>212</v>
      </c>
      <c r="AH78" s="91" t="s">
        <v>714</v>
      </c>
      <c r="AI78" s="90" t="s">
        <v>214</v>
      </c>
      <c r="AJ78" s="91" t="s">
        <v>715</v>
      </c>
      <c r="AK78" s="183">
        <f t="shared" ref="AK78:AK222" si="9">AB78+AD78</f>
        <v>0.4</v>
      </c>
      <c r="AL78" s="184">
        <f>IF(OR(AA78="Preventivo",AA78="Detectivo"),(V78*AK78),"0")</f>
        <v>8.0000000000000016E-2</v>
      </c>
      <c r="AM78" s="185" t="str">
        <f>IF(AND(AA78="Correctivo",N78="Gestión"),(W78*AK78),"0")</f>
        <v>0</v>
      </c>
      <c r="AN78" s="510">
        <f>IF(S78&lt;&gt;"",S78-SUM(AL78:AL82),"")</f>
        <v>3.0240000000000017E-2</v>
      </c>
      <c r="AO78" s="522">
        <f>IF(W78&lt;&gt;"",W78-SUM(AM78:AM82),"")</f>
        <v>1</v>
      </c>
      <c r="AP78" s="522">
        <f>AN78*AO78</f>
        <v>3.0240000000000017E-2</v>
      </c>
      <c r="AQ78" s="364" t="str">
        <f>IF(OR(AND(AN78&lt;=40%,AO78&lt;=20%),AND(AN78&lt;=20%,AO78&lt;=40%)),"Bajo",IF(OR(AND(AN78&gt;40%,AN78&lt;=80%,AO78&lt;=40%),AND(AN78&gt;20%,AN78&lt;=40%,AO78&gt;20%,AO78&lt;=40%),AND(AN78&lt;=60%,AO78&gt;40%,AO78&lt;=60%)),"Moderado",IF(OR(AND(AN78&gt;80%,AO78&lt;=80%),AND(AN78&gt;60%,AN78&lt;=80%,AO78&gt;40%,AO78&lt;=80%),AND(AN78&lt;=60%,AO78&gt;60%,AO78&lt;=80%)),"Alto",IF(AND(AO78&gt;=80%,AO78&lt;=100%),"Extremo",""))))</f>
        <v>Extremo</v>
      </c>
      <c r="AR78" s="364" t="str">
        <f>IF(AQ78="Bajo","Asumir",IF(AQ78="Moderado","Reducir (Mitigar)",IF(AQ78="Alto","Reducir (Mitigar) o Reducir (Transferir) o Evitar ",IF(AQ78="Extremo","Reducir (Mitigar) o Reducir (Transferir) o Evitar "," "))))</f>
        <v xml:space="preserve">Reducir (Mitigar) o Reducir (Transferir) o Evitar </v>
      </c>
      <c r="AS78" s="249" t="s">
        <v>288</v>
      </c>
      <c r="AT78" s="139" t="s">
        <v>726</v>
      </c>
      <c r="AU78" s="222">
        <v>45229</v>
      </c>
      <c r="AV78" s="364" t="s">
        <v>622</v>
      </c>
      <c r="AW78" s="132"/>
      <c r="AX78" s="139"/>
      <c r="AY78" s="132"/>
      <c r="AZ78" s="364"/>
      <c r="BA78" s="364"/>
      <c r="BB78" s="364"/>
      <c r="BC78" s="364"/>
      <c r="BD78" s="132"/>
      <c r="BE78" s="139"/>
      <c r="BF78" s="132"/>
      <c r="BG78" s="364"/>
      <c r="BH78" s="364"/>
      <c r="BI78" s="364"/>
      <c r="BJ78" s="364"/>
      <c r="BK78" s="132"/>
      <c r="BL78" s="139"/>
      <c r="BM78" s="132"/>
      <c r="BN78" s="364"/>
      <c r="BO78" s="364"/>
      <c r="BP78" s="364"/>
      <c r="BQ78" s="364"/>
      <c r="BR78" s="132"/>
      <c r="BS78" s="139"/>
      <c r="BT78" s="132"/>
      <c r="BU78" s="364"/>
      <c r="BV78" s="364"/>
      <c r="BW78" s="364"/>
      <c r="BX78" s="364"/>
      <c r="BY78" s="364"/>
    </row>
    <row r="79" spans="1:77" ht="81" customHeight="1" thickBot="1">
      <c r="A79" s="520"/>
      <c r="B79" s="533"/>
      <c r="C79" s="365"/>
      <c r="D79" s="513"/>
      <c r="E79" s="91"/>
      <c r="F79" s="91" t="s">
        <v>708</v>
      </c>
      <c r="G79" s="365"/>
      <c r="H79" s="365"/>
      <c r="I79" s="502"/>
      <c r="J79" s="365"/>
      <c r="K79" s="365"/>
      <c r="L79" s="365"/>
      <c r="M79" s="365"/>
      <c r="N79" s="365"/>
      <c r="O79" s="486"/>
      <c r="P79" s="388"/>
      <c r="Q79" s="391"/>
      <c r="R79" s="365"/>
      <c r="S79" s="365"/>
      <c r="T79" s="370"/>
      <c r="U79" s="373"/>
      <c r="V79" s="373"/>
      <c r="W79" s="377"/>
      <c r="X79" s="380"/>
      <c r="Y79" s="365"/>
      <c r="Z79" s="242" t="s">
        <v>716</v>
      </c>
      <c r="AA79" s="91" t="s">
        <v>205</v>
      </c>
      <c r="AB79" s="183">
        <v>0.25</v>
      </c>
      <c r="AC79" s="91" t="s">
        <v>209</v>
      </c>
      <c r="AD79" s="183">
        <v>0.15</v>
      </c>
      <c r="AE79" s="91" t="s">
        <v>210</v>
      </c>
      <c r="AF79" s="91" t="s">
        <v>717</v>
      </c>
      <c r="AG79" s="182" t="s">
        <v>212</v>
      </c>
      <c r="AH79" s="91" t="s">
        <v>718</v>
      </c>
      <c r="AI79" s="90" t="s">
        <v>214</v>
      </c>
      <c r="AJ79" s="91" t="s">
        <v>719</v>
      </c>
      <c r="AK79" s="183">
        <f t="shared" si="9"/>
        <v>0.4</v>
      </c>
      <c r="AL79" s="184">
        <f>IF(OR(AA79="Preventivo",AA79="Detectivo"),((V78-AL78)*AK79),"0")</f>
        <v>4.8000000000000001E-2</v>
      </c>
      <c r="AM79" s="188" t="str">
        <f>IF(AND(AA79="Correctivo",N78="Gestión"),((W78-AM78)*AK79),"0")</f>
        <v>0</v>
      </c>
      <c r="AN79" s="383"/>
      <c r="AO79" s="365"/>
      <c r="AP79" s="365"/>
      <c r="AQ79" s="365"/>
      <c r="AR79" s="394"/>
      <c r="AS79" s="250" t="s">
        <v>288</v>
      </c>
      <c r="AT79" s="193" t="s">
        <v>727</v>
      </c>
      <c r="AU79" s="222">
        <v>45229</v>
      </c>
      <c r="AV79" s="394"/>
      <c r="AW79" s="133"/>
      <c r="AX79" s="142"/>
      <c r="AY79" s="133"/>
      <c r="AZ79" s="365"/>
      <c r="BA79" s="365"/>
      <c r="BB79" s="365"/>
      <c r="BC79" s="365"/>
      <c r="BD79" s="133"/>
      <c r="BE79" s="142"/>
      <c r="BF79" s="133"/>
      <c r="BG79" s="365"/>
      <c r="BH79" s="365"/>
      <c r="BI79" s="365"/>
      <c r="BJ79" s="365"/>
      <c r="BK79" s="133"/>
      <c r="BL79" s="142"/>
      <c r="BM79" s="133"/>
      <c r="BN79" s="365"/>
      <c r="BO79" s="365"/>
      <c r="BP79" s="365"/>
      <c r="BQ79" s="365"/>
      <c r="BR79" s="133"/>
      <c r="BS79" s="142"/>
      <c r="BT79" s="133"/>
      <c r="BU79" s="365"/>
      <c r="BV79" s="365"/>
      <c r="BW79" s="365"/>
      <c r="BX79" s="365"/>
      <c r="BY79" s="365"/>
    </row>
    <row r="80" spans="1:77" ht="81" customHeight="1" thickBot="1">
      <c r="A80" s="520"/>
      <c r="B80" s="533"/>
      <c r="C80" s="365"/>
      <c r="D80" s="513"/>
      <c r="E80" s="91"/>
      <c r="F80" s="91" t="s">
        <v>709</v>
      </c>
      <c r="G80" s="365"/>
      <c r="H80" s="365"/>
      <c r="I80" s="502"/>
      <c r="J80" s="365"/>
      <c r="K80" s="365"/>
      <c r="L80" s="365"/>
      <c r="M80" s="365"/>
      <c r="N80" s="365"/>
      <c r="O80" s="486"/>
      <c r="P80" s="388"/>
      <c r="Q80" s="391"/>
      <c r="R80" s="365"/>
      <c r="S80" s="365"/>
      <c r="T80" s="370"/>
      <c r="U80" s="373"/>
      <c r="V80" s="373"/>
      <c r="W80" s="377"/>
      <c r="X80" s="380"/>
      <c r="Y80" s="365"/>
      <c r="Z80" s="242" t="s">
        <v>720</v>
      </c>
      <c r="AA80" s="91" t="s">
        <v>205</v>
      </c>
      <c r="AB80" s="183">
        <v>0.25</v>
      </c>
      <c r="AC80" s="91" t="s">
        <v>209</v>
      </c>
      <c r="AD80" s="183">
        <v>0.15</v>
      </c>
      <c r="AE80" s="91" t="s">
        <v>210</v>
      </c>
      <c r="AF80" s="91" t="s">
        <v>717</v>
      </c>
      <c r="AG80" s="182" t="s">
        <v>212</v>
      </c>
      <c r="AH80" s="91" t="s">
        <v>718</v>
      </c>
      <c r="AI80" s="90" t="s">
        <v>214</v>
      </c>
      <c r="AJ80" s="91" t="s">
        <v>721</v>
      </c>
      <c r="AK80" s="183">
        <f t="shared" si="9"/>
        <v>0.4</v>
      </c>
      <c r="AL80" s="184">
        <f>IF(OR(AA80="Preventivo",AA80="Detectivo"),((V78-AL78-AL79)*AK80),"0")</f>
        <v>2.8799999999999999E-2</v>
      </c>
      <c r="AM80" s="189" t="str">
        <f>IF(AND(AA80="Correctivo",N78="Gestión"),((W78-AM78-AM79)*AK80),"0")</f>
        <v>0</v>
      </c>
      <c r="AN80" s="383"/>
      <c r="AO80" s="365"/>
      <c r="AP80" s="365"/>
      <c r="AQ80" s="365"/>
      <c r="AR80" s="394"/>
      <c r="AS80" s="142"/>
      <c r="AT80" s="193"/>
      <c r="AU80" s="193"/>
      <c r="AV80" s="394"/>
      <c r="AW80" s="133"/>
      <c r="AX80" s="142"/>
      <c r="AY80" s="133"/>
      <c r="AZ80" s="365"/>
      <c r="BA80" s="365"/>
      <c r="BB80" s="365"/>
      <c r="BC80" s="365"/>
      <c r="BD80" s="133"/>
      <c r="BE80" s="142"/>
      <c r="BF80" s="133"/>
      <c r="BG80" s="365"/>
      <c r="BH80" s="365"/>
      <c r="BI80" s="365"/>
      <c r="BJ80" s="365"/>
      <c r="BK80" s="133"/>
      <c r="BL80" s="142"/>
      <c r="BM80" s="133"/>
      <c r="BN80" s="365"/>
      <c r="BO80" s="365"/>
      <c r="BP80" s="365"/>
      <c r="BQ80" s="365"/>
      <c r="BR80" s="133"/>
      <c r="BS80" s="142"/>
      <c r="BT80" s="133"/>
      <c r="BU80" s="365"/>
      <c r="BV80" s="365"/>
      <c r="BW80" s="365"/>
      <c r="BX80" s="365"/>
      <c r="BY80" s="365"/>
    </row>
    <row r="81" spans="1:77" ht="81" customHeight="1" thickBot="1">
      <c r="A81" s="520"/>
      <c r="B81" s="533"/>
      <c r="C81" s="365"/>
      <c r="D81" s="513"/>
      <c r="E81" s="91"/>
      <c r="F81" s="241" t="s">
        <v>710</v>
      </c>
      <c r="G81" s="365"/>
      <c r="H81" s="365"/>
      <c r="I81" s="502"/>
      <c r="J81" s="365"/>
      <c r="K81" s="365"/>
      <c r="L81" s="365"/>
      <c r="M81" s="365"/>
      <c r="N81" s="365"/>
      <c r="O81" s="486"/>
      <c r="P81" s="388"/>
      <c r="Q81" s="391"/>
      <c r="R81" s="365"/>
      <c r="S81" s="365"/>
      <c r="T81" s="370"/>
      <c r="U81" s="373"/>
      <c r="V81" s="373"/>
      <c r="W81" s="377"/>
      <c r="X81" s="380"/>
      <c r="Y81" s="365"/>
      <c r="Z81" s="242" t="s">
        <v>722</v>
      </c>
      <c r="AA81" s="91" t="s">
        <v>206</v>
      </c>
      <c r="AB81" s="183">
        <v>0.15</v>
      </c>
      <c r="AC81" s="91" t="s">
        <v>209</v>
      </c>
      <c r="AD81" s="183">
        <v>0.15</v>
      </c>
      <c r="AE81" s="91" t="s">
        <v>210</v>
      </c>
      <c r="AF81" s="91" t="s">
        <v>723</v>
      </c>
      <c r="AG81" s="182" t="s">
        <v>212</v>
      </c>
      <c r="AH81" s="91" t="s">
        <v>724</v>
      </c>
      <c r="AI81" s="90" t="s">
        <v>214</v>
      </c>
      <c r="AJ81" s="91" t="s">
        <v>725</v>
      </c>
      <c r="AK81" s="183">
        <f t="shared" si="9"/>
        <v>0.3</v>
      </c>
      <c r="AL81" s="184">
        <f>IF(OR(AA81="Preventivo",AA81="Detectivo"),((V78-AL78-AL79-AL80)*AK81),"0")</f>
        <v>1.2959999999999998E-2</v>
      </c>
      <c r="AM81" s="188" t="str">
        <f>IF(AND(AA81="Correctivo",N78="Gestión"),((W78-AM78-AM79-AM80)*AK81),"0")</f>
        <v>0</v>
      </c>
      <c r="AN81" s="383"/>
      <c r="AO81" s="365"/>
      <c r="AP81" s="365"/>
      <c r="AQ81" s="365"/>
      <c r="AR81" s="394"/>
      <c r="AS81" s="142"/>
      <c r="AT81" s="193"/>
      <c r="AU81" s="193"/>
      <c r="AV81" s="394"/>
      <c r="AW81" s="133"/>
      <c r="AX81" s="142"/>
      <c r="AY81" s="133"/>
      <c r="AZ81" s="365"/>
      <c r="BA81" s="365"/>
      <c r="BB81" s="365"/>
      <c r="BC81" s="365"/>
      <c r="BD81" s="133"/>
      <c r="BE81" s="142"/>
      <c r="BF81" s="133"/>
      <c r="BG81" s="365"/>
      <c r="BH81" s="365"/>
      <c r="BI81" s="365"/>
      <c r="BJ81" s="365"/>
      <c r="BK81" s="133"/>
      <c r="BL81" s="142"/>
      <c r="BM81" s="133"/>
      <c r="BN81" s="365"/>
      <c r="BO81" s="365"/>
      <c r="BP81" s="365"/>
      <c r="BQ81" s="365"/>
      <c r="BR81" s="133"/>
      <c r="BS81" s="142"/>
      <c r="BT81" s="133"/>
      <c r="BU81" s="365"/>
      <c r="BV81" s="365"/>
      <c r="BW81" s="365"/>
      <c r="BX81" s="365"/>
      <c r="BY81" s="365"/>
    </row>
    <row r="82" spans="1:77" ht="81" customHeight="1" thickBot="1">
      <c r="A82" s="521"/>
      <c r="B82" s="534"/>
      <c r="C82" s="366"/>
      <c r="D82" s="514"/>
      <c r="E82" s="156"/>
      <c r="F82" s="156"/>
      <c r="G82" s="366"/>
      <c r="H82" s="366"/>
      <c r="I82" s="503"/>
      <c r="J82" s="366"/>
      <c r="K82" s="366"/>
      <c r="L82" s="366"/>
      <c r="M82" s="366"/>
      <c r="N82" s="366"/>
      <c r="O82" s="487"/>
      <c r="P82" s="389"/>
      <c r="Q82" s="392"/>
      <c r="R82" s="366"/>
      <c r="S82" s="366"/>
      <c r="T82" s="371"/>
      <c r="U82" s="374"/>
      <c r="V82" s="374"/>
      <c r="W82" s="378"/>
      <c r="X82" s="381"/>
      <c r="Y82" s="366"/>
      <c r="Z82" s="91"/>
      <c r="AA82" s="91"/>
      <c r="AB82" s="183" t="str">
        <f t="shared" ref="AB82:AB222" si="10">IF(AA82="Preventivo",25%,IF(AA82="Detectivo",15%,IF(AA82="Correctivo",10%,"")))</f>
        <v/>
      </c>
      <c r="AC82" s="91"/>
      <c r="AD82" s="183" t="str">
        <f t="shared" ref="AD82:AD222" si="11">IF(AC82="Automático",25%,IF(AC82="Manual",15%,""))</f>
        <v/>
      </c>
      <c r="AE82" s="91"/>
      <c r="AF82" s="91"/>
      <c r="AG82" s="182"/>
      <c r="AH82" s="91"/>
      <c r="AI82" s="90"/>
      <c r="AJ82" s="91"/>
      <c r="AK82" s="183" t="e">
        <f t="shared" si="9"/>
        <v>#VALUE!</v>
      </c>
      <c r="AL82" s="184" t="str">
        <f>IF(OR(AA82="Preventivo",AA82="Detectivo"),((V78-AL78-AL79-AL80-AL81)*AK82),"0")</f>
        <v>0</v>
      </c>
      <c r="AM82" s="190" t="str">
        <f>IF(AND(AA82="Correctivo",N78="Gestión"),((W78-AM78-AM79-AM80-AM81)*AK82),"0")</f>
        <v>0</v>
      </c>
      <c r="AN82" s="384"/>
      <c r="AO82" s="386"/>
      <c r="AP82" s="386"/>
      <c r="AQ82" s="366"/>
      <c r="AR82" s="395"/>
      <c r="AS82" s="156"/>
      <c r="AT82" s="194"/>
      <c r="AU82" s="194"/>
      <c r="AV82" s="395"/>
      <c r="AW82" s="134"/>
      <c r="AX82" s="156"/>
      <c r="AY82" s="134"/>
      <c r="AZ82" s="366"/>
      <c r="BA82" s="366"/>
      <c r="BB82" s="366"/>
      <c r="BC82" s="366"/>
      <c r="BD82" s="134"/>
      <c r="BE82" s="156"/>
      <c r="BF82" s="134"/>
      <c r="BG82" s="366"/>
      <c r="BH82" s="366"/>
      <c r="BI82" s="366"/>
      <c r="BJ82" s="366"/>
      <c r="BK82" s="134"/>
      <c r="BL82" s="156"/>
      <c r="BM82" s="134"/>
      <c r="BN82" s="366"/>
      <c r="BO82" s="366"/>
      <c r="BP82" s="366"/>
      <c r="BQ82" s="366"/>
      <c r="BR82" s="134"/>
      <c r="BS82" s="156"/>
      <c r="BT82" s="134"/>
      <c r="BU82" s="366"/>
      <c r="BV82" s="366"/>
      <c r="BW82" s="366"/>
      <c r="BX82" s="366"/>
      <c r="BY82" s="366"/>
    </row>
    <row r="83" spans="1:77" ht="119.45" customHeight="1" thickBot="1">
      <c r="A83" s="519" t="s">
        <v>749</v>
      </c>
      <c r="B83" s="519" t="s">
        <v>729</v>
      </c>
      <c r="C83" s="364" t="s">
        <v>730</v>
      </c>
      <c r="D83" s="364" t="s">
        <v>731</v>
      </c>
      <c r="E83" s="135" t="s">
        <v>732</v>
      </c>
      <c r="F83" s="135" t="s">
        <v>733</v>
      </c>
      <c r="G83" s="364" t="s">
        <v>294</v>
      </c>
      <c r="H83" s="544" t="s">
        <v>333</v>
      </c>
      <c r="I83" s="501" t="s">
        <v>736</v>
      </c>
      <c r="J83" s="364" t="s">
        <v>203</v>
      </c>
      <c r="K83" s="364" t="s">
        <v>203</v>
      </c>
      <c r="L83" s="364" t="s">
        <v>203</v>
      </c>
      <c r="M83" s="364" t="s">
        <v>203</v>
      </c>
      <c r="N83" s="364" t="str">
        <f>IF(AND(J83="Si",K83="Si",L83="Si",M83="Si"),"Corrupción_O_LA_FT",IF(AND(J83="",K83="",L83="",M83=""),"","Gestión"))</f>
        <v>Corrupción_O_LA_FT</v>
      </c>
      <c r="O83" s="489" t="s">
        <v>275</v>
      </c>
      <c r="P83" s="387" t="s">
        <v>426</v>
      </c>
      <c r="Q83" s="589" t="s">
        <v>293</v>
      </c>
      <c r="R83" s="364" t="str">
        <f>IF(Q83=Hoja1!$C$22,Hoja1!$B$22,IF(Q83=Hoja1!C$23,Hoja1!$B$23,IF(Q83=Hoja1!$C$24,Hoja1!$B$24,IF(Q83=Hoja1!$C$25,Hoja1!$B$25,IF(Q83=Hoja1!$C$26,Hoja1!$B$26,IF(Q83=Hoja1!$C$27,Hoja1!$B$27,IF(Q83=Hoja1!C$28,Hoja1!$B$28,IF(Q83=Hoja1!$C$29,Hoja1!$B$29,IF(Q83=Hoja1!$C$30,Hoja1!$B$30,IF(Q83=Hoja1!$C$31,Hoja1!$B$31,""))))))))))</f>
        <v>Rara Vez</v>
      </c>
      <c r="S83" s="393">
        <f>IF(R83="Muy baja",20%,IF(R83="Rara Vez",20%,IF(R83="Baja",40%,IF(R83="Improbable",40%,IF(R83="Media",60%,IF(R83="Posible",60%,IF(R83="Alta",80%,IF(R83="Probable",80%,IF(R83="Muy alta",100%,IF(R83="Casi seguro",100%,""))))))))))</f>
        <v>0.2</v>
      </c>
      <c r="T83" s="369" t="str">
        <f>IF(N83="Gestión",HYPERLINK("#"&amp;"Matriz_de_Riesgos!B$263","Clic para Calificar"),IF(N83="Corrupción_O_LA_FT",HYPERLINK("#"&amp;"Matriz_de_Riesgos!A$503","Clic para Calificar"),""))</f>
        <v>Clic para Calificar</v>
      </c>
      <c r="U83" s="372" t="str">
        <f>IF(N83="Corrupción_O_LA_FT",X568,E328)</f>
        <v>MAYOR</v>
      </c>
      <c r="V83" s="375">
        <f>S83</f>
        <v>0.2</v>
      </c>
      <c r="W83" s="376">
        <f>IF(U83="Catastrófico",100%,IF(U83="Mayor",80%,IF(U83="Moderado",60%,IF(U83="Menor",40%,IF(U83="Leve",20%,"")))))</f>
        <v>0.8</v>
      </c>
      <c r="X83" s="379">
        <f>S83*W83</f>
        <v>0.16000000000000003</v>
      </c>
      <c r="Y83" s="364" t="str">
        <f>IF(OR(AND(V83&lt;=40%,W83&lt;=20%),AND(V83&lt;=20%,W83&lt;=40%)),"Bajo",IF(OR(AND(V83&gt;40%,V83&lt;=80%,W83&lt;=40%),AND(V83&gt;20%,V83&lt;=40%,W83&gt;20%,W83&lt;=40%),AND(V83&lt;=60%,W83&gt;40%,W83&lt;=60%)),"Moderado",IF(OR(AND(V83&gt;80%,W83&lt;=80%),AND(V83&gt;60%,V83&lt;=80%,W83&gt;40%,W83&lt;=80%),AND(V83&lt;=60%,W83&gt;60%,W83&lt;=80%)),"Alto",IF(AND(W83&gt;=80%,W83&lt;=100%),"Extremo",""))))</f>
        <v>Alto</v>
      </c>
      <c r="Z83" s="254" t="s">
        <v>741</v>
      </c>
      <c r="AA83" s="251" t="s">
        <v>205</v>
      </c>
      <c r="AB83" s="252">
        <f t="shared" si="10"/>
        <v>0.25</v>
      </c>
      <c r="AC83" s="251" t="s">
        <v>209</v>
      </c>
      <c r="AD83" s="252">
        <f t="shared" si="11"/>
        <v>0.15</v>
      </c>
      <c r="AE83" s="251" t="s">
        <v>210</v>
      </c>
      <c r="AF83" s="251" t="s">
        <v>737</v>
      </c>
      <c r="AG83" s="251" t="s">
        <v>212</v>
      </c>
      <c r="AH83" s="251" t="s">
        <v>738</v>
      </c>
      <c r="AI83" s="251" t="s">
        <v>214</v>
      </c>
      <c r="AJ83" s="253" t="s">
        <v>739</v>
      </c>
      <c r="AK83" s="183">
        <f t="shared" si="9"/>
        <v>0.4</v>
      </c>
      <c r="AL83" s="184">
        <f>IF(OR(AA83="Preventivo",AA83="Detectivo"),(V83*AK83),"0")</f>
        <v>8.0000000000000016E-2</v>
      </c>
      <c r="AM83" s="185" t="str">
        <f>IF(AND(AA83="Correctivo",N83="Gestión"),(W83*AK83),"0")</f>
        <v>0</v>
      </c>
      <c r="AN83" s="382">
        <f>IF(S83&lt;&gt;"",S83-SUM(AL83:AL87),"")</f>
        <v>5.04E-2</v>
      </c>
      <c r="AO83" s="385">
        <f>IF(W83&lt;&gt;"",W83-SUM(AM83:AM87),"")</f>
        <v>0.8</v>
      </c>
      <c r="AP83" s="385">
        <f>AN83*AO83</f>
        <v>4.0320000000000002E-2</v>
      </c>
      <c r="AQ83" s="364" t="str">
        <f>IF(OR(AND(AN83&lt;=40%,AO83&lt;=20%),AND(AN83&lt;=20%,AO83&lt;=40%)),"Bajo",IF(OR(AND(AN83&gt;40%,AN83&lt;=80%,AO83&lt;=40%),AND(AN83&gt;20%,AN83&lt;=40%,AO83&gt;20%,AO83&lt;=40%),AND(AN83&lt;=60%,AO83&gt;40%,AO83&lt;=60%)),"Moderado",IF(OR(AND(AN83&gt;80%,AO83&lt;=80%),AND(AN83&gt;60%,AN83&lt;=80%,AO83&gt;40%,AO83&lt;=80%),AND(AN83&lt;=60%,AO83&gt;60%,AO83&lt;=80%)),"Alto",IF(AND(AO83&gt;=80%,AO83&lt;=100%),"Extremo",""))))</f>
        <v>Alto</v>
      </c>
      <c r="AR83" s="364" t="str">
        <f>IF(AQ83="Bajo","Asumir",IF(AQ83="Moderado","Reducir (Mitigar)",IF(AQ83="Alto","Reducir (Mitigar) o Reducir (Transferir) o Evitar ",IF(AQ83="Extremo","Reducir (Mitigar) o Reducir (Transferir) o Evitar "," "))))</f>
        <v xml:space="preserve">Reducir (Mitigar) o Reducir (Transferir) o Evitar </v>
      </c>
      <c r="AS83" s="256" t="s">
        <v>288</v>
      </c>
      <c r="AT83" s="257" t="s">
        <v>744</v>
      </c>
      <c r="AU83" s="258">
        <v>45107</v>
      </c>
      <c r="AV83" s="544" t="s">
        <v>745</v>
      </c>
      <c r="AW83" s="132"/>
      <c r="AX83" s="139"/>
      <c r="AY83" s="132"/>
      <c r="AZ83" s="364"/>
      <c r="BA83" s="364"/>
      <c r="BB83" s="364"/>
      <c r="BC83" s="364"/>
      <c r="BD83" s="132"/>
      <c r="BE83" s="139"/>
      <c r="BF83" s="132"/>
      <c r="BG83" s="364"/>
      <c r="BH83" s="364"/>
      <c r="BI83" s="364"/>
      <c r="BJ83" s="364"/>
      <c r="BK83" s="132"/>
      <c r="BL83" s="139"/>
      <c r="BM83" s="132"/>
      <c r="BN83" s="364"/>
      <c r="BO83" s="364"/>
      <c r="BP83" s="364"/>
      <c r="BQ83" s="364"/>
      <c r="BR83" s="132"/>
      <c r="BS83" s="139"/>
      <c r="BT83" s="132"/>
      <c r="BU83" s="364"/>
      <c r="BV83" s="364"/>
      <c r="BW83" s="364"/>
      <c r="BX83" s="364"/>
      <c r="BY83" s="364"/>
    </row>
    <row r="84" spans="1:77" ht="58.15" customHeight="1" thickBot="1">
      <c r="A84" s="520"/>
      <c r="B84" s="520"/>
      <c r="C84" s="365"/>
      <c r="D84" s="367"/>
      <c r="E84" s="91"/>
      <c r="F84" s="91" t="s">
        <v>734</v>
      </c>
      <c r="G84" s="365"/>
      <c r="H84" s="545"/>
      <c r="I84" s="502"/>
      <c r="J84" s="365"/>
      <c r="K84" s="365"/>
      <c r="L84" s="365"/>
      <c r="M84" s="365"/>
      <c r="N84" s="365"/>
      <c r="O84" s="486"/>
      <c r="P84" s="388"/>
      <c r="Q84" s="590"/>
      <c r="R84" s="365"/>
      <c r="S84" s="365"/>
      <c r="T84" s="370"/>
      <c r="U84" s="373"/>
      <c r="V84" s="373"/>
      <c r="W84" s="377"/>
      <c r="X84" s="380"/>
      <c r="Y84" s="365"/>
      <c r="Z84" s="254" t="s">
        <v>742</v>
      </c>
      <c r="AA84" s="251" t="s">
        <v>205</v>
      </c>
      <c r="AB84" s="252">
        <f t="shared" si="10"/>
        <v>0.25</v>
      </c>
      <c r="AC84" s="251" t="s">
        <v>209</v>
      </c>
      <c r="AD84" s="252">
        <f t="shared" si="11"/>
        <v>0.15</v>
      </c>
      <c r="AE84" s="251" t="s">
        <v>211</v>
      </c>
      <c r="AF84" s="251" t="s">
        <v>737</v>
      </c>
      <c r="AG84" s="253" t="s">
        <v>212</v>
      </c>
      <c r="AH84" s="253" t="s">
        <v>738</v>
      </c>
      <c r="AI84" s="253" t="s">
        <v>214</v>
      </c>
      <c r="AJ84" s="253" t="s">
        <v>740</v>
      </c>
      <c r="AK84" s="183">
        <f t="shared" si="9"/>
        <v>0.4</v>
      </c>
      <c r="AL84" s="184">
        <f>IF(OR(AA84="Preventivo",AA84="Detectivo"),((V83-AL83)*AK84),"0")</f>
        <v>4.8000000000000001E-2</v>
      </c>
      <c r="AM84" s="188" t="str">
        <f>IF(AND(AA84="Correctivo",N83="Gestión"),((W83-AM83)*AK84),"0")</f>
        <v>0</v>
      </c>
      <c r="AN84" s="383"/>
      <c r="AO84" s="365"/>
      <c r="AP84" s="365"/>
      <c r="AQ84" s="365"/>
      <c r="AR84" s="394"/>
      <c r="AS84" s="142"/>
      <c r="AT84" s="193"/>
      <c r="AU84" s="193"/>
      <c r="AV84" s="545"/>
      <c r="AW84" s="133"/>
      <c r="AX84" s="142"/>
      <c r="AY84" s="133"/>
      <c r="AZ84" s="365"/>
      <c r="BA84" s="365"/>
      <c r="BB84" s="365"/>
      <c r="BC84" s="365"/>
      <c r="BD84" s="133"/>
      <c r="BE84" s="142"/>
      <c r="BF84" s="133"/>
      <c r="BG84" s="365"/>
      <c r="BH84" s="365"/>
      <c r="BI84" s="365"/>
      <c r="BJ84" s="365"/>
      <c r="BK84" s="133"/>
      <c r="BL84" s="142"/>
      <c r="BM84" s="133"/>
      <c r="BN84" s="365"/>
      <c r="BO84" s="365"/>
      <c r="BP84" s="365"/>
      <c r="BQ84" s="365"/>
      <c r="BR84" s="133"/>
      <c r="BS84" s="142"/>
      <c r="BT84" s="133"/>
      <c r="BU84" s="365"/>
      <c r="BV84" s="365"/>
      <c r="BW84" s="365"/>
      <c r="BX84" s="365"/>
      <c r="BY84" s="365"/>
    </row>
    <row r="85" spans="1:77" ht="58.15" customHeight="1" thickBot="1">
      <c r="A85" s="520"/>
      <c r="B85" s="520"/>
      <c r="C85" s="365"/>
      <c r="D85" s="367"/>
      <c r="E85" s="91"/>
      <c r="F85" s="91" t="s">
        <v>735</v>
      </c>
      <c r="G85" s="365"/>
      <c r="H85" s="545"/>
      <c r="I85" s="502"/>
      <c r="J85" s="365"/>
      <c r="K85" s="365"/>
      <c r="L85" s="365"/>
      <c r="M85" s="365"/>
      <c r="N85" s="365"/>
      <c r="O85" s="486"/>
      <c r="P85" s="388"/>
      <c r="Q85" s="590"/>
      <c r="R85" s="365"/>
      <c r="S85" s="365"/>
      <c r="T85" s="370"/>
      <c r="U85" s="373"/>
      <c r="V85" s="373"/>
      <c r="W85" s="377"/>
      <c r="X85" s="380"/>
      <c r="Y85" s="365"/>
      <c r="Z85" s="254" t="s">
        <v>743</v>
      </c>
      <c r="AA85" s="251" t="s">
        <v>206</v>
      </c>
      <c r="AB85" s="252">
        <f t="shared" si="10"/>
        <v>0.15</v>
      </c>
      <c r="AC85" s="251" t="s">
        <v>209</v>
      </c>
      <c r="AD85" s="252">
        <f t="shared" si="11"/>
        <v>0.15</v>
      </c>
      <c r="AE85" s="251" t="s">
        <v>211</v>
      </c>
      <c r="AF85" s="251" t="s">
        <v>737</v>
      </c>
      <c r="AG85" s="253" t="s">
        <v>212</v>
      </c>
      <c r="AH85" s="253" t="s">
        <v>738</v>
      </c>
      <c r="AI85" s="253" t="s">
        <v>214</v>
      </c>
      <c r="AJ85" s="253" t="s">
        <v>740</v>
      </c>
      <c r="AK85" s="183">
        <f t="shared" si="9"/>
        <v>0.3</v>
      </c>
      <c r="AL85" s="184">
        <f>IF(OR(AA85="Preventivo",AA85="Detectivo"),((V83-AL83-AL84)*AK85),"0")</f>
        <v>2.1599999999999998E-2</v>
      </c>
      <c r="AM85" s="189" t="str">
        <f>IF(AND(AA85="Correctivo",N83="Gestión"),((W83-AM83-AM84)*AK85),"0")</f>
        <v>0</v>
      </c>
      <c r="AN85" s="383"/>
      <c r="AO85" s="365"/>
      <c r="AP85" s="365"/>
      <c r="AQ85" s="365"/>
      <c r="AR85" s="394"/>
      <c r="AS85" s="142"/>
      <c r="AT85" s="193"/>
      <c r="AU85" s="193"/>
      <c r="AV85" s="545"/>
      <c r="AW85" s="133"/>
      <c r="AX85" s="142"/>
      <c r="AY85" s="133"/>
      <c r="AZ85" s="365"/>
      <c r="BA85" s="365"/>
      <c r="BB85" s="365"/>
      <c r="BC85" s="365"/>
      <c r="BD85" s="133"/>
      <c r="BE85" s="142"/>
      <c r="BF85" s="133"/>
      <c r="BG85" s="365"/>
      <c r="BH85" s="365"/>
      <c r="BI85" s="365"/>
      <c r="BJ85" s="365"/>
      <c r="BK85" s="133"/>
      <c r="BL85" s="142"/>
      <c r="BM85" s="133"/>
      <c r="BN85" s="365"/>
      <c r="BO85" s="365"/>
      <c r="BP85" s="365"/>
      <c r="BQ85" s="365"/>
      <c r="BR85" s="133"/>
      <c r="BS85" s="142"/>
      <c r="BT85" s="133"/>
      <c r="BU85" s="365"/>
      <c r="BV85" s="365"/>
      <c r="BW85" s="365"/>
      <c r="BX85" s="365"/>
      <c r="BY85" s="365"/>
    </row>
    <row r="86" spans="1:77" ht="58.15" customHeight="1" thickBot="1">
      <c r="A86" s="520"/>
      <c r="B86" s="520"/>
      <c r="C86" s="365"/>
      <c r="D86" s="367"/>
      <c r="E86" s="91"/>
      <c r="F86" s="91"/>
      <c r="G86" s="365"/>
      <c r="H86" s="545"/>
      <c r="I86" s="502"/>
      <c r="J86" s="365"/>
      <c r="K86" s="365"/>
      <c r="L86" s="365"/>
      <c r="M86" s="365"/>
      <c r="N86" s="365"/>
      <c r="O86" s="486"/>
      <c r="P86" s="388"/>
      <c r="Q86" s="590"/>
      <c r="R86" s="365"/>
      <c r="S86" s="365"/>
      <c r="T86" s="370"/>
      <c r="U86" s="373"/>
      <c r="V86" s="373"/>
      <c r="W86" s="377"/>
      <c r="X86" s="380"/>
      <c r="Y86" s="365"/>
      <c r="Z86" s="91"/>
      <c r="AA86" s="91"/>
      <c r="AB86" s="183" t="str">
        <f t="shared" si="10"/>
        <v/>
      </c>
      <c r="AC86" s="91"/>
      <c r="AD86" s="183" t="str">
        <f t="shared" si="11"/>
        <v/>
      </c>
      <c r="AE86" s="91"/>
      <c r="AF86" s="91"/>
      <c r="AG86" s="182"/>
      <c r="AH86" s="182"/>
      <c r="AI86" s="182"/>
      <c r="AJ86" s="182"/>
      <c r="AK86" s="183" t="e">
        <f t="shared" si="9"/>
        <v>#VALUE!</v>
      </c>
      <c r="AL86" s="184" t="str">
        <f>IF(OR(AA86="Preventivo",AA86="Detectivo"),((V83-AL83-AL84-AL85)*AK86),"0")</f>
        <v>0</v>
      </c>
      <c r="AM86" s="188" t="str">
        <f>IF(AND(AA86="Correctivo",N83="Gestión"),((W83-AM83-AM84-AM85)*AK86),"0")</f>
        <v>0</v>
      </c>
      <c r="AN86" s="383"/>
      <c r="AO86" s="365"/>
      <c r="AP86" s="365"/>
      <c r="AQ86" s="365"/>
      <c r="AR86" s="394"/>
      <c r="AS86" s="142"/>
      <c r="AT86" s="193"/>
      <c r="AU86" s="193"/>
      <c r="AV86" s="545"/>
      <c r="AW86" s="133"/>
      <c r="AX86" s="142"/>
      <c r="AY86" s="133"/>
      <c r="AZ86" s="365"/>
      <c r="BA86" s="365"/>
      <c r="BB86" s="365"/>
      <c r="BC86" s="365"/>
      <c r="BD86" s="133"/>
      <c r="BE86" s="142"/>
      <c r="BF86" s="133"/>
      <c r="BG86" s="365"/>
      <c r="BH86" s="365"/>
      <c r="BI86" s="365"/>
      <c r="BJ86" s="365"/>
      <c r="BK86" s="133"/>
      <c r="BL86" s="142"/>
      <c r="BM86" s="133"/>
      <c r="BN86" s="365"/>
      <c r="BO86" s="365"/>
      <c r="BP86" s="365"/>
      <c r="BQ86" s="365"/>
      <c r="BR86" s="133"/>
      <c r="BS86" s="142"/>
      <c r="BT86" s="133"/>
      <c r="BU86" s="365"/>
      <c r="BV86" s="365"/>
      <c r="BW86" s="365"/>
      <c r="BX86" s="365"/>
      <c r="BY86" s="365"/>
    </row>
    <row r="87" spans="1:77" ht="57.75" customHeight="1" thickBot="1">
      <c r="A87" s="521"/>
      <c r="B87" s="521"/>
      <c r="C87" s="366"/>
      <c r="D87" s="368"/>
      <c r="E87" s="156"/>
      <c r="F87" s="156"/>
      <c r="G87" s="366"/>
      <c r="H87" s="546"/>
      <c r="I87" s="503"/>
      <c r="J87" s="366"/>
      <c r="K87" s="366"/>
      <c r="L87" s="366"/>
      <c r="M87" s="366"/>
      <c r="N87" s="366"/>
      <c r="O87" s="487"/>
      <c r="P87" s="389"/>
      <c r="Q87" s="591"/>
      <c r="R87" s="366"/>
      <c r="S87" s="366"/>
      <c r="T87" s="371"/>
      <c r="U87" s="374"/>
      <c r="V87" s="374"/>
      <c r="W87" s="378"/>
      <c r="X87" s="381"/>
      <c r="Y87" s="366"/>
      <c r="Z87" s="91"/>
      <c r="AA87" s="91"/>
      <c r="AB87" s="183" t="str">
        <f t="shared" si="10"/>
        <v/>
      </c>
      <c r="AC87" s="91"/>
      <c r="AD87" s="183" t="str">
        <f t="shared" si="11"/>
        <v/>
      </c>
      <c r="AE87" s="91"/>
      <c r="AF87" s="91"/>
      <c r="AG87" s="182"/>
      <c r="AH87" s="182"/>
      <c r="AI87" s="182"/>
      <c r="AJ87" s="182"/>
      <c r="AK87" s="183" t="e">
        <f t="shared" si="9"/>
        <v>#VALUE!</v>
      </c>
      <c r="AL87" s="184" t="str">
        <f>IF(OR(AA87="Preventivo",AA87="Detectivo"),((V83-AL83-AL84-AL85-AL86)*AK87),"0")</f>
        <v>0</v>
      </c>
      <c r="AM87" s="190" t="str">
        <f>IF(AND(AA87="Correctivo",N83="Gestión"),((W83-AM83-AM84-AM85-AM86)*AK87),"0")</f>
        <v>0</v>
      </c>
      <c r="AN87" s="384"/>
      <c r="AO87" s="386"/>
      <c r="AP87" s="386"/>
      <c r="AQ87" s="366"/>
      <c r="AR87" s="395"/>
      <c r="AS87" s="156"/>
      <c r="AT87" s="194"/>
      <c r="AU87" s="194"/>
      <c r="AV87" s="546"/>
      <c r="AW87" s="134"/>
      <c r="AX87" s="156"/>
      <c r="AY87" s="134"/>
      <c r="AZ87" s="366"/>
      <c r="BA87" s="366"/>
      <c r="BB87" s="366"/>
      <c r="BC87" s="366"/>
      <c r="BD87" s="134"/>
      <c r="BE87" s="156"/>
      <c r="BF87" s="134"/>
      <c r="BG87" s="366"/>
      <c r="BH87" s="366"/>
      <c r="BI87" s="366"/>
      <c r="BJ87" s="366"/>
      <c r="BK87" s="134"/>
      <c r="BL87" s="156"/>
      <c r="BM87" s="134"/>
      <c r="BN87" s="366"/>
      <c r="BO87" s="366"/>
      <c r="BP87" s="366"/>
      <c r="BQ87" s="366"/>
      <c r="BR87" s="134"/>
      <c r="BS87" s="156"/>
      <c r="BT87" s="134"/>
      <c r="BU87" s="366"/>
      <c r="BV87" s="366"/>
      <c r="BW87" s="366"/>
      <c r="BX87" s="366"/>
      <c r="BY87" s="366"/>
    </row>
    <row r="88" spans="1:77" ht="69.75" customHeight="1" thickBot="1">
      <c r="A88" s="519" t="s">
        <v>767</v>
      </c>
      <c r="B88" s="607" t="s">
        <v>326</v>
      </c>
      <c r="C88" s="364" t="s">
        <v>752</v>
      </c>
      <c r="D88" s="364" t="s">
        <v>753</v>
      </c>
      <c r="E88" s="135" t="s">
        <v>754</v>
      </c>
      <c r="F88" s="260" t="s">
        <v>755</v>
      </c>
      <c r="G88" s="544" t="s">
        <v>294</v>
      </c>
      <c r="H88" s="544" t="s">
        <v>345</v>
      </c>
      <c r="I88" s="501" t="str">
        <f>CONCATENATE(H88," por ", E88," debido a ",F88,"",F89,F90,F91,F92," ")</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J88" s="544" t="s">
        <v>203</v>
      </c>
      <c r="K88" s="592" t="s">
        <v>203</v>
      </c>
      <c r="L88" s="592" t="s">
        <v>203</v>
      </c>
      <c r="M88" s="592" t="s">
        <v>203</v>
      </c>
      <c r="N88" s="595" t="str">
        <f t="shared" ref="N88" si="12">IF(AND(J88="Si",K88="Si",L88="Si",M88="Si"),"Corrupción_O_LA_FT",IF(AND(J88="",K88="",L88="",M88=""),"","Gestión"))</f>
        <v>Corrupción_O_LA_FT</v>
      </c>
      <c r="O88" s="592" t="s">
        <v>268</v>
      </c>
      <c r="P88" s="598" t="s">
        <v>426</v>
      </c>
      <c r="Q88" s="601" t="s">
        <v>293</v>
      </c>
      <c r="R88" s="364" t="str">
        <f>IF(Q88=Hoja1!$C$22,Hoja1!$B$22,IF(Q88=Hoja1!C$23,Hoja1!$B$23,IF(Q88=Hoja1!$C$24,Hoja1!$B$24,IF(Q88=Hoja1!$C$25,Hoja1!$B$25,IF(Q88=Hoja1!$C$26,Hoja1!$B$26,IF(Q88=Hoja1!$C$27,Hoja1!$B$27,IF(Q88=Hoja1!C$28,Hoja1!$B$28,IF(Q88=Hoja1!$C$29,Hoja1!$B$29,IF(Q88=Hoja1!$C$30,Hoja1!$B$30,IF(Q88=Hoja1!$C$31,Hoja1!$B$31,""))))))))))</f>
        <v>Rara Vez</v>
      </c>
      <c r="S88" s="393">
        <f>IF(R88="Muy baja",20%,IF(R88="Rara Vez",20%,IF(R88="Baja",40%,IF(R88="Improbable",40%,IF(R88="Media",60%,IF(R88="Posible",60%,IF(R88="Alta",80%,IF(R88="Probable",80%,IF(R88="Muy alta",100%,IF(R88="Casi seguro",100%,""))))))))))</f>
        <v>0.2</v>
      </c>
      <c r="T88" s="369" t="str">
        <f>IF(N88="Gestión",HYPERLINK("#"&amp;"Matriz_de_Riesgos!B$263","Clic para Calificar"),IF(N88="Corrupción_O_LA_FT",HYPERLINK("#"&amp;"Matriz_de_Riesgos!A$503","Clic para Calificar"),""))</f>
        <v>Clic para Calificar</v>
      </c>
      <c r="U88" s="372" t="str">
        <f>IF(N88="Corrupción_O_LA_FT",X573,E333)</f>
        <v>MAYOR</v>
      </c>
      <c r="V88" s="375">
        <f>S88</f>
        <v>0.2</v>
      </c>
      <c r="W88" s="376">
        <f>IF(U88="Catastrófico",100%,IF(U88="Mayor",80%,IF(U88="Moderado",60%,IF(U88="Menor",40%,IF(U88="Leve",20%,"")))))</f>
        <v>0.8</v>
      </c>
      <c r="X88" s="379">
        <f>S88*W88</f>
        <v>0.16000000000000003</v>
      </c>
      <c r="Y88" s="364" t="str">
        <f>IF(OR(AND(V88&lt;=40%,W88&lt;=20%),AND(V88&lt;=20%,W88&lt;=40%)),"Bajo",IF(OR(AND(V88&gt;40%,V88&lt;=80%,W88&lt;=40%),AND(V88&gt;20%,V88&lt;=40%,W88&gt;20%,W88&lt;=40%),AND(V88&lt;=60%,W88&gt;40%,W88&lt;=60%)),"Moderado",IF(OR(AND(V88&gt;80%,W88&lt;=80%),AND(V88&gt;60%,V88&lt;=80%,W88&gt;40%,W88&lt;=80%),AND(V88&lt;=60%,W88&gt;60%,W88&lt;=80%)),"Alto",IF(AND(W88&gt;=80%,W88&lt;=100%),"Extremo",""))))</f>
        <v>Alto</v>
      </c>
      <c r="Z88" s="241" t="s">
        <v>757</v>
      </c>
      <c r="AA88" s="241" t="s">
        <v>205</v>
      </c>
      <c r="AB88" s="261">
        <f t="shared" si="10"/>
        <v>0.25</v>
      </c>
      <c r="AC88" s="241" t="s">
        <v>209</v>
      </c>
      <c r="AD88" s="261">
        <f t="shared" si="11"/>
        <v>0.15</v>
      </c>
      <c r="AE88" s="241" t="s">
        <v>210</v>
      </c>
      <c r="AF88" s="241" t="s">
        <v>758</v>
      </c>
      <c r="AG88" s="262" t="s">
        <v>212</v>
      </c>
      <c r="AH88" s="241" t="s">
        <v>759</v>
      </c>
      <c r="AI88" s="90" t="s">
        <v>214</v>
      </c>
      <c r="AJ88" s="241" t="s">
        <v>760</v>
      </c>
      <c r="AK88" s="263">
        <f t="shared" si="9"/>
        <v>0.4</v>
      </c>
      <c r="AL88" s="264">
        <f>IF(OR(AA88="Preventivo",AA88="Detectivo"),(V88*AK88),"0")</f>
        <v>8.0000000000000016E-2</v>
      </c>
      <c r="AM88" s="265" t="str">
        <f>IF(AND(AA88="Correctivo",N88="Gestión"),(W88*AK88),"0")</f>
        <v>0</v>
      </c>
      <c r="AN88" s="604">
        <f>IF(S88&lt;&gt;"",S88-SUM(AL88:AL92),"")</f>
        <v>7.2000000000000008E-2</v>
      </c>
      <c r="AO88" s="612">
        <f>IF(W88&lt;&gt;"",W88-SUM(AM88:AM92),"")</f>
        <v>0.8</v>
      </c>
      <c r="AP88" s="612">
        <f>AN88*AO88</f>
        <v>5.7600000000000012E-2</v>
      </c>
      <c r="AQ88" s="615" t="str">
        <f t="shared" ref="AQ88" si="13">IF(OR(AND(AN88&lt;=40%,AO88&lt;=20%),AND(AN88&lt;=20%,AO88&lt;=40%)),"Bajo",IF(OR(AND(AN88&gt;40%,AN88&lt;=80%,AO88&lt;=40%),AND(AN88&gt;20%,AN88&lt;=40%,AO88&gt;20%,AO88&lt;=40%),AND(AN88&lt;=60%,AO88&gt;40%,AO88&lt;=60%)),"Moderado",IF(OR(AND(AN88&gt;80%,AO88&lt;=80%),AND(AN88&gt;60%,AN88&lt;=80%,AO88&gt;40%,AO88&lt;=80%),AND(AN88&lt;=60%,AO88&gt;60%,AO88&lt;=80%)),"Alto",IF(AND(AO88&gt;=80%,AO88&lt;=100%),"Extremo",""))))</f>
        <v>Alto</v>
      </c>
      <c r="AR88" s="595" t="str">
        <f t="shared" ref="AR88" si="14">IF(AQ88="Bajo","Asumir",IF(AQ88="Moderado","Reducir (Mitigar)",IF(AQ88="Alto","Reducir (Mitigar) o Reducir (Transferir) o Evitar ",IF(AQ88="Extremo","Reducir (Mitigar) o Reducir (Transferir) o Evitar "," "))))</f>
        <v xml:space="preserve">Reducir (Mitigar) o Reducir (Transferir) o Evitar </v>
      </c>
      <c r="AS88" s="266" t="s">
        <v>288</v>
      </c>
      <c r="AT88" s="267" t="s">
        <v>761</v>
      </c>
      <c r="AU88" s="268">
        <v>45110</v>
      </c>
      <c r="AV88" s="592" t="s">
        <v>762</v>
      </c>
      <c r="AW88" s="132"/>
      <c r="AX88" s="139"/>
      <c r="AY88" s="132"/>
      <c r="AZ88" s="364"/>
      <c r="BA88" s="364"/>
      <c r="BB88" s="364"/>
      <c r="BC88" s="364"/>
      <c r="BD88" s="132"/>
      <c r="BE88" s="139"/>
      <c r="BF88" s="132"/>
      <c r="BG88" s="364"/>
      <c r="BH88" s="364"/>
      <c r="BI88" s="364"/>
      <c r="BJ88" s="364"/>
      <c r="BK88" s="132"/>
      <c r="BL88" s="139"/>
      <c r="BM88" s="132"/>
      <c r="BN88" s="364"/>
      <c r="BO88" s="364"/>
      <c r="BP88" s="364"/>
      <c r="BQ88" s="364"/>
      <c r="BR88" s="132"/>
      <c r="BS88" s="139"/>
      <c r="BT88" s="132"/>
      <c r="BU88" s="364"/>
      <c r="BV88" s="364"/>
      <c r="BW88" s="364"/>
      <c r="BX88" s="364"/>
      <c r="BY88" s="364"/>
    </row>
    <row r="89" spans="1:77" ht="156" thickBot="1">
      <c r="A89" s="520"/>
      <c r="B89" s="608"/>
      <c r="C89" s="508"/>
      <c r="D89" s="610"/>
      <c r="E89" s="91"/>
      <c r="F89" s="241" t="s">
        <v>756</v>
      </c>
      <c r="G89" s="545"/>
      <c r="H89" s="545"/>
      <c r="I89" s="502"/>
      <c r="J89" s="545"/>
      <c r="K89" s="593"/>
      <c r="L89" s="593"/>
      <c r="M89" s="593"/>
      <c r="N89" s="596"/>
      <c r="O89" s="593"/>
      <c r="P89" s="599"/>
      <c r="Q89" s="602"/>
      <c r="R89" s="365"/>
      <c r="S89" s="365"/>
      <c r="T89" s="370"/>
      <c r="U89" s="373"/>
      <c r="V89" s="373"/>
      <c r="W89" s="377"/>
      <c r="X89" s="380"/>
      <c r="Y89" s="365"/>
      <c r="Z89" s="241" t="s">
        <v>763</v>
      </c>
      <c r="AA89" s="241" t="s">
        <v>205</v>
      </c>
      <c r="AB89" s="261">
        <f t="shared" si="10"/>
        <v>0.25</v>
      </c>
      <c r="AC89" s="241" t="s">
        <v>209</v>
      </c>
      <c r="AD89" s="261">
        <f t="shared" si="11"/>
        <v>0.15</v>
      </c>
      <c r="AE89" s="241" t="s">
        <v>210</v>
      </c>
      <c r="AF89" s="241" t="s">
        <v>764</v>
      </c>
      <c r="AG89" s="262" t="s">
        <v>212</v>
      </c>
      <c r="AH89" s="241" t="s">
        <v>765</v>
      </c>
      <c r="AI89" s="90" t="s">
        <v>214</v>
      </c>
      <c r="AJ89" s="241" t="s">
        <v>766</v>
      </c>
      <c r="AK89" s="263">
        <f t="shared" si="9"/>
        <v>0.4</v>
      </c>
      <c r="AL89" s="264">
        <f>IF(OR(AA89="Preventivo",AA89="Detectivo"),((V88-AL88)*AK89),"0")</f>
        <v>4.8000000000000001E-2</v>
      </c>
      <c r="AM89" s="269" t="str">
        <f>IF(AND(AA89="Correctivo",N88="Gestión"),((W88-AM88)*AK89),"0")</f>
        <v>0</v>
      </c>
      <c r="AN89" s="605"/>
      <c r="AO89" s="613"/>
      <c r="AP89" s="613"/>
      <c r="AQ89" s="616"/>
      <c r="AR89" s="596"/>
      <c r="AS89" s="267"/>
      <c r="AT89" s="267"/>
      <c r="AU89" s="270"/>
      <c r="AV89" s="593"/>
      <c r="AW89" s="133"/>
      <c r="AX89" s="142"/>
      <c r="AY89" s="133"/>
      <c r="AZ89" s="365"/>
      <c r="BA89" s="365"/>
      <c r="BB89" s="365"/>
      <c r="BC89" s="365"/>
      <c r="BD89" s="133"/>
      <c r="BE89" s="142"/>
      <c r="BF89" s="133"/>
      <c r="BG89" s="365"/>
      <c r="BH89" s="365"/>
      <c r="BI89" s="365"/>
      <c r="BJ89" s="365"/>
      <c r="BK89" s="133"/>
      <c r="BL89" s="142"/>
      <c r="BM89" s="133"/>
      <c r="BN89" s="365"/>
      <c r="BO89" s="365"/>
      <c r="BP89" s="365"/>
      <c r="BQ89" s="365"/>
      <c r="BR89" s="133"/>
      <c r="BS89" s="142"/>
      <c r="BT89" s="133"/>
      <c r="BU89" s="365"/>
      <c r="BV89" s="365"/>
      <c r="BW89" s="365"/>
      <c r="BX89" s="365"/>
      <c r="BY89" s="365"/>
    </row>
    <row r="90" spans="1:77" ht="16.5" customHeight="1" thickBot="1">
      <c r="A90" s="520"/>
      <c r="B90" s="608"/>
      <c r="C90" s="508"/>
      <c r="D90" s="610"/>
      <c r="E90" s="91"/>
      <c r="F90" s="91"/>
      <c r="G90" s="545"/>
      <c r="H90" s="545"/>
      <c r="I90" s="502"/>
      <c r="J90" s="545"/>
      <c r="K90" s="593"/>
      <c r="L90" s="593"/>
      <c r="M90" s="593"/>
      <c r="N90" s="596"/>
      <c r="O90" s="593"/>
      <c r="P90" s="599"/>
      <c r="Q90" s="602"/>
      <c r="R90" s="365"/>
      <c r="S90" s="365"/>
      <c r="T90" s="370"/>
      <c r="U90" s="373"/>
      <c r="V90" s="373"/>
      <c r="W90" s="377"/>
      <c r="X90" s="380"/>
      <c r="Y90" s="365"/>
      <c r="Z90" s="241"/>
      <c r="AA90" s="241"/>
      <c r="AB90" s="261" t="str">
        <f t="shared" si="10"/>
        <v/>
      </c>
      <c r="AC90" s="241"/>
      <c r="AD90" s="261" t="str">
        <f t="shared" si="11"/>
        <v/>
      </c>
      <c r="AE90" s="241"/>
      <c r="AF90" s="241"/>
      <c r="AG90" s="262"/>
      <c r="AH90" s="241"/>
      <c r="AI90" s="90"/>
      <c r="AJ90" s="241"/>
      <c r="AK90" s="263" t="e">
        <f t="shared" si="9"/>
        <v>#VALUE!</v>
      </c>
      <c r="AL90" s="264" t="str">
        <f>IF(OR(AA90="Preventivo",AA90="Detectivo"),((V88-AL88-AL89)*AK90),"0")</f>
        <v>0</v>
      </c>
      <c r="AM90" s="271" t="str">
        <f>IF(AND(AA90="Correctivo",N88="Gestión"),((W88-AM88-AM89)*AK90),"0")</f>
        <v>0</v>
      </c>
      <c r="AN90" s="605"/>
      <c r="AO90" s="613"/>
      <c r="AP90" s="613"/>
      <c r="AQ90" s="616"/>
      <c r="AR90" s="596"/>
      <c r="AS90" s="267"/>
      <c r="AT90" s="267"/>
      <c r="AU90" s="270"/>
      <c r="AV90" s="593"/>
      <c r="AW90" s="133"/>
      <c r="AX90" s="142"/>
      <c r="AY90" s="133"/>
      <c r="AZ90" s="365"/>
      <c r="BA90" s="365"/>
      <c r="BB90" s="365"/>
      <c r="BC90" s="365"/>
      <c r="BD90" s="133"/>
      <c r="BE90" s="142"/>
      <c r="BF90" s="133"/>
      <c r="BG90" s="365"/>
      <c r="BH90" s="365"/>
      <c r="BI90" s="365"/>
      <c r="BJ90" s="365"/>
      <c r="BK90" s="133"/>
      <c r="BL90" s="142"/>
      <c r="BM90" s="133"/>
      <c r="BN90" s="365"/>
      <c r="BO90" s="365"/>
      <c r="BP90" s="365"/>
      <c r="BQ90" s="365"/>
      <c r="BR90" s="133"/>
      <c r="BS90" s="142"/>
      <c r="BT90" s="133"/>
      <c r="BU90" s="365"/>
      <c r="BV90" s="365"/>
      <c r="BW90" s="365"/>
      <c r="BX90" s="365"/>
      <c r="BY90" s="365"/>
    </row>
    <row r="91" spans="1:77" ht="16.5" customHeight="1" thickBot="1">
      <c r="A91" s="520"/>
      <c r="B91" s="608"/>
      <c r="C91" s="508"/>
      <c r="D91" s="610"/>
      <c r="E91" s="91"/>
      <c r="F91" s="91"/>
      <c r="G91" s="545"/>
      <c r="H91" s="545"/>
      <c r="I91" s="502"/>
      <c r="J91" s="545"/>
      <c r="K91" s="593"/>
      <c r="L91" s="593"/>
      <c r="M91" s="593"/>
      <c r="N91" s="596"/>
      <c r="O91" s="593"/>
      <c r="P91" s="599"/>
      <c r="Q91" s="602"/>
      <c r="R91" s="365"/>
      <c r="S91" s="365"/>
      <c r="T91" s="370"/>
      <c r="U91" s="373"/>
      <c r="V91" s="373"/>
      <c r="W91" s="377"/>
      <c r="X91" s="380"/>
      <c r="Y91" s="365"/>
      <c r="Z91" s="241"/>
      <c r="AA91" s="241"/>
      <c r="AB91" s="261" t="str">
        <f t="shared" si="10"/>
        <v/>
      </c>
      <c r="AC91" s="241"/>
      <c r="AD91" s="261" t="str">
        <f t="shared" si="11"/>
        <v/>
      </c>
      <c r="AE91" s="241"/>
      <c r="AF91" s="241"/>
      <c r="AG91" s="262"/>
      <c r="AH91" s="241"/>
      <c r="AI91" s="90"/>
      <c r="AJ91" s="241"/>
      <c r="AK91" s="263" t="e">
        <f t="shared" si="9"/>
        <v>#VALUE!</v>
      </c>
      <c r="AL91" s="264" t="str">
        <f>IF(OR(AA91="Preventivo",AA91="Detectivo"),((V88-AL88-AL89-AL90)*AK91),"0")</f>
        <v>0</v>
      </c>
      <c r="AM91" s="269" t="str">
        <f>IF(AND(AA91="Correctivo",N88="Gestión"),((W88-AM88-AM89-AM90)*AK91),"0")</f>
        <v>0</v>
      </c>
      <c r="AN91" s="605"/>
      <c r="AO91" s="613"/>
      <c r="AP91" s="613"/>
      <c r="AQ91" s="616"/>
      <c r="AR91" s="596"/>
      <c r="AS91" s="267"/>
      <c r="AT91" s="267"/>
      <c r="AU91" s="270"/>
      <c r="AV91" s="593"/>
      <c r="AW91" s="133"/>
      <c r="AX91" s="142"/>
      <c r="AY91" s="133"/>
      <c r="AZ91" s="365"/>
      <c r="BA91" s="365"/>
      <c r="BB91" s="365"/>
      <c r="BC91" s="365"/>
      <c r="BD91" s="133"/>
      <c r="BE91" s="142"/>
      <c r="BF91" s="133"/>
      <c r="BG91" s="365"/>
      <c r="BH91" s="365"/>
      <c r="BI91" s="365"/>
      <c r="BJ91" s="365"/>
      <c r="BK91" s="133"/>
      <c r="BL91" s="142"/>
      <c r="BM91" s="133"/>
      <c r="BN91" s="365"/>
      <c r="BO91" s="365"/>
      <c r="BP91" s="365"/>
      <c r="BQ91" s="365"/>
      <c r="BR91" s="133"/>
      <c r="BS91" s="142"/>
      <c r="BT91" s="133"/>
      <c r="BU91" s="365"/>
      <c r="BV91" s="365"/>
      <c r="BW91" s="365"/>
      <c r="BX91" s="365"/>
      <c r="BY91" s="365"/>
    </row>
    <row r="92" spans="1:77" ht="16.5" customHeight="1" thickBot="1">
      <c r="A92" s="521"/>
      <c r="B92" s="609"/>
      <c r="C92" s="509"/>
      <c r="D92" s="611"/>
      <c r="E92" s="156"/>
      <c r="F92" s="156"/>
      <c r="G92" s="546"/>
      <c r="H92" s="546"/>
      <c r="I92" s="503"/>
      <c r="J92" s="546"/>
      <c r="K92" s="594"/>
      <c r="L92" s="594"/>
      <c r="M92" s="594"/>
      <c r="N92" s="597"/>
      <c r="O92" s="594"/>
      <c r="P92" s="600"/>
      <c r="Q92" s="603"/>
      <c r="R92" s="366"/>
      <c r="S92" s="366"/>
      <c r="T92" s="371"/>
      <c r="U92" s="374"/>
      <c r="V92" s="374"/>
      <c r="W92" s="378"/>
      <c r="X92" s="381"/>
      <c r="Y92" s="366"/>
      <c r="Z92" s="241"/>
      <c r="AA92" s="241"/>
      <c r="AB92" s="261" t="str">
        <f t="shared" si="10"/>
        <v/>
      </c>
      <c r="AC92" s="241"/>
      <c r="AD92" s="261" t="str">
        <f t="shared" si="11"/>
        <v/>
      </c>
      <c r="AE92" s="241"/>
      <c r="AF92" s="241"/>
      <c r="AG92" s="262"/>
      <c r="AH92" s="241"/>
      <c r="AI92" s="90"/>
      <c r="AJ92" s="241"/>
      <c r="AK92" s="263" t="e">
        <f t="shared" si="9"/>
        <v>#VALUE!</v>
      </c>
      <c r="AL92" s="264" t="str">
        <f>IF(OR(AA92="Preventivo",AA92="Detectivo"),((V88-AL88-AL89-AL90-AL91)*AK92),"0")</f>
        <v>0</v>
      </c>
      <c r="AM92" s="272" t="str">
        <f>IF(AND(AA92="Correctivo",N88="Gestión"),((W88-AM88-AM89-AM90-AM91)*AK92),"0")</f>
        <v>0</v>
      </c>
      <c r="AN92" s="606"/>
      <c r="AO92" s="614"/>
      <c r="AP92" s="614"/>
      <c r="AQ92" s="617"/>
      <c r="AR92" s="597"/>
      <c r="AS92" s="273"/>
      <c r="AT92" s="273"/>
      <c r="AU92" s="274"/>
      <c r="AV92" s="594"/>
      <c r="AW92" s="134"/>
      <c r="AX92" s="156"/>
      <c r="AY92" s="134"/>
      <c r="AZ92" s="366"/>
      <c r="BA92" s="366"/>
      <c r="BB92" s="366"/>
      <c r="BC92" s="366"/>
      <c r="BD92" s="134"/>
      <c r="BE92" s="156"/>
      <c r="BF92" s="134"/>
      <c r="BG92" s="366"/>
      <c r="BH92" s="366"/>
      <c r="BI92" s="366"/>
      <c r="BJ92" s="366"/>
      <c r="BK92" s="134"/>
      <c r="BL92" s="156"/>
      <c r="BM92" s="134"/>
      <c r="BN92" s="366"/>
      <c r="BO92" s="366"/>
      <c r="BP92" s="366"/>
      <c r="BQ92" s="366"/>
      <c r="BR92" s="134"/>
      <c r="BS92" s="156"/>
      <c r="BT92" s="134"/>
      <c r="BU92" s="366"/>
      <c r="BV92" s="366"/>
      <c r="BW92" s="366"/>
      <c r="BX92" s="366"/>
      <c r="BY92" s="366"/>
    </row>
    <row r="93" spans="1:77" ht="16.5" hidden="1" customHeight="1" thickBot="1">
      <c r="A93" s="361"/>
      <c r="B93" s="364" t="str">
        <f>IF(A93&lt;&gt;"",'CONTEXTO PROCESO'!$D$11," ")</f>
        <v xml:space="preserve"> </v>
      </c>
      <c r="C93" s="364" t="str">
        <f>IF(A93&lt;&gt;"",'CONTEXTO PROCESO'!$D$12," ")</f>
        <v xml:space="preserve"> </v>
      </c>
      <c r="D93" s="364"/>
      <c r="E93" s="135"/>
      <c r="F93" s="135"/>
      <c r="G93" s="364"/>
      <c r="H93" s="364"/>
      <c r="I93" s="364" t="str">
        <f>CONCATENATE(H93," por ", E93," debido a ",F93,",",F94,F95,F96,F97," ")</f>
        <v xml:space="preserve"> por  debido a , </v>
      </c>
      <c r="J93" s="364"/>
      <c r="K93" s="364"/>
      <c r="L93" s="364"/>
      <c r="M93" s="364"/>
      <c r="N93" s="364" t="str">
        <f>IF(AND(J93="Si",K93="Si",L93="Si",M93="Si"),"Corrupción_O_LA_FT",IF(AND(J93="",K93="",L93="",M93=""),"","Gestión"))</f>
        <v/>
      </c>
      <c r="O93" s="364"/>
      <c r="P93" s="387"/>
      <c r="Q93" s="390"/>
      <c r="R93" s="364" t="str">
        <f>IF(Q93=Hoja1!$C$22,Hoja1!$B$22,IF(Q93=Hoja1!C$23,Hoja1!$B$23,IF(Q93=Hoja1!$C$24,Hoja1!$B$24,IF(Q93=Hoja1!$C$25,Hoja1!$B$25,IF(Q93=Hoja1!$C$26,Hoja1!$B$26,IF(Q93=Hoja1!$C$27,Hoja1!$B$27,IF(Q93=Hoja1!C$28,Hoja1!$B$28,IF(Q93=Hoja1!$C$29,Hoja1!$B$29,IF(Q93=Hoja1!$C$30,Hoja1!$B$30,IF(Q93=Hoja1!$C$31,Hoja1!$B$31,""))))))))))</f>
        <v/>
      </c>
      <c r="S93" s="393" t="str">
        <f>IF(R93="Muy baja",20%,IF(R93="Rara Vez",20%,IF(R93="Baja",40%,IF(R93="Improbable",40%,IF(R93="Media",60%,IF(R93="Posible",60%,IF(R93="Alta",80%,IF(R93="Probable",80%,IF(R93="Muy alta",100%,IF(R93="Casi seguro",100%,""))))))))))</f>
        <v/>
      </c>
      <c r="T93" s="369" t="str">
        <f>IF(N93="Gestión",HYPERLINK("#"&amp;"Matriz_de_Riesgos!B$263","Clic para Calificar"),IF(N93="Corrupción_O_LA_FT",HYPERLINK("#"&amp;"Matriz_de_Riesgos!A$503","Clic para Calificar"),""))</f>
        <v/>
      </c>
      <c r="U93" s="372" t="str">
        <f>IF(N93="Corrupción_O_LA_FT",X578,E338)</f>
        <v/>
      </c>
      <c r="V93" s="375" t="str">
        <f>S93</f>
        <v/>
      </c>
      <c r="W93" s="376" t="str">
        <f>IF(U93="Catastrófico",100%,IF(U93="Mayor",80%,IF(U93="Moderado",60%,IF(U93="Menor",40%,IF(U93="Leve",20%,"")))))</f>
        <v/>
      </c>
      <c r="X93" s="379" t="e">
        <f>S93*W93</f>
        <v>#VALUE!</v>
      </c>
      <c r="Y93" s="364" t="str">
        <f>IF(OR(AND(V93&lt;=40%,W93&lt;=20%),AND(V93&lt;=20%,W93&lt;=40%)),"Bajo",IF(OR(AND(V93&gt;40%,V93&lt;=80%,W93&lt;=40%),AND(V93&gt;20%,V93&lt;=40%,W93&gt;20%,W93&lt;=40%),AND(V93&lt;=60%,W93&gt;40%,W93&lt;=60%)),"Moderado",IF(OR(AND(V93&gt;80%,W93&lt;=80%),AND(V93&gt;60%,V93&lt;=80%,W93&gt;40%,W93&lt;=80%),AND(V93&lt;=60%,W93&gt;60%,W93&lt;=80%)),"Alto",IF(AND(W93&gt;=80%,W93&lt;=100%),"Extremo",""))))</f>
        <v/>
      </c>
      <c r="Z93" s="91"/>
      <c r="AA93" s="91"/>
      <c r="AB93" s="183" t="str">
        <f t="shared" si="10"/>
        <v/>
      </c>
      <c r="AC93" s="91"/>
      <c r="AD93" s="183" t="str">
        <f t="shared" si="11"/>
        <v/>
      </c>
      <c r="AE93" s="91"/>
      <c r="AF93" s="91"/>
      <c r="AG93" s="182"/>
      <c r="AH93" s="182"/>
      <c r="AI93" s="182"/>
      <c r="AJ93" s="182"/>
      <c r="AK93" s="183" t="e">
        <f t="shared" si="9"/>
        <v>#VALUE!</v>
      </c>
      <c r="AL93" s="184" t="str">
        <f>IF(OR(AA93="Preventivo",AA93="Detectivo"),(V93*AK93),"0")</f>
        <v>0</v>
      </c>
      <c r="AM93" s="185" t="str">
        <f>IF(AND(AA93="Correctivo",N93="Gestión"),(W93*AK93),"0")</f>
        <v>0</v>
      </c>
      <c r="AN93" s="382" t="str">
        <f>IF(S93&lt;&gt;"",S93-SUM(AL93:AL97),"")</f>
        <v/>
      </c>
      <c r="AO93" s="385" t="str">
        <f>IF(W93&lt;&gt;"",W93-SUM(AM93:AM97),"")</f>
        <v/>
      </c>
      <c r="AP93" s="385" t="e">
        <f>AN93*AO93</f>
        <v>#VALUE!</v>
      </c>
      <c r="AQ93" s="364"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364" t="str">
        <f>IF(AQ93="Bajo","Asumir",IF(AQ93="Moderado","Reducir (Mitigar)",IF(AQ93="Alto","Reducir (Mitigar) o Reducir (Transferir) o Evitar ",IF(AQ93="Extremo","Reducir (Mitigar) o Reducir (Transferir) o Evitar "," "))))</f>
        <v xml:space="preserve"> </v>
      </c>
      <c r="AS93" s="139"/>
      <c r="AT93" s="364"/>
      <c r="AU93" s="364"/>
      <c r="AV93" s="364"/>
      <c r="AW93" s="132"/>
      <c r="AX93" s="139"/>
      <c r="AY93" s="132"/>
      <c r="AZ93" s="364"/>
      <c r="BA93" s="364"/>
      <c r="BB93" s="364"/>
      <c r="BC93" s="364"/>
      <c r="BD93" s="132"/>
      <c r="BE93" s="139"/>
      <c r="BF93" s="132"/>
      <c r="BG93" s="364"/>
      <c r="BH93" s="364"/>
      <c r="BI93" s="364"/>
      <c r="BJ93" s="364"/>
      <c r="BK93" s="132"/>
      <c r="BL93" s="139"/>
      <c r="BM93" s="132"/>
      <c r="BN93" s="364"/>
      <c r="BO93" s="364"/>
      <c r="BP93" s="364"/>
      <c r="BQ93" s="364"/>
      <c r="BR93" s="132"/>
      <c r="BS93" s="139"/>
      <c r="BT93" s="132"/>
      <c r="BU93" s="364"/>
      <c r="BV93" s="364"/>
      <c r="BW93" s="364"/>
      <c r="BX93" s="364"/>
      <c r="BY93" s="364"/>
    </row>
    <row r="94" spans="1:77" ht="16.5" hidden="1" customHeight="1" thickBot="1">
      <c r="A94" s="362"/>
      <c r="B94" s="365"/>
      <c r="C94" s="365"/>
      <c r="D94" s="367"/>
      <c r="E94" s="91"/>
      <c r="F94" s="91"/>
      <c r="G94" s="365"/>
      <c r="H94" s="365"/>
      <c r="I94" s="365"/>
      <c r="J94" s="365"/>
      <c r="K94" s="365"/>
      <c r="L94" s="365"/>
      <c r="M94" s="365"/>
      <c r="N94" s="365"/>
      <c r="O94" s="365"/>
      <c r="P94" s="388"/>
      <c r="Q94" s="391"/>
      <c r="R94" s="365"/>
      <c r="S94" s="365"/>
      <c r="T94" s="370"/>
      <c r="U94" s="373"/>
      <c r="V94" s="373"/>
      <c r="W94" s="377"/>
      <c r="X94" s="380"/>
      <c r="Y94" s="365"/>
      <c r="Z94" s="91"/>
      <c r="AA94" s="91"/>
      <c r="AB94" s="183" t="str">
        <f t="shared" si="10"/>
        <v/>
      </c>
      <c r="AC94" s="91"/>
      <c r="AD94" s="183" t="str">
        <f t="shared" si="11"/>
        <v/>
      </c>
      <c r="AE94" s="91"/>
      <c r="AF94" s="91"/>
      <c r="AG94" s="182"/>
      <c r="AH94" s="182"/>
      <c r="AI94" s="182"/>
      <c r="AJ94" s="182"/>
      <c r="AK94" s="183" t="e">
        <f t="shared" si="9"/>
        <v>#VALUE!</v>
      </c>
      <c r="AL94" s="184" t="str">
        <f>IF(OR(AA94="Preventivo",AA94="Detectivo"),((V93-AL93)*AK94),"0")</f>
        <v>0</v>
      </c>
      <c r="AM94" s="188" t="str">
        <f>IF(AND(AA94="Correctivo",N93="Gestión"),((W93-AM93)*AK94),"0")</f>
        <v>0</v>
      </c>
      <c r="AN94" s="383"/>
      <c r="AO94" s="365"/>
      <c r="AP94" s="365"/>
      <c r="AQ94" s="365"/>
      <c r="AR94" s="394"/>
      <c r="AS94" s="142"/>
      <c r="AT94" s="394"/>
      <c r="AU94" s="394"/>
      <c r="AV94" s="394"/>
      <c r="AW94" s="133"/>
      <c r="AX94" s="142"/>
      <c r="AY94" s="133"/>
      <c r="AZ94" s="365"/>
      <c r="BA94" s="365"/>
      <c r="BB94" s="365"/>
      <c r="BC94" s="365"/>
      <c r="BD94" s="133"/>
      <c r="BE94" s="142"/>
      <c r="BF94" s="133"/>
      <c r="BG94" s="365"/>
      <c r="BH94" s="365"/>
      <c r="BI94" s="365"/>
      <c r="BJ94" s="365"/>
      <c r="BK94" s="133"/>
      <c r="BL94" s="142"/>
      <c r="BM94" s="133"/>
      <c r="BN94" s="365"/>
      <c r="BO94" s="365"/>
      <c r="BP94" s="365"/>
      <c r="BQ94" s="365"/>
      <c r="BR94" s="133"/>
      <c r="BS94" s="142"/>
      <c r="BT94" s="133"/>
      <c r="BU94" s="365"/>
      <c r="BV94" s="365"/>
      <c r="BW94" s="365"/>
      <c r="BX94" s="365"/>
      <c r="BY94" s="365"/>
    </row>
    <row r="95" spans="1:77" ht="16.5" hidden="1" customHeight="1" thickBot="1">
      <c r="A95" s="362"/>
      <c r="B95" s="365"/>
      <c r="C95" s="365"/>
      <c r="D95" s="367"/>
      <c r="E95" s="91"/>
      <c r="F95" s="91"/>
      <c r="G95" s="365"/>
      <c r="H95" s="365"/>
      <c r="I95" s="365"/>
      <c r="J95" s="365"/>
      <c r="K95" s="365"/>
      <c r="L95" s="365"/>
      <c r="M95" s="365"/>
      <c r="N95" s="365"/>
      <c r="O95" s="365"/>
      <c r="P95" s="388"/>
      <c r="Q95" s="391"/>
      <c r="R95" s="365"/>
      <c r="S95" s="365"/>
      <c r="T95" s="370"/>
      <c r="U95" s="373"/>
      <c r="V95" s="373"/>
      <c r="W95" s="377"/>
      <c r="X95" s="380"/>
      <c r="Y95" s="365"/>
      <c r="Z95" s="91"/>
      <c r="AA95" s="91"/>
      <c r="AB95" s="183" t="str">
        <f t="shared" si="10"/>
        <v/>
      </c>
      <c r="AC95" s="91"/>
      <c r="AD95" s="183" t="str">
        <f t="shared" si="11"/>
        <v/>
      </c>
      <c r="AE95" s="91"/>
      <c r="AF95" s="91"/>
      <c r="AG95" s="182"/>
      <c r="AH95" s="182"/>
      <c r="AI95" s="182"/>
      <c r="AJ95" s="182"/>
      <c r="AK95" s="183" t="e">
        <f t="shared" si="9"/>
        <v>#VALUE!</v>
      </c>
      <c r="AL95" s="184" t="str">
        <f>IF(OR(AA95="Preventivo",AA95="Detectivo"),((V93-AL93-AL94)*AK95),"0")</f>
        <v>0</v>
      </c>
      <c r="AM95" s="189" t="str">
        <f>IF(AND(AA95="Correctivo",N93="Gestión"),((W93-AM93-AM94)*AK95),"0")</f>
        <v>0</v>
      </c>
      <c r="AN95" s="383"/>
      <c r="AO95" s="365"/>
      <c r="AP95" s="365"/>
      <c r="AQ95" s="365"/>
      <c r="AR95" s="394"/>
      <c r="AS95" s="142"/>
      <c r="AT95" s="394"/>
      <c r="AU95" s="394"/>
      <c r="AV95" s="394"/>
      <c r="AW95" s="133"/>
      <c r="AX95" s="142"/>
      <c r="AY95" s="133"/>
      <c r="AZ95" s="365"/>
      <c r="BA95" s="365"/>
      <c r="BB95" s="365"/>
      <c r="BC95" s="365"/>
      <c r="BD95" s="133"/>
      <c r="BE95" s="142"/>
      <c r="BF95" s="133"/>
      <c r="BG95" s="365"/>
      <c r="BH95" s="365"/>
      <c r="BI95" s="365"/>
      <c r="BJ95" s="365"/>
      <c r="BK95" s="133"/>
      <c r="BL95" s="142"/>
      <c r="BM95" s="133"/>
      <c r="BN95" s="365"/>
      <c r="BO95" s="365"/>
      <c r="BP95" s="365"/>
      <c r="BQ95" s="365"/>
      <c r="BR95" s="133"/>
      <c r="BS95" s="142"/>
      <c r="BT95" s="133"/>
      <c r="BU95" s="365"/>
      <c r="BV95" s="365"/>
      <c r="BW95" s="365"/>
      <c r="BX95" s="365"/>
      <c r="BY95" s="365"/>
    </row>
    <row r="96" spans="1:77" ht="16.5" hidden="1" customHeight="1" thickBot="1">
      <c r="A96" s="362"/>
      <c r="B96" s="365"/>
      <c r="C96" s="365"/>
      <c r="D96" s="367"/>
      <c r="E96" s="91"/>
      <c r="F96" s="91"/>
      <c r="G96" s="365"/>
      <c r="H96" s="365"/>
      <c r="I96" s="365"/>
      <c r="J96" s="365"/>
      <c r="K96" s="365"/>
      <c r="L96" s="365"/>
      <c r="M96" s="365"/>
      <c r="N96" s="365"/>
      <c r="O96" s="365"/>
      <c r="P96" s="388"/>
      <c r="Q96" s="391"/>
      <c r="R96" s="365"/>
      <c r="S96" s="365"/>
      <c r="T96" s="370"/>
      <c r="U96" s="373"/>
      <c r="V96" s="373"/>
      <c r="W96" s="377"/>
      <c r="X96" s="380"/>
      <c r="Y96" s="365"/>
      <c r="Z96" s="91"/>
      <c r="AA96" s="91"/>
      <c r="AB96" s="183" t="str">
        <f t="shared" si="10"/>
        <v/>
      </c>
      <c r="AC96" s="91"/>
      <c r="AD96" s="183" t="str">
        <f t="shared" si="11"/>
        <v/>
      </c>
      <c r="AE96" s="91"/>
      <c r="AF96" s="91"/>
      <c r="AG96" s="182"/>
      <c r="AH96" s="182"/>
      <c r="AI96" s="182"/>
      <c r="AJ96" s="182"/>
      <c r="AK96" s="183" t="e">
        <f t="shared" si="9"/>
        <v>#VALUE!</v>
      </c>
      <c r="AL96" s="184" t="str">
        <f>IF(OR(AA96="Preventivo",AA96="Detectivo"),((V93-AL93-AL94-AL95)*AK96),"0")</f>
        <v>0</v>
      </c>
      <c r="AM96" s="188" t="str">
        <f>IF(AND(AA96="Correctivo",N93="Gestión"),((W93-AM93-AM94-AM95)*AK96),"0")</f>
        <v>0</v>
      </c>
      <c r="AN96" s="383"/>
      <c r="AO96" s="365"/>
      <c r="AP96" s="365"/>
      <c r="AQ96" s="365"/>
      <c r="AR96" s="394"/>
      <c r="AS96" s="142"/>
      <c r="AT96" s="394"/>
      <c r="AU96" s="394"/>
      <c r="AV96" s="394"/>
      <c r="AW96" s="133"/>
      <c r="AX96" s="142"/>
      <c r="AY96" s="133"/>
      <c r="AZ96" s="365"/>
      <c r="BA96" s="365"/>
      <c r="BB96" s="365"/>
      <c r="BC96" s="365"/>
      <c r="BD96" s="133"/>
      <c r="BE96" s="142"/>
      <c r="BF96" s="133"/>
      <c r="BG96" s="365"/>
      <c r="BH96" s="365"/>
      <c r="BI96" s="365"/>
      <c r="BJ96" s="365"/>
      <c r="BK96" s="133"/>
      <c r="BL96" s="142"/>
      <c r="BM96" s="133"/>
      <c r="BN96" s="365"/>
      <c r="BO96" s="365"/>
      <c r="BP96" s="365"/>
      <c r="BQ96" s="365"/>
      <c r="BR96" s="133"/>
      <c r="BS96" s="142"/>
      <c r="BT96" s="133"/>
      <c r="BU96" s="365"/>
      <c r="BV96" s="365"/>
      <c r="BW96" s="365"/>
      <c r="BX96" s="365"/>
      <c r="BY96" s="365"/>
    </row>
    <row r="97" spans="1:77" ht="16.5" hidden="1" customHeight="1" thickBot="1">
      <c r="A97" s="363"/>
      <c r="B97" s="366"/>
      <c r="C97" s="366"/>
      <c r="D97" s="368"/>
      <c r="E97" s="156"/>
      <c r="F97" s="156"/>
      <c r="G97" s="366"/>
      <c r="H97" s="366"/>
      <c r="I97" s="366"/>
      <c r="J97" s="366"/>
      <c r="K97" s="366"/>
      <c r="L97" s="366"/>
      <c r="M97" s="366"/>
      <c r="N97" s="366"/>
      <c r="O97" s="366"/>
      <c r="P97" s="389"/>
      <c r="Q97" s="392"/>
      <c r="R97" s="366"/>
      <c r="S97" s="366"/>
      <c r="T97" s="371"/>
      <c r="U97" s="374"/>
      <c r="V97" s="374"/>
      <c r="W97" s="378"/>
      <c r="X97" s="381"/>
      <c r="Y97" s="366"/>
      <c r="Z97" s="91"/>
      <c r="AA97" s="91"/>
      <c r="AB97" s="183" t="str">
        <f t="shared" si="10"/>
        <v/>
      </c>
      <c r="AC97" s="91"/>
      <c r="AD97" s="183" t="str">
        <f t="shared" si="11"/>
        <v/>
      </c>
      <c r="AE97" s="91"/>
      <c r="AF97" s="91"/>
      <c r="AG97" s="182"/>
      <c r="AH97" s="182"/>
      <c r="AI97" s="182"/>
      <c r="AJ97" s="182"/>
      <c r="AK97" s="183" t="e">
        <f t="shared" si="9"/>
        <v>#VALUE!</v>
      </c>
      <c r="AL97" s="184" t="str">
        <f>IF(OR(AA97="Preventivo",AA97="Detectivo"),((V93-AL93-AL94-AL95-AL96)*AK97),"0")</f>
        <v>0</v>
      </c>
      <c r="AM97" s="190" t="str">
        <f>IF(AND(AA97="Correctivo",N93="Gestión"),((W93-AM93-AM94-AM95-AM96)*AK97),"0")</f>
        <v>0</v>
      </c>
      <c r="AN97" s="384"/>
      <c r="AO97" s="386"/>
      <c r="AP97" s="386"/>
      <c r="AQ97" s="366"/>
      <c r="AR97" s="395"/>
      <c r="AS97" s="156"/>
      <c r="AT97" s="395"/>
      <c r="AU97" s="395"/>
      <c r="AV97" s="395"/>
      <c r="AW97" s="134"/>
      <c r="AX97" s="156"/>
      <c r="AY97" s="134"/>
      <c r="AZ97" s="366"/>
      <c r="BA97" s="366"/>
      <c r="BB97" s="366"/>
      <c r="BC97" s="366"/>
      <c r="BD97" s="134"/>
      <c r="BE97" s="156"/>
      <c r="BF97" s="134"/>
      <c r="BG97" s="366"/>
      <c r="BH97" s="366"/>
      <c r="BI97" s="366"/>
      <c r="BJ97" s="366"/>
      <c r="BK97" s="134"/>
      <c r="BL97" s="156"/>
      <c r="BM97" s="134"/>
      <c r="BN97" s="366"/>
      <c r="BO97" s="366"/>
      <c r="BP97" s="366"/>
      <c r="BQ97" s="366"/>
      <c r="BR97" s="134"/>
      <c r="BS97" s="156"/>
      <c r="BT97" s="134"/>
      <c r="BU97" s="366"/>
      <c r="BV97" s="366"/>
      <c r="BW97" s="366"/>
      <c r="BX97" s="366"/>
      <c r="BY97" s="366"/>
    </row>
    <row r="98" spans="1:77" ht="16.5" hidden="1" customHeight="1" thickBot="1">
      <c r="A98" s="361"/>
      <c r="B98" s="364" t="str">
        <f>IF(A98&lt;&gt;"",'CONTEXTO PROCESO'!$D$11," ")</f>
        <v xml:space="preserve"> </v>
      </c>
      <c r="C98" s="364" t="str">
        <f>IF(A98&lt;&gt;"",'CONTEXTO PROCESO'!$D$12," ")</f>
        <v xml:space="preserve"> </v>
      </c>
      <c r="D98" s="364"/>
      <c r="E98" s="135"/>
      <c r="F98" s="135"/>
      <c r="G98" s="364"/>
      <c r="H98" s="364"/>
      <c r="I98" s="364" t="str">
        <f>CONCATENATE(H98," por ", E98," debido a ",F98,",",F99,F100,F101,F102," ")</f>
        <v xml:space="preserve"> por  debido a , </v>
      </c>
      <c r="J98" s="364"/>
      <c r="K98" s="364"/>
      <c r="L98" s="364"/>
      <c r="M98" s="364"/>
      <c r="N98" s="364" t="str">
        <f>IF(AND(J98="Si",K98="Si",L98="Si",M98="Si"),"Corrupción_O_LA_FT",IF(AND(J98="",K98="",L98="",M98=""),"","Gestión"))</f>
        <v/>
      </c>
      <c r="O98" s="364"/>
      <c r="P98" s="387"/>
      <c r="Q98" s="390"/>
      <c r="R98" s="364" t="str">
        <f>IF(Q98=Hoja1!$C$22,Hoja1!$B$22,IF(Q98=Hoja1!C$23,Hoja1!$B$23,IF(Q98=Hoja1!$C$24,Hoja1!$B$24,IF(Q98=Hoja1!$C$25,Hoja1!$B$25,IF(Q98=Hoja1!$C$26,Hoja1!$B$26,IF(Q98=Hoja1!$C$27,Hoja1!$B$27,IF(Q98=Hoja1!C$28,Hoja1!$B$28,IF(Q98=Hoja1!$C$29,Hoja1!$B$29,IF(Q98=Hoja1!$C$30,Hoja1!$B$30,IF(Q98=Hoja1!$C$31,Hoja1!$B$31,""))))))))))</f>
        <v/>
      </c>
      <c r="S98" s="393" t="str">
        <f>IF(R98="Muy baja",20%,IF(R98="Rara Vez",20%,IF(R98="Baja",40%,IF(R98="Improbable",40%,IF(R98="Media",60%,IF(R98="Posible",60%,IF(R98="Alta",80%,IF(R98="Probable",80%,IF(R98="Muy alta",100%,IF(R98="Casi seguro",100%,""))))))))))</f>
        <v/>
      </c>
      <c r="T98" s="369" t="str">
        <f>IF(N98="Gestión",HYPERLINK("#"&amp;"Matriz_de_Riesgos!B$263","Clic para Calificar"),IF(N98="Corrupción_O_LA_FT",HYPERLINK("#"&amp;"Matriz_de_Riesgos!A$503","Clic para Calificar"),""))</f>
        <v/>
      </c>
      <c r="U98" s="372" t="str">
        <f>IF(N98="Corrupción_O_LA_FT",X583,E343)</f>
        <v/>
      </c>
      <c r="V98" s="375" t="str">
        <f>S98</f>
        <v/>
      </c>
      <c r="W98" s="376" t="str">
        <f>IF(U98="Catastrófico",100%,IF(U98="Mayor",80%,IF(U98="Moderado",60%,IF(U98="Menor",40%,IF(U98="Leve",20%,"")))))</f>
        <v/>
      </c>
      <c r="X98" s="379" t="e">
        <f>S98*W98</f>
        <v>#VALUE!</v>
      </c>
      <c r="Y98" s="364" t="str">
        <f>IF(OR(AND(V98&lt;=40%,W98&lt;=20%),AND(V98&lt;=20%,W98&lt;=40%)),"Bajo",IF(OR(AND(V98&gt;40%,V98&lt;=80%,W98&lt;=40%),AND(V98&gt;20%,V98&lt;=40%,W98&gt;20%,W98&lt;=40%),AND(V98&lt;=60%,W98&gt;40%,W98&lt;=60%)),"Moderado",IF(OR(AND(V98&gt;80%,W98&lt;=80%),AND(V98&gt;60%,V98&lt;=80%,W98&gt;40%,W98&lt;=80%),AND(V98&lt;=60%,W98&gt;60%,W98&lt;=80%)),"Alto",IF(AND(W98&gt;=80%,W98&lt;=100%),"Extremo",""))))</f>
        <v/>
      </c>
      <c r="Z98" s="91"/>
      <c r="AA98" s="91"/>
      <c r="AB98" s="183" t="str">
        <f t="shared" si="10"/>
        <v/>
      </c>
      <c r="AC98" s="91"/>
      <c r="AD98" s="183" t="str">
        <f t="shared" si="11"/>
        <v/>
      </c>
      <c r="AE98" s="91"/>
      <c r="AF98" s="91"/>
      <c r="AG98" s="182"/>
      <c r="AH98" s="182"/>
      <c r="AI98" s="182"/>
      <c r="AJ98" s="182"/>
      <c r="AK98" s="183" t="e">
        <f t="shared" si="9"/>
        <v>#VALUE!</v>
      </c>
      <c r="AL98" s="184" t="str">
        <f>IF(OR(AA98="Preventivo",AA98="Detectivo"),(V98*AK98),"0")</f>
        <v>0</v>
      </c>
      <c r="AM98" s="185" t="str">
        <f>IF(AND(AA98="Correctivo",N98="Gestión"),(W98*AK98),"0")</f>
        <v>0</v>
      </c>
      <c r="AN98" s="382" t="str">
        <f>IF(S98&lt;&gt;"",S98-SUM(AL98:AL102),"")</f>
        <v/>
      </c>
      <c r="AO98" s="385" t="str">
        <f>IF(W98&lt;&gt;"",W98-SUM(AM98:AM102),"")</f>
        <v/>
      </c>
      <c r="AP98" s="385" t="e">
        <f>AN98*AO98</f>
        <v>#VALUE!</v>
      </c>
      <c r="AQ98" s="364"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364" t="str">
        <f>IF(AQ98="Bajo","Asumir",IF(AQ98="Moderado","Reducir (Mitigar)",IF(AQ98="Alto","Reducir (Mitigar) o Reducir (Transferir) o Evitar ",IF(AQ98="Extremo","Reducir (Mitigar) o Reducir (Transferir) o Evitar "," "))))</f>
        <v xml:space="preserve"> </v>
      </c>
      <c r="AS98" s="139"/>
      <c r="AT98" s="364"/>
      <c r="AU98" s="364"/>
      <c r="AV98" s="364"/>
      <c r="AW98" s="132"/>
      <c r="AX98" s="139"/>
      <c r="AY98" s="132"/>
      <c r="AZ98" s="364"/>
      <c r="BA98" s="364"/>
      <c r="BB98" s="364"/>
      <c r="BC98" s="364"/>
      <c r="BD98" s="132"/>
      <c r="BE98" s="139"/>
      <c r="BF98" s="132"/>
      <c r="BG98" s="364"/>
      <c r="BH98" s="364"/>
      <c r="BI98" s="364"/>
      <c r="BJ98" s="364"/>
      <c r="BK98" s="132"/>
      <c r="BL98" s="139"/>
      <c r="BM98" s="132"/>
      <c r="BN98" s="364"/>
      <c r="BO98" s="364"/>
      <c r="BP98" s="364"/>
      <c r="BQ98" s="364"/>
      <c r="BR98" s="132"/>
      <c r="BS98" s="139"/>
      <c r="BT98" s="132"/>
      <c r="BU98" s="364"/>
      <c r="BV98" s="364"/>
      <c r="BW98" s="364"/>
      <c r="BX98" s="364"/>
      <c r="BY98" s="364"/>
    </row>
    <row r="99" spans="1:77" ht="16.5" hidden="1" customHeight="1" thickBot="1">
      <c r="A99" s="362"/>
      <c r="B99" s="365"/>
      <c r="C99" s="365"/>
      <c r="D99" s="367"/>
      <c r="E99" s="91"/>
      <c r="F99" s="91"/>
      <c r="G99" s="365"/>
      <c r="H99" s="365"/>
      <c r="I99" s="365"/>
      <c r="J99" s="365"/>
      <c r="K99" s="365"/>
      <c r="L99" s="365"/>
      <c r="M99" s="365"/>
      <c r="N99" s="365"/>
      <c r="O99" s="365"/>
      <c r="P99" s="388"/>
      <c r="Q99" s="391"/>
      <c r="R99" s="365"/>
      <c r="S99" s="365"/>
      <c r="T99" s="370"/>
      <c r="U99" s="373"/>
      <c r="V99" s="373"/>
      <c r="W99" s="377"/>
      <c r="X99" s="380"/>
      <c r="Y99" s="365"/>
      <c r="Z99" s="91"/>
      <c r="AA99" s="91"/>
      <c r="AB99" s="183" t="str">
        <f t="shared" si="10"/>
        <v/>
      </c>
      <c r="AC99" s="91"/>
      <c r="AD99" s="183" t="str">
        <f t="shared" si="11"/>
        <v/>
      </c>
      <c r="AE99" s="91"/>
      <c r="AF99" s="91"/>
      <c r="AG99" s="182"/>
      <c r="AH99" s="182"/>
      <c r="AI99" s="182"/>
      <c r="AJ99" s="182"/>
      <c r="AK99" s="183" t="e">
        <f t="shared" si="9"/>
        <v>#VALUE!</v>
      </c>
      <c r="AL99" s="184" t="str">
        <f>IF(OR(AA99="Preventivo",AA99="Detectivo"),((V98-AL98)*AK99),"0")</f>
        <v>0</v>
      </c>
      <c r="AM99" s="188" t="str">
        <f>IF(AND(AA99="Correctivo",N98="Gestión"),((W98-AM98)*AK99),"0")</f>
        <v>0</v>
      </c>
      <c r="AN99" s="383"/>
      <c r="AO99" s="365"/>
      <c r="AP99" s="365"/>
      <c r="AQ99" s="365"/>
      <c r="AR99" s="394"/>
      <c r="AS99" s="142"/>
      <c r="AT99" s="394"/>
      <c r="AU99" s="394"/>
      <c r="AV99" s="394"/>
      <c r="AW99" s="133"/>
      <c r="AX99" s="142"/>
      <c r="AY99" s="133"/>
      <c r="AZ99" s="365"/>
      <c r="BA99" s="365"/>
      <c r="BB99" s="365"/>
      <c r="BC99" s="365"/>
      <c r="BD99" s="133"/>
      <c r="BE99" s="142"/>
      <c r="BF99" s="133"/>
      <c r="BG99" s="365"/>
      <c r="BH99" s="365"/>
      <c r="BI99" s="365"/>
      <c r="BJ99" s="365"/>
      <c r="BK99" s="133"/>
      <c r="BL99" s="142"/>
      <c r="BM99" s="133"/>
      <c r="BN99" s="365"/>
      <c r="BO99" s="365"/>
      <c r="BP99" s="365"/>
      <c r="BQ99" s="365"/>
      <c r="BR99" s="133"/>
      <c r="BS99" s="142"/>
      <c r="BT99" s="133"/>
      <c r="BU99" s="365"/>
      <c r="BV99" s="365"/>
      <c r="BW99" s="365"/>
      <c r="BX99" s="365"/>
      <c r="BY99" s="365"/>
    </row>
    <row r="100" spans="1:77" ht="16.5" hidden="1" customHeight="1" thickBot="1">
      <c r="A100" s="362"/>
      <c r="B100" s="365"/>
      <c r="C100" s="365"/>
      <c r="D100" s="367"/>
      <c r="E100" s="91"/>
      <c r="F100" s="91"/>
      <c r="G100" s="365"/>
      <c r="H100" s="365"/>
      <c r="I100" s="365"/>
      <c r="J100" s="365"/>
      <c r="K100" s="365"/>
      <c r="L100" s="365"/>
      <c r="M100" s="365"/>
      <c r="N100" s="365"/>
      <c r="O100" s="365"/>
      <c r="P100" s="388"/>
      <c r="Q100" s="391"/>
      <c r="R100" s="365"/>
      <c r="S100" s="365"/>
      <c r="T100" s="370"/>
      <c r="U100" s="373"/>
      <c r="V100" s="373"/>
      <c r="W100" s="377"/>
      <c r="X100" s="380"/>
      <c r="Y100" s="365"/>
      <c r="Z100" s="91"/>
      <c r="AA100" s="91"/>
      <c r="AB100" s="183" t="str">
        <f t="shared" si="10"/>
        <v/>
      </c>
      <c r="AC100" s="91"/>
      <c r="AD100" s="183" t="str">
        <f t="shared" si="11"/>
        <v/>
      </c>
      <c r="AE100" s="91"/>
      <c r="AF100" s="91"/>
      <c r="AG100" s="182"/>
      <c r="AH100" s="182"/>
      <c r="AI100" s="182"/>
      <c r="AJ100" s="182"/>
      <c r="AK100" s="183" t="e">
        <f t="shared" si="9"/>
        <v>#VALUE!</v>
      </c>
      <c r="AL100" s="184" t="str">
        <f>IF(OR(AA100="Preventivo",AA100="Detectivo"),((V98-AL98-AL99)*AK100),"0")</f>
        <v>0</v>
      </c>
      <c r="AM100" s="189" t="str">
        <f>IF(AND(AA100="Correctivo",N98="Gestión"),((W98-AM98-AM99)*AK100),"0")</f>
        <v>0</v>
      </c>
      <c r="AN100" s="383"/>
      <c r="AO100" s="365"/>
      <c r="AP100" s="365"/>
      <c r="AQ100" s="365"/>
      <c r="AR100" s="394"/>
      <c r="AS100" s="142"/>
      <c r="AT100" s="394"/>
      <c r="AU100" s="394"/>
      <c r="AV100" s="394"/>
      <c r="AW100" s="133"/>
      <c r="AX100" s="142"/>
      <c r="AY100" s="133"/>
      <c r="AZ100" s="365"/>
      <c r="BA100" s="365"/>
      <c r="BB100" s="365"/>
      <c r="BC100" s="365"/>
      <c r="BD100" s="133"/>
      <c r="BE100" s="142"/>
      <c r="BF100" s="133"/>
      <c r="BG100" s="365"/>
      <c r="BH100" s="365"/>
      <c r="BI100" s="365"/>
      <c r="BJ100" s="365"/>
      <c r="BK100" s="133"/>
      <c r="BL100" s="142"/>
      <c r="BM100" s="133"/>
      <c r="BN100" s="365"/>
      <c r="BO100" s="365"/>
      <c r="BP100" s="365"/>
      <c r="BQ100" s="365"/>
      <c r="BR100" s="133"/>
      <c r="BS100" s="142"/>
      <c r="BT100" s="133"/>
      <c r="BU100" s="365"/>
      <c r="BV100" s="365"/>
      <c r="BW100" s="365"/>
      <c r="BX100" s="365"/>
      <c r="BY100" s="365"/>
    </row>
    <row r="101" spans="1:77" ht="16.5" hidden="1" customHeight="1" thickBot="1">
      <c r="A101" s="362"/>
      <c r="B101" s="365"/>
      <c r="C101" s="365"/>
      <c r="D101" s="367"/>
      <c r="E101" s="91"/>
      <c r="F101" s="91"/>
      <c r="G101" s="365"/>
      <c r="H101" s="365"/>
      <c r="I101" s="365"/>
      <c r="J101" s="365"/>
      <c r="K101" s="365"/>
      <c r="L101" s="365"/>
      <c r="M101" s="365"/>
      <c r="N101" s="365"/>
      <c r="O101" s="365"/>
      <c r="P101" s="388"/>
      <c r="Q101" s="391"/>
      <c r="R101" s="365"/>
      <c r="S101" s="365"/>
      <c r="T101" s="370"/>
      <c r="U101" s="373"/>
      <c r="V101" s="373"/>
      <c r="W101" s="377"/>
      <c r="X101" s="380"/>
      <c r="Y101" s="365"/>
      <c r="Z101" s="91"/>
      <c r="AA101" s="91"/>
      <c r="AB101" s="183" t="str">
        <f t="shared" si="10"/>
        <v/>
      </c>
      <c r="AC101" s="91"/>
      <c r="AD101" s="183" t="str">
        <f t="shared" si="11"/>
        <v/>
      </c>
      <c r="AE101" s="91"/>
      <c r="AF101" s="91"/>
      <c r="AG101" s="182"/>
      <c r="AH101" s="182"/>
      <c r="AI101" s="182"/>
      <c r="AJ101" s="182"/>
      <c r="AK101" s="183" t="e">
        <f t="shared" si="9"/>
        <v>#VALUE!</v>
      </c>
      <c r="AL101" s="184" t="str">
        <f>IF(OR(AA101="Preventivo",AA101="Detectivo"),((V98-AL98-AL99-AL100)*AK101),"0")</f>
        <v>0</v>
      </c>
      <c r="AM101" s="188" t="str">
        <f>IF(AND(AA101="Correctivo",N98="Gestión"),((W98-AM98-AM99-AM100)*AK101),"0")</f>
        <v>0</v>
      </c>
      <c r="AN101" s="383"/>
      <c r="AO101" s="365"/>
      <c r="AP101" s="365"/>
      <c r="AQ101" s="365"/>
      <c r="AR101" s="394"/>
      <c r="AS101" s="142"/>
      <c r="AT101" s="394"/>
      <c r="AU101" s="394"/>
      <c r="AV101" s="394"/>
      <c r="AW101" s="133"/>
      <c r="AX101" s="142"/>
      <c r="AY101" s="133"/>
      <c r="AZ101" s="365"/>
      <c r="BA101" s="365"/>
      <c r="BB101" s="365"/>
      <c r="BC101" s="365"/>
      <c r="BD101" s="133"/>
      <c r="BE101" s="142"/>
      <c r="BF101" s="133"/>
      <c r="BG101" s="365"/>
      <c r="BH101" s="365"/>
      <c r="BI101" s="365"/>
      <c r="BJ101" s="365"/>
      <c r="BK101" s="133"/>
      <c r="BL101" s="142"/>
      <c r="BM101" s="133"/>
      <c r="BN101" s="365"/>
      <c r="BO101" s="365"/>
      <c r="BP101" s="365"/>
      <c r="BQ101" s="365"/>
      <c r="BR101" s="133"/>
      <c r="BS101" s="142"/>
      <c r="BT101" s="133"/>
      <c r="BU101" s="365"/>
      <c r="BV101" s="365"/>
      <c r="BW101" s="365"/>
      <c r="BX101" s="365"/>
      <c r="BY101" s="365"/>
    </row>
    <row r="102" spans="1:77" ht="16.5" hidden="1" customHeight="1" thickBot="1">
      <c r="A102" s="363"/>
      <c r="B102" s="366"/>
      <c r="C102" s="366"/>
      <c r="D102" s="368"/>
      <c r="E102" s="156"/>
      <c r="F102" s="156"/>
      <c r="G102" s="366"/>
      <c r="H102" s="366"/>
      <c r="I102" s="366"/>
      <c r="J102" s="366"/>
      <c r="K102" s="366"/>
      <c r="L102" s="366"/>
      <c r="M102" s="366"/>
      <c r="N102" s="366"/>
      <c r="O102" s="366"/>
      <c r="P102" s="389"/>
      <c r="Q102" s="392"/>
      <c r="R102" s="366"/>
      <c r="S102" s="366"/>
      <c r="T102" s="371"/>
      <c r="U102" s="374"/>
      <c r="V102" s="374"/>
      <c r="W102" s="378"/>
      <c r="X102" s="381"/>
      <c r="Y102" s="366"/>
      <c r="Z102" s="91"/>
      <c r="AA102" s="91"/>
      <c r="AB102" s="183" t="str">
        <f t="shared" si="10"/>
        <v/>
      </c>
      <c r="AC102" s="91"/>
      <c r="AD102" s="183" t="str">
        <f t="shared" si="11"/>
        <v/>
      </c>
      <c r="AE102" s="91"/>
      <c r="AF102" s="91"/>
      <c r="AG102" s="182"/>
      <c r="AH102" s="182"/>
      <c r="AI102" s="182"/>
      <c r="AJ102" s="182"/>
      <c r="AK102" s="183" t="e">
        <f t="shared" si="9"/>
        <v>#VALUE!</v>
      </c>
      <c r="AL102" s="184" t="str">
        <f>IF(OR(AA102="Preventivo",AA102="Detectivo"),((V98-AL98-AL99-AL100-AL101)*AK102),"0")</f>
        <v>0</v>
      </c>
      <c r="AM102" s="190" t="str">
        <f>IF(AND(AA102="Correctivo",N98="Gestión"),((W98-AM98-AM99-AM100-AM101)*AK102),"0")</f>
        <v>0</v>
      </c>
      <c r="AN102" s="384"/>
      <c r="AO102" s="386"/>
      <c r="AP102" s="386"/>
      <c r="AQ102" s="366"/>
      <c r="AR102" s="395"/>
      <c r="AS102" s="156"/>
      <c r="AT102" s="395"/>
      <c r="AU102" s="395"/>
      <c r="AV102" s="395"/>
      <c r="AW102" s="134"/>
      <c r="AX102" s="156"/>
      <c r="AY102" s="134"/>
      <c r="AZ102" s="366"/>
      <c r="BA102" s="366"/>
      <c r="BB102" s="366"/>
      <c r="BC102" s="366"/>
      <c r="BD102" s="134"/>
      <c r="BE102" s="156"/>
      <c r="BF102" s="134"/>
      <c r="BG102" s="366"/>
      <c r="BH102" s="366"/>
      <c r="BI102" s="366"/>
      <c r="BJ102" s="366"/>
      <c r="BK102" s="134"/>
      <c r="BL102" s="156"/>
      <c r="BM102" s="134"/>
      <c r="BN102" s="366"/>
      <c r="BO102" s="366"/>
      <c r="BP102" s="366"/>
      <c r="BQ102" s="366"/>
      <c r="BR102" s="134"/>
      <c r="BS102" s="156"/>
      <c r="BT102" s="134"/>
      <c r="BU102" s="366"/>
      <c r="BV102" s="366"/>
      <c r="BW102" s="366"/>
      <c r="BX102" s="366"/>
      <c r="BY102" s="366"/>
    </row>
    <row r="103" spans="1:77" ht="16.5" hidden="1" customHeight="1" thickBot="1">
      <c r="A103" s="361"/>
      <c r="B103" s="364" t="str">
        <f>IF(A103&lt;&gt;"",'CONTEXTO PROCESO'!$D$11," ")</f>
        <v xml:space="preserve"> </v>
      </c>
      <c r="C103" s="364" t="str">
        <f>IF(A103&lt;&gt;"",'CONTEXTO PROCESO'!$D$12," ")</f>
        <v xml:space="preserve"> </v>
      </c>
      <c r="D103" s="364"/>
      <c r="E103" s="135"/>
      <c r="F103" s="135"/>
      <c r="G103" s="364"/>
      <c r="H103" s="364"/>
      <c r="I103" s="364" t="str">
        <f>CONCATENATE(H103," por ", E103," debido a ",F103,",",F104,F105,F106,F107," ")</f>
        <v xml:space="preserve"> por  debido a , </v>
      </c>
      <c r="J103" s="364"/>
      <c r="K103" s="364"/>
      <c r="L103" s="364"/>
      <c r="M103" s="364"/>
      <c r="N103" s="364" t="str">
        <f>IF(AND(J103="Si",K103="Si",L103="Si",M103="Si"),"Corrupción_O_LA_FT",IF(AND(J103="",K103="",L103="",M103=""),"","Gestión"))</f>
        <v/>
      </c>
      <c r="O103" s="364"/>
      <c r="P103" s="387"/>
      <c r="Q103" s="390"/>
      <c r="R103" s="364" t="str">
        <f>IF(Q103=Hoja1!$C$22,Hoja1!$B$22,IF(Q103=Hoja1!C$23,Hoja1!$B$23,IF(Q103=Hoja1!$C$24,Hoja1!$B$24,IF(Q103=Hoja1!$C$25,Hoja1!$B$25,IF(Q103=Hoja1!$C$26,Hoja1!$B$26,IF(Q103=Hoja1!$C$27,Hoja1!$B$27,IF(Q103=Hoja1!C$28,Hoja1!$B$28,IF(Q103=Hoja1!$C$29,Hoja1!$B$29,IF(Q103=Hoja1!$C$30,Hoja1!$B$30,IF(Q103=Hoja1!$C$31,Hoja1!$B$31,""))))))))))</f>
        <v/>
      </c>
      <c r="S103" s="393" t="str">
        <f>IF(R103="Muy baja",20%,IF(R103="Rara Vez",20%,IF(R103="Baja",40%,IF(R103="Improbable",40%,IF(R103="Media",60%,IF(R103="Posible",60%,IF(R103="Alta",80%,IF(R103="Probable",80%,IF(R103="Muy alta",100%,IF(R103="Casi seguro",100%,""))))))))))</f>
        <v/>
      </c>
      <c r="T103" s="369" t="str">
        <f>IF(N103="Gestión",HYPERLINK("#"&amp;"Matriz_de_Riesgos!B$263","Clic para Calificar"),IF(N103="Corrupción_O_LA_FT",HYPERLINK("#"&amp;"Matriz_de_Riesgos!A$503","Clic para Calificar"),""))</f>
        <v/>
      </c>
      <c r="U103" s="372" t="str">
        <f>IF(N103="Corrupción_O_LA_FT",X588,E348)</f>
        <v/>
      </c>
      <c r="V103" s="375" t="str">
        <f>S103</f>
        <v/>
      </c>
      <c r="W103" s="376" t="str">
        <f>IF(U103="Catastrófico",100%,IF(U103="Mayor",80%,IF(U103="Moderado",60%,IF(U103="Menor",40%,IF(U103="Leve",20%,"")))))</f>
        <v/>
      </c>
      <c r="X103" s="379" t="e">
        <f>S103*W103</f>
        <v>#VALUE!</v>
      </c>
      <c r="Y103" s="364"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91"/>
      <c r="AA103" s="91"/>
      <c r="AB103" s="183" t="str">
        <f t="shared" si="10"/>
        <v/>
      </c>
      <c r="AC103" s="91"/>
      <c r="AD103" s="183" t="str">
        <f t="shared" si="11"/>
        <v/>
      </c>
      <c r="AE103" s="91"/>
      <c r="AF103" s="91"/>
      <c r="AG103" s="182"/>
      <c r="AH103" s="182"/>
      <c r="AI103" s="182"/>
      <c r="AJ103" s="182"/>
      <c r="AK103" s="183" t="e">
        <f t="shared" si="9"/>
        <v>#VALUE!</v>
      </c>
      <c r="AL103" s="184" t="str">
        <f>IF(OR(AA103="Preventivo",AA103="Detectivo"),(V103*AK103),"0")</f>
        <v>0</v>
      </c>
      <c r="AM103" s="185" t="str">
        <f>IF(AND(AA103="Correctivo",N103="Gestión"),(W103*AK103),"0")</f>
        <v>0</v>
      </c>
      <c r="AN103" s="382" t="str">
        <f>IF(S103&lt;&gt;"",S103-SUM(AL103:AL107),"")</f>
        <v/>
      </c>
      <c r="AO103" s="385" t="str">
        <f>IF(W103&lt;&gt;"",W103-SUM(AM103:AM107),"")</f>
        <v/>
      </c>
      <c r="AP103" s="385" t="e">
        <f>AN103*AO103</f>
        <v>#VALUE!</v>
      </c>
      <c r="AQ103" s="364"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364" t="str">
        <f>IF(AQ103="Bajo","Asumir",IF(AQ103="Moderado","Reducir (Mitigar)",IF(AQ103="Alto","Reducir (Mitigar) o Reducir (Transferir) o Evitar ",IF(AQ103="Extremo","Reducir (Mitigar) o Reducir (Transferir) o Evitar "," "))))</f>
        <v xml:space="preserve"> </v>
      </c>
      <c r="AS103" s="139"/>
      <c r="AT103" s="364"/>
      <c r="AU103" s="364"/>
      <c r="AV103" s="364"/>
      <c r="AW103" s="132"/>
      <c r="AX103" s="139"/>
      <c r="AY103" s="132"/>
      <c r="AZ103" s="364"/>
      <c r="BA103" s="364"/>
      <c r="BB103" s="364"/>
      <c r="BC103" s="364"/>
      <c r="BD103" s="132"/>
      <c r="BE103" s="139"/>
      <c r="BF103" s="132"/>
      <c r="BG103" s="364"/>
      <c r="BH103" s="364"/>
      <c r="BI103" s="364"/>
      <c r="BJ103" s="364"/>
      <c r="BK103" s="132"/>
      <c r="BL103" s="139"/>
      <c r="BM103" s="132"/>
      <c r="BN103" s="364"/>
      <c r="BO103" s="364"/>
      <c r="BP103" s="364"/>
      <c r="BQ103" s="364"/>
      <c r="BR103" s="132"/>
      <c r="BS103" s="139"/>
      <c r="BT103" s="132"/>
      <c r="BU103" s="364"/>
      <c r="BV103" s="364"/>
      <c r="BW103" s="364"/>
      <c r="BX103" s="364"/>
      <c r="BY103" s="364"/>
    </row>
    <row r="104" spans="1:77" ht="16.5" hidden="1" customHeight="1" thickBot="1">
      <c r="A104" s="362"/>
      <c r="B104" s="365"/>
      <c r="C104" s="365"/>
      <c r="D104" s="367"/>
      <c r="E104" s="91"/>
      <c r="F104" s="91"/>
      <c r="G104" s="365"/>
      <c r="H104" s="365"/>
      <c r="I104" s="365"/>
      <c r="J104" s="365"/>
      <c r="K104" s="365"/>
      <c r="L104" s="365"/>
      <c r="M104" s="365"/>
      <c r="N104" s="365"/>
      <c r="O104" s="365"/>
      <c r="P104" s="388"/>
      <c r="Q104" s="391"/>
      <c r="R104" s="365"/>
      <c r="S104" s="365"/>
      <c r="T104" s="370"/>
      <c r="U104" s="373"/>
      <c r="V104" s="373"/>
      <c r="W104" s="377"/>
      <c r="X104" s="380"/>
      <c r="Y104" s="365"/>
      <c r="Z104" s="91"/>
      <c r="AA104" s="91"/>
      <c r="AB104" s="183" t="str">
        <f t="shared" si="10"/>
        <v/>
      </c>
      <c r="AC104" s="91"/>
      <c r="AD104" s="183" t="str">
        <f t="shared" si="11"/>
        <v/>
      </c>
      <c r="AE104" s="91"/>
      <c r="AF104" s="91"/>
      <c r="AG104" s="182"/>
      <c r="AH104" s="182"/>
      <c r="AI104" s="182"/>
      <c r="AJ104" s="182"/>
      <c r="AK104" s="183" t="e">
        <f t="shared" si="9"/>
        <v>#VALUE!</v>
      </c>
      <c r="AL104" s="184" t="str">
        <f>IF(OR(AA104="Preventivo",AA104="Detectivo"),((V103-AL103)*AK104),"0")</f>
        <v>0</v>
      </c>
      <c r="AM104" s="188" t="str">
        <f>IF(AND(AA104="Correctivo",N103="Gestión"),((W103-AM103)*AK104),"0")</f>
        <v>0</v>
      </c>
      <c r="AN104" s="383"/>
      <c r="AO104" s="365"/>
      <c r="AP104" s="365"/>
      <c r="AQ104" s="365"/>
      <c r="AR104" s="394"/>
      <c r="AS104" s="142"/>
      <c r="AT104" s="394"/>
      <c r="AU104" s="394"/>
      <c r="AV104" s="394"/>
      <c r="AW104" s="133"/>
      <c r="AX104" s="142"/>
      <c r="AY104" s="133"/>
      <c r="AZ104" s="365"/>
      <c r="BA104" s="365"/>
      <c r="BB104" s="365"/>
      <c r="BC104" s="365"/>
      <c r="BD104" s="133"/>
      <c r="BE104" s="142"/>
      <c r="BF104" s="133"/>
      <c r="BG104" s="365"/>
      <c r="BH104" s="365"/>
      <c r="BI104" s="365"/>
      <c r="BJ104" s="365"/>
      <c r="BK104" s="133"/>
      <c r="BL104" s="142"/>
      <c r="BM104" s="133"/>
      <c r="BN104" s="365"/>
      <c r="BO104" s="365"/>
      <c r="BP104" s="365"/>
      <c r="BQ104" s="365"/>
      <c r="BR104" s="133"/>
      <c r="BS104" s="142"/>
      <c r="BT104" s="133"/>
      <c r="BU104" s="365"/>
      <c r="BV104" s="365"/>
      <c r="BW104" s="365"/>
      <c r="BX104" s="365"/>
      <c r="BY104" s="365"/>
    </row>
    <row r="105" spans="1:77" ht="16.5" hidden="1" customHeight="1" thickBot="1">
      <c r="A105" s="362"/>
      <c r="B105" s="365"/>
      <c r="C105" s="365"/>
      <c r="D105" s="367"/>
      <c r="E105" s="91"/>
      <c r="F105" s="91"/>
      <c r="G105" s="365"/>
      <c r="H105" s="365"/>
      <c r="I105" s="365"/>
      <c r="J105" s="365"/>
      <c r="K105" s="365"/>
      <c r="L105" s="365"/>
      <c r="M105" s="365"/>
      <c r="N105" s="365"/>
      <c r="O105" s="365"/>
      <c r="P105" s="388"/>
      <c r="Q105" s="391"/>
      <c r="R105" s="365"/>
      <c r="S105" s="365"/>
      <c r="T105" s="370"/>
      <c r="U105" s="373"/>
      <c r="V105" s="373"/>
      <c r="W105" s="377"/>
      <c r="X105" s="380"/>
      <c r="Y105" s="365"/>
      <c r="Z105" s="91"/>
      <c r="AA105" s="91"/>
      <c r="AB105" s="183" t="str">
        <f t="shared" si="10"/>
        <v/>
      </c>
      <c r="AC105" s="91"/>
      <c r="AD105" s="183" t="str">
        <f t="shared" si="11"/>
        <v/>
      </c>
      <c r="AE105" s="91"/>
      <c r="AF105" s="91"/>
      <c r="AG105" s="182"/>
      <c r="AH105" s="182"/>
      <c r="AI105" s="182"/>
      <c r="AJ105" s="182"/>
      <c r="AK105" s="183" t="e">
        <f t="shared" si="9"/>
        <v>#VALUE!</v>
      </c>
      <c r="AL105" s="184" t="str">
        <f>IF(OR(AA105="Preventivo",AA105="Detectivo"),((V103-AL103-AL104)*AK105),"0")</f>
        <v>0</v>
      </c>
      <c r="AM105" s="189" t="str">
        <f>IF(AND(AA105="Correctivo",N103="Gestión"),((W103-AM103-AM104)*AK105),"0")</f>
        <v>0</v>
      </c>
      <c r="AN105" s="383"/>
      <c r="AO105" s="365"/>
      <c r="AP105" s="365"/>
      <c r="AQ105" s="365"/>
      <c r="AR105" s="394"/>
      <c r="AS105" s="142"/>
      <c r="AT105" s="394"/>
      <c r="AU105" s="394"/>
      <c r="AV105" s="394"/>
      <c r="AW105" s="133"/>
      <c r="AX105" s="142"/>
      <c r="AY105" s="133"/>
      <c r="AZ105" s="365"/>
      <c r="BA105" s="365"/>
      <c r="BB105" s="365"/>
      <c r="BC105" s="365"/>
      <c r="BD105" s="133"/>
      <c r="BE105" s="142"/>
      <c r="BF105" s="133"/>
      <c r="BG105" s="365"/>
      <c r="BH105" s="365"/>
      <c r="BI105" s="365"/>
      <c r="BJ105" s="365"/>
      <c r="BK105" s="133"/>
      <c r="BL105" s="142"/>
      <c r="BM105" s="133"/>
      <c r="BN105" s="365"/>
      <c r="BO105" s="365"/>
      <c r="BP105" s="365"/>
      <c r="BQ105" s="365"/>
      <c r="BR105" s="133"/>
      <c r="BS105" s="142"/>
      <c r="BT105" s="133"/>
      <c r="BU105" s="365"/>
      <c r="BV105" s="365"/>
      <c r="BW105" s="365"/>
      <c r="BX105" s="365"/>
      <c r="BY105" s="365"/>
    </row>
    <row r="106" spans="1:77" ht="16.5" hidden="1" customHeight="1" thickBot="1">
      <c r="A106" s="362"/>
      <c r="B106" s="365"/>
      <c r="C106" s="365"/>
      <c r="D106" s="367"/>
      <c r="E106" s="91"/>
      <c r="F106" s="91"/>
      <c r="G106" s="365"/>
      <c r="H106" s="365"/>
      <c r="I106" s="365"/>
      <c r="J106" s="365"/>
      <c r="K106" s="365"/>
      <c r="L106" s="365"/>
      <c r="M106" s="365"/>
      <c r="N106" s="365"/>
      <c r="O106" s="365"/>
      <c r="P106" s="388"/>
      <c r="Q106" s="391"/>
      <c r="R106" s="365"/>
      <c r="S106" s="365"/>
      <c r="T106" s="370"/>
      <c r="U106" s="373"/>
      <c r="V106" s="373"/>
      <c r="W106" s="377"/>
      <c r="X106" s="380"/>
      <c r="Y106" s="365"/>
      <c r="Z106" s="91"/>
      <c r="AA106" s="91"/>
      <c r="AB106" s="183" t="str">
        <f t="shared" si="10"/>
        <v/>
      </c>
      <c r="AC106" s="91"/>
      <c r="AD106" s="183" t="str">
        <f t="shared" si="11"/>
        <v/>
      </c>
      <c r="AE106" s="91"/>
      <c r="AF106" s="91"/>
      <c r="AG106" s="182"/>
      <c r="AH106" s="182"/>
      <c r="AI106" s="182"/>
      <c r="AJ106" s="182"/>
      <c r="AK106" s="183" t="e">
        <f t="shared" si="9"/>
        <v>#VALUE!</v>
      </c>
      <c r="AL106" s="184" t="str">
        <f>IF(OR(AA106="Preventivo",AA106="Detectivo"),((V103-AL103-AL104-AL105)*AK106),"0")</f>
        <v>0</v>
      </c>
      <c r="AM106" s="188" t="str">
        <f>IF(AND(AA106="Correctivo",N103="Gestión"),((W103-AM103-AM104-AM105)*AK106),"0")</f>
        <v>0</v>
      </c>
      <c r="AN106" s="383"/>
      <c r="AO106" s="365"/>
      <c r="AP106" s="365"/>
      <c r="AQ106" s="365"/>
      <c r="AR106" s="394"/>
      <c r="AS106" s="142"/>
      <c r="AT106" s="394"/>
      <c r="AU106" s="394"/>
      <c r="AV106" s="394"/>
      <c r="AW106" s="133"/>
      <c r="AX106" s="142"/>
      <c r="AY106" s="133"/>
      <c r="AZ106" s="365"/>
      <c r="BA106" s="365"/>
      <c r="BB106" s="365"/>
      <c r="BC106" s="365"/>
      <c r="BD106" s="133"/>
      <c r="BE106" s="142"/>
      <c r="BF106" s="133"/>
      <c r="BG106" s="365"/>
      <c r="BH106" s="365"/>
      <c r="BI106" s="365"/>
      <c r="BJ106" s="365"/>
      <c r="BK106" s="133"/>
      <c r="BL106" s="142"/>
      <c r="BM106" s="133"/>
      <c r="BN106" s="365"/>
      <c r="BO106" s="365"/>
      <c r="BP106" s="365"/>
      <c r="BQ106" s="365"/>
      <c r="BR106" s="133"/>
      <c r="BS106" s="142"/>
      <c r="BT106" s="133"/>
      <c r="BU106" s="365"/>
      <c r="BV106" s="365"/>
      <c r="BW106" s="365"/>
      <c r="BX106" s="365"/>
      <c r="BY106" s="365"/>
    </row>
    <row r="107" spans="1:77" ht="16.5" hidden="1" customHeight="1" thickBot="1">
      <c r="A107" s="363"/>
      <c r="B107" s="366"/>
      <c r="C107" s="366"/>
      <c r="D107" s="368"/>
      <c r="E107" s="156"/>
      <c r="F107" s="156"/>
      <c r="G107" s="366"/>
      <c r="H107" s="366"/>
      <c r="I107" s="366"/>
      <c r="J107" s="366"/>
      <c r="K107" s="366"/>
      <c r="L107" s="366"/>
      <c r="M107" s="366"/>
      <c r="N107" s="366"/>
      <c r="O107" s="366"/>
      <c r="P107" s="389"/>
      <c r="Q107" s="392"/>
      <c r="R107" s="366"/>
      <c r="S107" s="366"/>
      <c r="T107" s="371"/>
      <c r="U107" s="374"/>
      <c r="V107" s="374"/>
      <c r="W107" s="378"/>
      <c r="X107" s="381"/>
      <c r="Y107" s="366"/>
      <c r="Z107" s="91"/>
      <c r="AA107" s="91"/>
      <c r="AB107" s="183" t="str">
        <f t="shared" si="10"/>
        <v/>
      </c>
      <c r="AC107" s="91"/>
      <c r="AD107" s="183" t="str">
        <f t="shared" si="11"/>
        <v/>
      </c>
      <c r="AE107" s="91"/>
      <c r="AF107" s="91"/>
      <c r="AG107" s="182"/>
      <c r="AH107" s="182"/>
      <c r="AI107" s="182"/>
      <c r="AJ107" s="182"/>
      <c r="AK107" s="183" t="e">
        <f t="shared" si="9"/>
        <v>#VALUE!</v>
      </c>
      <c r="AL107" s="184" t="str">
        <f>IF(OR(AA107="Preventivo",AA107="Detectivo"),((V103-AL103-AL104-AL105-AL106)*AK107),"0")</f>
        <v>0</v>
      </c>
      <c r="AM107" s="190" t="str">
        <f>IF(AND(AA107="Correctivo",N103="Gestión"),((W103-AM103-AM104-AM105-AM106)*AK107),"0")</f>
        <v>0</v>
      </c>
      <c r="AN107" s="384"/>
      <c r="AO107" s="386"/>
      <c r="AP107" s="386"/>
      <c r="AQ107" s="366"/>
      <c r="AR107" s="395"/>
      <c r="AS107" s="156"/>
      <c r="AT107" s="395"/>
      <c r="AU107" s="395"/>
      <c r="AV107" s="395"/>
      <c r="AW107" s="134"/>
      <c r="AX107" s="156"/>
      <c r="AY107" s="134"/>
      <c r="AZ107" s="366"/>
      <c r="BA107" s="366"/>
      <c r="BB107" s="366"/>
      <c r="BC107" s="366"/>
      <c r="BD107" s="134"/>
      <c r="BE107" s="156"/>
      <c r="BF107" s="134"/>
      <c r="BG107" s="366"/>
      <c r="BH107" s="366"/>
      <c r="BI107" s="366"/>
      <c r="BJ107" s="366"/>
      <c r="BK107" s="134"/>
      <c r="BL107" s="156"/>
      <c r="BM107" s="134"/>
      <c r="BN107" s="366"/>
      <c r="BO107" s="366"/>
      <c r="BP107" s="366"/>
      <c r="BQ107" s="366"/>
      <c r="BR107" s="134"/>
      <c r="BS107" s="156"/>
      <c r="BT107" s="134"/>
      <c r="BU107" s="366"/>
      <c r="BV107" s="366"/>
      <c r="BW107" s="366"/>
      <c r="BX107" s="366"/>
      <c r="BY107" s="366"/>
    </row>
    <row r="108" spans="1:77" ht="16.5" hidden="1" customHeight="1" thickBot="1">
      <c r="A108" s="361"/>
      <c r="B108" s="364" t="str">
        <f>IF(A108&lt;&gt;"",'CONTEXTO PROCESO'!$D$11," ")</f>
        <v xml:space="preserve"> </v>
      </c>
      <c r="C108" s="364" t="str">
        <f>IF(A108&lt;&gt;"",'CONTEXTO PROCESO'!$D$12," ")</f>
        <v xml:space="preserve"> </v>
      </c>
      <c r="D108" s="364"/>
      <c r="E108" s="135"/>
      <c r="F108" s="135"/>
      <c r="G108" s="364"/>
      <c r="H108" s="364"/>
      <c r="I108" s="364" t="str">
        <f>CONCATENATE(H108," por ", E108," debido a ",F108,",",F109,F110,F111,F112," ")</f>
        <v xml:space="preserve"> por  debido a , </v>
      </c>
      <c r="J108" s="364"/>
      <c r="K108" s="364"/>
      <c r="L108" s="364"/>
      <c r="M108" s="364"/>
      <c r="N108" s="364" t="str">
        <f>IF(AND(J108="Si",K108="Si",L108="Si",M108="Si"),"Corrupción_O_LA_FT",IF(AND(J108="",K108="",L108="",M108=""),"","Gestión"))</f>
        <v/>
      </c>
      <c r="O108" s="364"/>
      <c r="P108" s="387"/>
      <c r="Q108" s="390"/>
      <c r="R108" s="364" t="str">
        <f>IF(Q108=Hoja1!$C$22,Hoja1!$B$22,IF(Q108=Hoja1!C$23,Hoja1!$B$23,IF(Q108=Hoja1!$C$24,Hoja1!$B$24,IF(Q108=Hoja1!$C$25,Hoja1!$B$25,IF(Q108=Hoja1!$C$26,Hoja1!$B$26,IF(Q108=Hoja1!$C$27,Hoja1!$B$27,IF(Q108=Hoja1!C$28,Hoja1!$B$28,IF(Q108=Hoja1!$C$29,Hoja1!$B$29,IF(Q108=Hoja1!$C$30,Hoja1!$B$30,IF(Q108=Hoja1!$C$31,Hoja1!$B$31,""))))))))))</f>
        <v/>
      </c>
      <c r="S108" s="393" t="str">
        <f>IF(R108="Muy baja",20%,IF(R108="Rara Vez",20%,IF(R108="Baja",40%,IF(R108="Improbable",40%,IF(R108="Media",60%,IF(R108="Posible",60%,IF(R108="Alta",80%,IF(R108="Probable",80%,IF(R108="Muy alta",100%,IF(R108="Casi seguro",100%,""))))))))))</f>
        <v/>
      </c>
      <c r="T108" s="369" t="str">
        <f>IF(N108="Gestión",HYPERLINK("#"&amp;"Matriz_de_Riesgos!B$263","Clic para Calificar"),IF(N108="Corrupción_O_LA_FT",HYPERLINK("#"&amp;"Matriz_de_Riesgos!A$503","Clic para Calificar"),""))</f>
        <v/>
      </c>
      <c r="U108" s="372" t="str">
        <f>IF(N108="Corrupción_O_LA_FT",X593,E353)</f>
        <v/>
      </c>
      <c r="V108" s="375" t="str">
        <f>S108</f>
        <v/>
      </c>
      <c r="W108" s="376" t="str">
        <f>IF(U108="Catastrófico",100%,IF(U108="Mayor",80%,IF(U108="Moderado",60%,IF(U108="Menor",40%,IF(U108="Leve",20%,"")))))</f>
        <v/>
      </c>
      <c r="X108" s="379" t="e">
        <f>S108*W108</f>
        <v>#VALUE!</v>
      </c>
      <c r="Y108" s="364"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91"/>
      <c r="AA108" s="91"/>
      <c r="AB108" s="183" t="str">
        <f t="shared" si="10"/>
        <v/>
      </c>
      <c r="AC108" s="91"/>
      <c r="AD108" s="183" t="str">
        <f t="shared" si="11"/>
        <v/>
      </c>
      <c r="AE108" s="91"/>
      <c r="AF108" s="91"/>
      <c r="AG108" s="182"/>
      <c r="AH108" s="182"/>
      <c r="AI108" s="182"/>
      <c r="AJ108" s="182"/>
      <c r="AK108" s="183" t="e">
        <f t="shared" si="9"/>
        <v>#VALUE!</v>
      </c>
      <c r="AL108" s="184" t="str">
        <f>IF(OR(AA108="Preventivo",AA108="Detectivo"),(V108*AK108),"0")</f>
        <v>0</v>
      </c>
      <c r="AM108" s="185" t="str">
        <f>IF(AND(AA108="Correctivo",N108="Gestión"),(W108*AK108),"0")</f>
        <v>0</v>
      </c>
      <c r="AN108" s="382" t="str">
        <f>IF(S108&lt;&gt;"",S108-SUM(AL108:AL112),"")</f>
        <v/>
      </c>
      <c r="AO108" s="385" t="str">
        <f>IF(W108&lt;&gt;"",W108-SUM(AM108:AM112),"")</f>
        <v/>
      </c>
      <c r="AP108" s="385" t="e">
        <f>AN108*AO108</f>
        <v>#VALUE!</v>
      </c>
      <c r="AQ108" s="364"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364" t="str">
        <f>IF(AQ108="Bajo","Asumir",IF(AQ108="Moderado","Reducir (Mitigar)",IF(AQ108="Alto","Reducir (Mitigar) o Reducir (Transferir) o Evitar ",IF(AQ108="Extremo","Reducir (Mitigar) o Reducir (Transferir) o Evitar "," "))))</f>
        <v xml:space="preserve"> </v>
      </c>
      <c r="AS108" s="139"/>
      <c r="AT108" s="364"/>
      <c r="AU108" s="364"/>
      <c r="AV108" s="364"/>
      <c r="AW108" s="132"/>
      <c r="AX108" s="139"/>
      <c r="AY108" s="132"/>
      <c r="AZ108" s="364"/>
      <c r="BA108" s="364"/>
      <c r="BB108" s="364"/>
      <c r="BC108" s="364"/>
      <c r="BD108" s="132"/>
      <c r="BE108" s="139"/>
      <c r="BF108" s="132"/>
      <c r="BG108" s="364"/>
      <c r="BH108" s="364"/>
      <c r="BI108" s="364"/>
      <c r="BJ108" s="364"/>
      <c r="BK108" s="132"/>
      <c r="BL108" s="139"/>
      <c r="BM108" s="132"/>
      <c r="BN108" s="364"/>
      <c r="BO108" s="364"/>
      <c r="BP108" s="364"/>
      <c r="BQ108" s="364"/>
      <c r="BR108" s="132"/>
      <c r="BS108" s="139"/>
      <c r="BT108" s="132"/>
      <c r="BU108" s="364"/>
      <c r="BV108" s="364"/>
      <c r="BW108" s="364"/>
      <c r="BX108" s="364"/>
      <c r="BY108" s="364"/>
    </row>
    <row r="109" spans="1:77" ht="16.5" hidden="1" customHeight="1" thickBot="1">
      <c r="A109" s="362"/>
      <c r="B109" s="365"/>
      <c r="C109" s="365"/>
      <c r="D109" s="367"/>
      <c r="E109" s="91"/>
      <c r="F109" s="91"/>
      <c r="G109" s="365"/>
      <c r="H109" s="365"/>
      <c r="I109" s="365"/>
      <c r="J109" s="365"/>
      <c r="K109" s="365"/>
      <c r="L109" s="365"/>
      <c r="M109" s="365"/>
      <c r="N109" s="365"/>
      <c r="O109" s="365"/>
      <c r="P109" s="388"/>
      <c r="Q109" s="391"/>
      <c r="R109" s="365"/>
      <c r="S109" s="365"/>
      <c r="T109" s="370"/>
      <c r="U109" s="373"/>
      <c r="V109" s="373"/>
      <c r="W109" s="377"/>
      <c r="X109" s="380"/>
      <c r="Y109" s="365"/>
      <c r="Z109" s="91"/>
      <c r="AA109" s="91"/>
      <c r="AB109" s="183" t="str">
        <f t="shared" si="10"/>
        <v/>
      </c>
      <c r="AC109" s="91"/>
      <c r="AD109" s="183" t="str">
        <f t="shared" si="11"/>
        <v/>
      </c>
      <c r="AE109" s="91"/>
      <c r="AF109" s="91"/>
      <c r="AG109" s="182"/>
      <c r="AH109" s="182"/>
      <c r="AI109" s="182"/>
      <c r="AJ109" s="182"/>
      <c r="AK109" s="183" t="e">
        <f t="shared" si="9"/>
        <v>#VALUE!</v>
      </c>
      <c r="AL109" s="184" t="str">
        <f>IF(OR(AA109="Preventivo",AA109="Detectivo"),((V108-AL108)*AK109),"0")</f>
        <v>0</v>
      </c>
      <c r="AM109" s="188" t="str">
        <f>IF(AND(AA109="Correctivo",N108="Gestión"),((W108-AM108)*AK109),"0")</f>
        <v>0</v>
      </c>
      <c r="AN109" s="383"/>
      <c r="AO109" s="365"/>
      <c r="AP109" s="365"/>
      <c r="AQ109" s="365"/>
      <c r="AR109" s="394"/>
      <c r="AS109" s="142"/>
      <c r="AT109" s="394"/>
      <c r="AU109" s="394"/>
      <c r="AV109" s="394"/>
      <c r="AW109" s="133"/>
      <c r="AX109" s="142"/>
      <c r="AY109" s="133"/>
      <c r="AZ109" s="365"/>
      <c r="BA109" s="365"/>
      <c r="BB109" s="365"/>
      <c r="BC109" s="365"/>
      <c r="BD109" s="133"/>
      <c r="BE109" s="142"/>
      <c r="BF109" s="133"/>
      <c r="BG109" s="365"/>
      <c r="BH109" s="365"/>
      <c r="BI109" s="365"/>
      <c r="BJ109" s="365"/>
      <c r="BK109" s="133"/>
      <c r="BL109" s="142"/>
      <c r="BM109" s="133"/>
      <c r="BN109" s="365"/>
      <c r="BO109" s="365"/>
      <c r="BP109" s="365"/>
      <c r="BQ109" s="365"/>
      <c r="BR109" s="133"/>
      <c r="BS109" s="142"/>
      <c r="BT109" s="133"/>
      <c r="BU109" s="365"/>
      <c r="BV109" s="365"/>
      <c r="BW109" s="365"/>
      <c r="BX109" s="365"/>
      <c r="BY109" s="365"/>
    </row>
    <row r="110" spans="1:77" ht="16.5" hidden="1" customHeight="1" thickBot="1">
      <c r="A110" s="362"/>
      <c r="B110" s="365"/>
      <c r="C110" s="365"/>
      <c r="D110" s="367"/>
      <c r="E110" s="91"/>
      <c r="F110" s="91"/>
      <c r="G110" s="365"/>
      <c r="H110" s="365"/>
      <c r="I110" s="365"/>
      <c r="J110" s="365"/>
      <c r="K110" s="365"/>
      <c r="L110" s="365"/>
      <c r="M110" s="365"/>
      <c r="N110" s="365"/>
      <c r="O110" s="365"/>
      <c r="P110" s="388"/>
      <c r="Q110" s="391"/>
      <c r="R110" s="365"/>
      <c r="S110" s="365"/>
      <c r="T110" s="370"/>
      <c r="U110" s="373"/>
      <c r="V110" s="373"/>
      <c r="W110" s="377"/>
      <c r="X110" s="380"/>
      <c r="Y110" s="365"/>
      <c r="Z110" s="91"/>
      <c r="AA110" s="91"/>
      <c r="AB110" s="183" t="str">
        <f t="shared" si="10"/>
        <v/>
      </c>
      <c r="AC110" s="91"/>
      <c r="AD110" s="183" t="str">
        <f t="shared" si="11"/>
        <v/>
      </c>
      <c r="AE110" s="91"/>
      <c r="AF110" s="91"/>
      <c r="AG110" s="182"/>
      <c r="AH110" s="182"/>
      <c r="AI110" s="182"/>
      <c r="AJ110" s="182"/>
      <c r="AK110" s="183" t="e">
        <f t="shared" si="9"/>
        <v>#VALUE!</v>
      </c>
      <c r="AL110" s="184" t="str">
        <f>IF(OR(AA110="Preventivo",AA110="Detectivo"),((V108-AL108-AL109)*AK110),"0")</f>
        <v>0</v>
      </c>
      <c r="AM110" s="189" t="str">
        <f>IF(AND(AA110="Correctivo",N108="Gestión"),((W108-AM108-AM109)*AK110),"0")</f>
        <v>0</v>
      </c>
      <c r="AN110" s="383"/>
      <c r="AO110" s="365"/>
      <c r="AP110" s="365"/>
      <c r="AQ110" s="365"/>
      <c r="AR110" s="394"/>
      <c r="AS110" s="142"/>
      <c r="AT110" s="394"/>
      <c r="AU110" s="394"/>
      <c r="AV110" s="394"/>
      <c r="AW110" s="133"/>
      <c r="AX110" s="142"/>
      <c r="AY110" s="133"/>
      <c r="AZ110" s="365"/>
      <c r="BA110" s="365"/>
      <c r="BB110" s="365"/>
      <c r="BC110" s="365"/>
      <c r="BD110" s="133"/>
      <c r="BE110" s="142"/>
      <c r="BF110" s="133"/>
      <c r="BG110" s="365"/>
      <c r="BH110" s="365"/>
      <c r="BI110" s="365"/>
      <c r="BJ110" s="365"/>
      <c r="BK110" s="133"/>
      <c r="BL110" s="142"/>
      <c r="BM110" s="133"/>
      <c r="BN110" s="365"/>
      <c r="BO110" s="365"/>
      <c r="BP110" s="365"/>
      <c r="BQ110" s="365"/>
      <c r="BR110" s="133"/>
      <c r="BS110" s="142"/>
      <c r="BT110" s="133"/>
      <c r="BU110" s="365"/>
      <c r="BV110" s="365"/>
      <c r="BW110" s="365"/>
      <c r="BX110" s="365"/>
      <c r="BY110" s="365"/>
    </row>
    <row r="111" spans="1:77" ht="16.5" hidden="1" customHeight="1" thickBot="1">
      <c r="A111" s="362"/>
      <c r="B111" s="365"/>
      <c r="C111" s="365"/>
      <c r="D111" s="367"/>
      <c r="E111" s="91"/>
      <c r="F111" s="91"/>
      <c r="G111" s="365"/>
      <c r="H111" s="365"/>
      <c r="I111" s="365"/>
      <c r="J111" s="365"/>
      <c r="K111" s="365"/>
      <c r="L111" s="365"/>
      <c r="M111" s="365"/>
      <c r="N111" s="365"/>
      <c r="O111" s="365"/>
      <c r="P111" s="388"/>
      <c r="Q111" s="391"/>
      <c r="R111" s="365"/>
      <c r="S111" s="365"/>
      <c r="T111" s="370"/>
      <c r="U111" s="373"/>
      <c r="V111" s="373"/>
      <c r="W111" s="377"/>
      <c r="X111" s="380"/>
      <c r="Y111" s="365"/>
      <c r="Z111" s="91"/>
      <c r="AA111" s="91"/>
      <c r="AB111" s="183" t="str">
        <f t="shared" si="10"/>
        <v/>
      </c>
      <c r="AC111" s="91"/>
      <c r="AD111" s="183" t="str">
        <f t="shared" si="11"/>
        <v/>
      </c>
      <c r="AE111" s="91"/>
      <c r="AF111" s="91"/>
      <c r="AG111" s="182"/>
      <c r="AH111" s="182"/>
      <c r="AI111" s="182"/>
      <c r="AJ111" s="182"/>
      <c r="AK111" s="183" t="e">
        <f t="shared" si="9"/>
        <v>#VALUE!</v>
      </c>
      <c r="AL111" s="184" t="str">
        <f>IF(OR(AA111="Preventivo",AA111="Detectivo"),((V108-AL108-AL109-AL110)*AK111),"0")</f>
        <v>0</v>
      </c>
      <c r="AM111" s="188" t="str">
        <f>IF(AND(AA111="Correctivo",N108="Gestión"),((W108-AM108-AM109-AM110)*AK111),"0")</f>
        <v>0</v>
      </c>
      <c r="AN111" s="383"/>
      <c r="AO111" s="365"/>
      <c r="AP111" s="365"/>
      <c r="AQ111" s="365"/>
      <c r="AR111" s="394"/>
      <c r="AS111" s="142"/>
      <c r="AT111" s="394"/>
      <c r="AU111" s="394"/>
      <c r="AV111" s="394"/>
      <c r="AW111" s="133"/>
      <c r="AX111" s="142"/>
      <c r="AY111" s="133"/>
      <c r="AZ111" s="365"/>
      <c r="BA111" s="365"/>
      <c r="BB111" s="365"/>
      <c r="BC111" s="365"/>
      <c r="BD111" s="133"/>
      <c r="BE111" s="142"/>
      <c r="BF111" s="133"/>
      <c r="BG111" s="365"/>
      <c r="BH111" s="365"/>
      <c r="BI111" s="365"/>
      <c r="BJ111" s="365"/>
      <c r="BK111" s="133"/>
      <c r="BL111" s="142"/>
      <c r="BM111" s="133"/>
      <c r="BN111" s="365"/>
      <c r="BO111" s="365"/>
      <c r="BP111" s="365"/>
      <c r="BQ111" s="365"/>
      <c r="BR111" s="133"/>
      <c r="BS111" s="142"/>
      <c r="BT111" s="133"/>
      <c r="BU111" s="365"/>
      <c r="BV111" s="365"/>
      <c r="BW111" s="365"/>
      <c r="BX111" s="365"/>
      <c r="BY111" s="365"/>
    </row>
    <row r="112" spans="1:77" ht="16.5" hidden="1" customHeight="1" thickBot="1">
      <c r="A112" s="363"/>
      <c r="B112" s="366"/>
      <c r="C112" s="366"/>
      <c r="D112" s="368"/>
      <c r="E112" s="156"/>
      <c r="F112" s="156"/>
      <c r="G112" s="366"/>
      <c r="H112" s="366"/>
      <c r="I112" s="366"/>
      <c r="J112" s="366"/>
      <c r="K112" s="366"/>
      <c r="L112" s="366"/>
      <c r="M112" s="366"/>
      <c r="N112" s="366"/>
      <c r="O112" s="366"/>
      <c r="P112" s="389"/>
      <c r="Q112" s="392"/>
      <c r="R112" s="366"/>
      <c r="S112" s="366"/>
      <c r="T112" s="371"/>
      <c r="U112" s="374"/>
      <c r="V112" s="374"/>
      <c r="W112" s="378"/>
      <c r="X112" s="381"/>
      <c r="Y112" s="366"/>
      <c r="Z112" s="91"/>
      <c r="AA112" s="91"/>
      <c r="AB112" s="183" t="str">
        <f t="shared" si="10"/>
        <v/>
      </c>
      <c r="AC112" s="91"/>
      <c r="AD112" s="183" t="str">
        <f t="shared" si="11"/>
        <v/>
      </c>
      <c r="AE112" s="91"/>
      <c r="AF112" s="91"/>
      <c r="AG112" s="182"/>
      <c r="AH112" s="182"/>
      <c r="AI112" s="182"/>
      <c r="AJ112" s="182"/>
      <c r="AK112" s="183" t="e">
        <f t="shared" si="9"/>
        <v>#VALUE!</v>
      </c>
      <c r="AL112" s="184" t="str">
        <f>IF(OR(AA112="Preventivo",AA112="Detectivo"),((V108-AL108-AL109-AL110-AL111)*AK112),"0")</f>
        <v>0</v>
      </c>
      <c r="AM112" s="190" t="str">
        <f>IF(AND(AA112="Correctivo",N108="Gestión"),((W108-AM108-AM109-AM110-AM111)*AK112),"0")</f>
        <v>0</v>
      </c>
      <c r="AN112" s="384"/>
      <c r="AO112" s="386"/>
      <c r="AP112" s="386"/>
      <c r="AQ112" s="366"/>
      <c r="AR112" s="395"/>
      <c r="AS112" s="156"/>
      <c r="AT112" s="395"/>
      <c r="AU112" s="395"/>
      <c r="AV112" s="395"/>
      <c r="AW112" s="134"/>
      <c r="AX112" s="156"/>
      <c r="AY112" s="134"/>
      <c r="AZ112" s="366"/>
      <c r="BA112" s="366"/>
      <c r="BB112" s="366"/>
      <c r="BC112" s="366"/>
      <c r="BD112" s="134"/>
      <c r="BE112" s="156"/>
      <c r="BF112" s="134"/>
      <c r="BG112" s="366"/>
      <c r="BH112" s="366"/>
      <c r="BI112" s="366"/>
      <c r="BJ112" s="366"/>
      <c r="BK112" s="134"/>
      <c r="BL112" s="156"/>
      <c r="BM112" s="134"/>
      <c r="BN112" s="366"/>
      <c r="BO112" s="366"/>
      <c r="BP112" s="366"/>
      <c r="BQ112" s="366"/>
      <c r="BR112" s="134"/>
      <c r="BS112" s="156"/>
      <c r="BT112" s="134"/>
      <c r="BU112" s="366"/>
      <c r="BV112" s="366"/>
      <c r="BW112" s="366"/>
      <c r="BX112" s="366"/>
      <c r="BY112" s="366"/>
    </row>
    <row r="113" spans="1:77" ht="16.5" hidden="1" customHeight="1" thickBot="1">
      <c r="A113" s="361"/>
      <c r="B113" s="364" t="str">
        <f>IF(A113&lt;&gt;"",'CONTEXTO PROCESO'!$D$11," ")</f>
        <v xml:space="preserve"> </v>
      </c>
      <c r="C113" s="364" t="str">
        <f>IF(A113&lt;&gt;"",'CONTEXTO PROCESO'!$D$12," ")</f>
        <v xml:space="preserve"> </v>
      </c>
      <c r="D113" s="364"/>
      <c r="E113" s="135"/>
      <c r="F113" s="135"/>
      <c r="G113" s="364"/>
      <c r="H113" s="364"/>
      <c r="I113" s="364" t="str">
        <f>CONCATENATE(H113," por ", E113," debido a ",F113,",",F114,F115,F116,F117," ")</f>
        <v xml:space="preserve"> por  debido a , </v>
      </c>
      <c r="J113" s="364"/>
      <c r="K113" s="364"/>
      <c r="L113" s="364"/>
      <c r="M113" s="364"/>
      <c r="N113" s="364" t="str">
        <f>IF(AND(J113="Si",K113="Si",L113="Si",M113="Si"),"Corrupción_O_LA_FT",IF(AND(J113="",K113="",L113="",M113=""),"","Gestión"))</f>
        <v/>
      </c>
      <c r="O113" s="364"/>
      <c r="P113" s="387"/>
      <c r="Q113" s="390"/>
      <c r="R113" s="364" t="str">
        <f>IF(Q113=Hoja1!$C$22,Hoja1!$B$22,IF(Q113=Hoja1!C$23,Hoja1!$B$23,IF(Q113=Hoja1!$C$24,Hoja1!$B$24,IF(Q113=Hoja1!$C$25,Hoja1!$B$25,IF(Q113=Hoja1!$C$26,Hoja1!$B$26,IF(Q113=Hoja1!$C$27,Hoja1!$B$27,IF(Q113=Hoja1!C$28,Hoja1!$B$28,IF(Q113=Hoja1!$C$29,Hoja1!$B$29,IF(Q113=Hoja1!$C$30,Hoja1!$B$30,IF(Q113=Hoja1!$C$31,Hoja1!$B$31,""))))))))))</f>
        <v/>
      </c>
      <c r="S113" s="393" t="str">
        <f>IF(R113="Muy baja",20%,IF(R113="Rara Vez",20%,IF(R113="Baja",40%,IF(R113="Improbable",40%,IF(R113="Media",60%,IF(R113="Posible",60%,IF(R113="Alta",80%,IF(R113="Probable",80%,IF(R113="Muy alta",100%,IF(R113="Casi seguro",100%,""))))))))))</f>
        <v/>
      </c>
      <c r="T113" s="369" t="str">
        <f>IF(N113="Gestión",HYPERLINK("#"&amp;"Matriz_de_Riesgos!B$263","Clic para Calificar"),IF(N113="Corrupción_O_LA_FT",HYPERLINK("#"&amp;"Matriz_de_Riesgos!A$503","Clic para Calificar"),""))</f>
        <v/>
      </c>
      <c r="U113" s="372" t="str">
        <f>IF(N113="Corrupción_O_LA_FT",X598,E358)</f>
        <v/>
      </c>
      <c r="V113" s="375" t="str">
        <f>S113</f>
        <v/>
      </c>
      <c r="W113" s="376" t="str">
        <f>IF(U113="Catastrófico",100%,IF(U113="Mayor",80%,IF(U113="Moderado",60%,IF(U113="Menor",40%,IF(U113="Leve",20%,"")))))</f>
        <v/>
      </c>
      <c r="X113" s="379" t="e">
        <f>S113*W113</f>
        <v>#VALUE!</v>
      </c>
      <c r="Y113" s="364"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91"/>
      <c r="AA113" s="91"/>
      <c r="AB113" s="183" t="str">
        <f t="shared" si="10"/>
        <v/>
      </c>
      <c r="AC113" s="91"/>
      <c r="AD113" s="183" t="str">
        <f t="shared" si="11"/>
        <v/>
      </c>
      <c r="AE113" s="91"/>
      <c r="AF113" s="91"/>
      <c r="AG113" s="182"/>
      <c r="AH113" s="182"/>
      <c r="AI113" s="182"/>
      <c r="AJ113" s="182"/>
      <c r="AK113" s="183" t="e">
        <f t="shared" si="9"/>
        <v>#VALUE!</v>
      </c>
      <c r="AL113" s="184" t="str">
        <f>IF(OR(AA113="Preventivo",AA113="Detectivo"),(V113*AK113),"0")</f>
        <v>0</v>
      </c>
      <c r="AM113" s="185" t="str">
        <f>IF(AND(AA113="Correctivo",N113="Gestión"),(W113*AK113),"0")</f>
        <v>0</v>
      </c>
      <c r="AN113" s="382" t="str">
        <f>IF(S113&lt;&gt;"",S113-SUM(AL113:AL117),"")</f>
        <v/>
      </c>
      <c r="AO113" s="385" t="str">
        <f>IF(W113&lt;&gt;"",W113-SUM(AM113:AM117),"")</f>
        <v/>
      </c>
      <c r="AP113" s="385" t="e">
        <f>AN113*AO113</f>
        <v>#VALUE!</v>
      </c>
      <c r="AQ113" s="364"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364" t="str">
        <f>IF(AQ113="Bajo","Asumir",IF(AQ113="Moderado","Reducir (Mitigar)",IF(AQ113="Alto","Reducir (Mitigar) o Reducir (Transferir) o Evitar ",IF(AQ113="Extremo","Reducir (Mitigar) o Reducir (Transferir) o Evitar "," "))))</f>
        <v xml:space="preserve"> </v>
      </c>
      <c r="AS113" s="139"/>
      <c r="AT113" s="364"/>
      <c r="AU113" s="364"/>
      <c r="AV113" s="364"/>
      <c r="AW113" s="132"/>
      <c r="AX113" s="139"/>
      <c r="AY113" s="132"/>
      <c r="AZ113" s="364"/>
      <c r="BA113" s="364"/>
      <c r="BB113" s="364"/>
      <c r="BC113" s="364"/>
      <c r="BD113" s="132"/>
      <c r="BE113" s="139"/>
      <c r="BF113" s="132"/>
      <c r="BG113" s="364"/>
      <c r="BH113" s="364"/>
      <c r="BI113" s="364"/>
      <c r="BJ113" s="364"/>
      <c r="BK113" s="132"/>
      <c r="BL113" s="139"/>
      <c r="BM113" s="132"/>
      <c r="BN113" s="364"/>
      <c r="BO113" s="364"/>
      <c r="BP113" s="364"/>
      <c r="BQ113" s="364"/>
      <c r="BR113" s="132"/>
      <c r="BS113" s="139"/>
      <c r="BT113" s="132"/>
      <c r="BU113" s="364"/>
      <c r="BV113" s="364"/>
      <c r="BW113" s="364"/>
      <c r="BX113" s="364"/>
      <c r="BY113" s="364"/>
    </row>
    <row r="114" spans="1:77" ht="16.5" hidden="1" customHeight="1" thickBot="1">
      <c r="A114" s="362"/>
      <c r="B114" s="365"/>
      <c r="C114" s="365"/>
      <c r="D114" s="367"/>
      <c r="E114" s="91"/>
      <c r="F114" s="91"/>
      <c r="G114" s="365"/>
      <c r="H114" s="365"/>
      <c r="I114" s="365"/>
      <c r="J114" s="365"/>
      <c r="K114" s="365"/>
      <c r="L114" s="365"/>
      <c r="M114" s="365"/>
      <c r="N114" s="365"/>
      <c r="O114" s="365"/>
      <c r="P114" s="388"/>
      <c r="Q114" s="391"/>
      <c r="R114" s="365"/>
      <c r="S114" s="365"/>
      <c r="T114" s="370"/>
      <c r="U114" s="373"/>
      <c r="V114" s="373"/>
      <c r="W114" s="377"/>
      <c r="X114" s="380"/>
      <c r="Y114" s="365"/>
      <c r="Z114" s="91"/>
      <c r="AA114" s="91"/>
      <c r="AB114" s="183" t="str">
        <f t="shared" si="10"/>
        <v/>
      </c>
      <c r="AC114" s="91"/>
      <c r="AD114" s="183" t="str">
        <f t="shared" si="11"/>
        <v/>
      </c>
      <c r="AE114" s="91"/>
      <c r="AF114" s="91"/>
      <c r="AG114" s="182"/>
      <c r="AH114" s="182"/>
      <c r="AI114" s="182"/>
      <c r="AJ114" s="182"/>
      <c r="AK114" s="183" t="e">
        <f t="shared" si="9"/>
        <v>#VALUE!</v>
      </c>
      <c r="AL114" s="184" t="str">
        <f>IF(OR(AA114="Preventivo",AA114="Detectivo"),((V113-AL113)*AK114),"0")</f>
        <v>0</v>
      </c>
      <c r="AM114" s="188" t="str">
        <f>IF(AND(AA114="Correctivo",N113="Gestión"),((W113-AM113)*AK114),"0")</f>
        <v>0</v>
      </c>
      <c r="AN114" s="383"/>
      <c r="AO114" s="365"/>
      <c r="AP114" s="365"/>
      <c r="AQ114" s="365"/>
      <c r="AR114" s="394"/>
      <c r="AS114" s="142"/>
      <c r="AT114" s="394"/>
      <c r="AU114" s="394"/>
      <c r="AV114" s="394"/>
      <c r="AW114" s="133"/>
      <c r="AX114" s="142"/>
      <c r="AY114" s="133"/>
      <c r="AZ114" s="365"/>
      <c r="BA114" s="365"/>
      <c r="BB114" s="365"/>
      <c r="BC114" s="365"/>
      <c r="BD114" s="133"/>
      <c r="BE114" s="142"/>
      <c r="BF114" s="133"/>
      <c r="BG114" s="365"/>
      <c r="BH114" s="365"/>
      <c r="BI114" s="365"/>
      <c r="BJ114" s="365"/>
      <c r="BK114" s="133"/>
      <c r="BL114" s="142"/>
      <c r="BM114" s="133"/>
      <c r="BN114" s="365"/>
      <c r="BO114" s="365"/>
      <c r="BP114" s="365"/>
      <c r="BQ114" s="365"/>
      <c r="BR114" s="133"/>
      <c r="BS114" s="142"/>
      <c r="BT114" s="133"/>
      <c r="BU114" s="365"/>
      <c r="BV114" s="365"/>
      <c r="BW114" s="365"/>
      <c r="BX114" s="365"/>
      <c r="BY114" s="365"/>
    </row>
    <row r="115" spans="1:77" ht="16.5" hidden="1" customHeight="1" thickBot="1">
      <c r="A115" s="362"/>
      <c r="B115" s="365"/>
      <c r="C115" s="365"/>
      <c r="D115" s="367"/>
      <c r="E115" s="91"/>
      <c r="F115" s="91"/>
      <c r="G115" s="365"/>
      <c r="H115" s="365"/>
      <c r="I115" s="365"/>
      <c r="J115" s="365"/>
      <c r="K115" s="365"/>
      <c r="L115" s="365"/>
      <c r="M115" s="365"/>
      <c r="N115" s="365"/>
      <c r="O115" s="365"/>
      <c r="P115" s="388"/>
      <c r="Q115" s="391"/>
      <c r="R115" s="365"/>
      <c r="S115" s="365"/>
      <c r="T115" s="370"/>
      <c r="U115" s="373"/>
      <c r="V115" s="373"/>
      <c r="W115" s="377"/>
      <c r="X115" s="380"/>
      <c r="Y115" s="365"/>
      <c r="Z115" s="91"/>
      <c r="AA115" s="91"/>
      <c r="AB115" s="183" t="str">
        <f t="shared" si="10"/>
        <v/>
      </c>
      <c r="AC115" s="91"/>
      <c r="AD115" s="183" t="str">
        <f t="shared" si="11"/>
        <v/>
      </c>
      <c r="AE115" s="91"/>
      <c r="AF115" s="91"/>
      <c r="AG115" s="182"/>
      <c r="AH115" s="182"/>
      <c r="AI115" s="182"/>
      <c r="AJ115" s="182"/>
      <c r="AK115" s="183" t="e">
        <f t="shared" si="9"/>
        <v>#VALUE!</v>
      </c>
      <c r="AL115" s="184" t="str">
        <f>IF(OR(AA115="Preventivo",AA115="Detectivo"),((V113-AL113-AL114)*AK115),"0")</f>
        <v>0</v>
      </c>
      <c r="AM115" s="189" t="str">
        <f>IF(AND(AA115="Correctivo",N113="Gestión"),((W113-AM113-AM114)*AK115),"0")</f>
        <v>0</v>
      </c>
      <c r="AN115" s="383"/>
      <c r="AO115" s="365"/>
      <c r="AP115" s="365"/>
      <c r="AQ115" s="365"/>
      <c r="AR115" s="394"/>
      <c r="AS115" s="142"/>
      <c r="AT115" s="394"/>
      <c r="AU115" s="394"/>
      <c r="AV115" s="394"/>
      <c r="AW115" s="133"/>
      <c r="AX115" s="142"/>
      <c r="AY115" s="133"/>
      <c r="AZ115" s="365"/>
      <c r="BA115" s="365"/>
      <c r="BB115" s="365"/>
      <c r="BC115" s="365"/>
      <c r="BD115" s="133"/>
      <c r="BE115" s="142"/>
      <c r="BF115" s="133"/>
      <c r="BG115" s="365"/>
      <c r="BH115" s="365"/>
      <c r="BI115" s="365"/>
      <c r="BJ115" s="365"/>
      <c r="BK115" s="133"/>
      <c r="BL115" s="142"/>
      <c r="BM115" s="133"/>
      <c r="BN115" s="365"/>
      <c r="BO115" s="365"/>
      <c r="BP115" s="365"/>
      <c r="BQ115" s="365"/>
      <c r="BR115" s="133"/>
      <c r="BS115" s="142"/>
      <c r="BT115" s="133"/>
      <c r="BU115" s="365"/>
      <c r="BV115" s="365"/>
      <c r="BW115" s="365"/>
      <c r="BX115" s="365"/>
      <c r="BY115" s="365"/>
    </row>
    <row r="116" spans="1:77" ht="16.5" hidden="1" customHeight="1" thickBot="1">
      <c r="A116" s="362"/>
      <c r="B116" s="365"/>
      <c r="C116" s="365"/>
      <c r="D116" s="367"/>
      <c r="E116" s="91"/>
      <c r="F116" s="91"/>
      <c r="G116" s="365"/>
      <c r="H116" s="365"/>
      <c r="I116" s="365"/>
      <c r="J116" s="365"/>
      <c r="K116" s="365"/>
      <c r="L116" s="365"/>
      <c r="M116" s="365"/>
      <c r="N116" s="365"/>
      <c r="O116" s="365"/>
      <c r="P116" s="388"/>
      <c r="Q116" s="391"/>
      <c r="R116" s="365"/>
      <c r="S116" s="365"/>
      <c r="T116" s="370"/>
      <c r="U116" s="373"/>
      <c r="V116" s="373"/>
      <c r="W116" s="377"/>
      <c r="X116" s="380"/>
      <c r="Y116" s="365"/>
      <c r="Z116" s="91"/>
      <c r="AA116" s="91"/>
      <c r="AB116" s="183" t="str">
        <f t="shared" si="10"/>
        <v/>
      </c>
      <c r="AC116" s="91"/>
      <c r="AD116" s="183" t="str">
        <f t="shared" si="11"/>
        <v/>
      </c>
      <c r="AE116" s="91"/>
      <c r="AF116" s="91"/>
      <c r="AG116" s="182"/>
      <c r="AH116" s="182"/>
      <c r="AI116" s="182"/>
      <c r="AJ116" s="182"/>
      <c r="AK116" s="183" t="e">
        <f t="shared" si="9"/>
        <v>#VALUE!</v>
      </c>
      <c r="AL116" s="184" t="str">
        <f>IF(OR(AA116="Preventivo",AA116="Detectivo"),((V113-AL113-AL114-AL115)*AK116),"0")</f>
        <v>0</v>
      </c>
      <c r="AM116" s="188" t="str">
        <f>IF(AND(AA116="Correctivo",N113="Gestión"),((W113-AM113-AM114-AM115)*AK116),"0")</f>
        <v>0</v>
      </c>
      <c r="AN116" s="383"/>
      <c r="AO116" s="365"/>
      <c r="AP116" s="365"/>
      <c r="AQ116" s="365"/>
      <c r="AR116" s="394"/>
      <c r="AS116" s="142"/>
      <c r="AT116" s="394"/>
      <c r="AU116" s="394"/>
      <c r="AV116" s="394"/>
      <c r="AW116" s="133"/>
      <c r="AX116" s="142"/>
      <c r="AY116" s="133"/>
      <c r="AZ116" s="365"/>
      <c r="BA116" s="365"/>
      <c r="BB116" s="365"/>
      <c r="BC116" s="365"/>
      <c r="BD116" s="133"/>
      <c r="BE116" s="142"/>
      <c r="BF116" s="133"/>
      <c r="BG116" s="365"/>
      <c r="BH116" s="365"/>
      <c r="BI116" s="365"/>
      <c r="BJ116" s="365"/>
      <c r="BK116" s="133"/>
      <c r="BL116" s="142"/>
      <c r="BM116" s="133"/>
      <c r="BN116" s="365"/>
      <c r="BO116" s="365"/>
      <c r="BP116" s="365"/>
      <c r="BQ116" s="365"/>
      <c r="BR116" s="133"/>
      <c r="BS116" s="142"/>
      <c r="BT116" s="133"/>
      <c r="BU116" s="365"/>
      <c r="BV116" s="365"/>
      <c r="BW116" s="365"/>
      <c r="BX116" s="365"/>
      <c r="BY116" s="365"/>
    </row>
    <row r="117" spans="1:77" ht="16.5" hidden="1" customHeight="1" thickBot="1">
      <c r="A117" s="363"/>
      <c r="B117" s="366"/>
      <c r="C117" s="366"/>
      <c r="D117" s="368"/>
      <c r="E117" s="156"/>
      <c r="F117" s="156"/>
      <c r="G117" s="366"/>
      <c r="H117" s="366"/>
      <c r="I117" s="366"/>
      <c r="J117" s="366"/>
      <c r="K117" s="366"/>
      <c r="L117" s="366"/>
      <c r="M117" s="366"/>
      <c r="N117" s="366"/>
      <c r="O117" s="366"/>
      <c r="P117" s="389"/>
      <c r="Q117" s="392"/>
      <c r="R117" s="366"/>
      <c r="S117" s="366"/>
      <c r="T117" s="371"/>
      <c r="U117" s="374"/>
      <c r="V117" s="374"/>
      <c r="W117" s="378"/>
      <c r="X117" s="381"/>
      <c r="Y117" s="366"/>
      <c r="Z117" s="91"/>
      <c r="AA117" s="91"/>
      <c r="AB117" s="183" t="str">
        <f t="shared" si="10"/>
        <v/>
      </c>
      <c r="AC117" s="91"/>
      <c r="AD117" s="183" t="str">
        <f t="shared" si="11"/>
        <v/>
      </c>
      <c r="AE117" s="91"/>
      <c r="AF117" s="91"/>
      <c r="AG117" s="182"/>
      <c r="AH117" s="182"/>
      <c r="AI117" s="182"/>
      <c r="AJ117" s="182"/>
      <c r="AK117" s="183" t="e">
        <f t="shared" si="9"/>
        <v>#VALUE!</v>
      </c>
      <c r="AL117" s="184" t="str">
        <f>IF(OR(AA117="Preventivo",AA117="Detectivo"),((V113-AL113-AL114-AL115-AL116)*AK117),"0")</f>
        <v>0</v>
      </c>
      <c r="AM117" s="190" t="str">
        <f>IF(AND(AA117="Correctivo",N113="Gestión"),((W113-AM113-AM114-AM115-AM116)*AK117),"0")</f>
        <v>0</v>
      </c>
      <c r="AN117" s="384"/>
      <c r="AO117" s="386"/>
      <c r="AP117" s="386"/>
      <c r="AQ117" s="366"/>
      <c r="AR117" s="395"/>
      <c r="AS117" s="156"/>
      <c r="AT117" s="395"/>
      <c r="AU117" s="395"/>
      <c r="AV117" s="395"/>
      <c r="AW117" s="134"/>
      <c r="AX117" s="156"/>
      <c r="AY117" s="134"/>
      <c r="AZ117" s="366"/>
      <c r="BA117" s="366"/>
      <c r="BB117" s="366"/>
      <c r="BC117" s="366"/>
      <c r="BD117" s="134"/>
      <c r="BE117" s="156"/>
      <c r="BF117" s="134"/>
      <c r="BG117" s="366"/>
      <c r="BH117" s="366"/>
      <c r="BI117" s="366"/>
      <c r="BJ117" s="366"/>
      <c r="BK117" s="134"/>
      <c r="BL117" s="156"/>
      <c r="BM117" s="134"/>
      <c r="BN117" s="366"/>
      <c r="BO117" s="366"/>
      <c r="BP117" s="366"/>
      <c r="BQ117" s="366"/>
      <c r="BR117" s="134"/>
      <c r="BS117" s="156"/>
      <c r="BT117" s="134"/>
      <c r="BU117" s="366"/>
      <c r="BV117" s="366"/>
      <c r="BW117" s="366"/>
      <c r="BX117" s="366"/>
      <c r="BY117" s="366"/>
    </row>
    <row r="118" spans="1:77" ht="16.5" hidden="1" customHeight="1" thickBot="1">
      <c r="A118" s="361"/>
      <c r="B118" s="364" t="str">
        <f>IF(A118&lt;&gt;"",'CONTEXTO PROCESO'!$D$11," ")</f>
        <v xml:space="preserve"> </v>
      </c>
      <c r="C118" s="364" t="str">
        <f>IF(A118&lt;&gt;"",'CONTEXTO PROCESO'!$D$12," ")</f>
        <v xml:space="preserve"> </v>
      </c>
      <c r="D118" s="364"/>
      <c r="E118" s="135"/>
      <c r="F118" s="135"/>
      <c r="G118" s="364"/>
      <c r="H118" s="364"/>
      <c r="I118" s="364" t="str">
        <f>CONCATENATE(H118," por ", E118," debido a ",F118,",",F119,F120,F121,F122," ")</f>
        <v xml:space="preserve"> por  debido a , </v>
      </c>
      <c r="J118" s="364"/>
      <c r="K118" s="364"/>
      <c r="L118" s="364"/>
      <c r="M118" s="364"/>
      <c r="N118" s="364" t="str">
        <f>IF(AND(J118="Si",K118="Si",L118="Si",M118="Si"),"Corrupción_O_LA_FT",IF(AND(J118="",K118="",L118="",M118=""),"","Gestión"))</f>
        <v/>
      </c>
      <c r="O118" s="364"/>
      <c r="P118" s="387"/>
      <c r="Q118" s="390"/>
      <c r="R118" s="364" t="str">
        <f>IF(Q118=Hoja1!$C$22,Hoja1!$B$22,IF(Q118=Hoja1!C$23,Hoja1!$B$23,IF(Q118=Hoja1!$C$24,Hoja1!$B$24,IF(Q118=Hoja1!$C$25,Hoja1!$B$25,IF(Q118=Hoja1!$C$26,Hoja1!$B$26,IF(Q118=Hoja1!$C$27,Hoja1!$B$27,IF(Q118=Hoja1!C$28,Hoja1!$B$28,IF(Q118=Hoja1!$C$29,Hoja1!$B$29,IF(Q118=Hoja1!$C$30,Hoja1!$B$30,IF(Q118=Hoja1!$C$31,Hoja1!$B$31,""))))))))))</f>
        <v/>
      </c>
      <c r="S118" s="393" t="str">
        <f>IF(R118="Muy baja",20%,IF(R118="Rara Vez",20%,IF(R118="Baja",40%,IF(R118="Improbable",40%,IF(R118="Media",60%,IF(R118="Posible",60%,IF(R118="Alta",80%,IF(R118="Probable",80%,IF(R118="Muy alta",100%,IF(R118="Casi seguro",100%,""))))))))))</f>
        <v/>
      </c>
      <c r="T118" s="369" t="str">
        <f>IF(N118="Gestión",HYPERLINK("#"&amp;"Matriz_de_Riesgos!B$263","Clic para Calificar"),IF(N118="Corrupción_O_LA_FT",HYPERLINK("#"&amp;"Matriz_de_Riesgos!A$503","Clic para Calificar"),""))</f>
        <v/>
      </c>
      <c r="U118" s="372" t="str">
        <f>IF(N118="Corrupción_O_LA_FT",X603,E363)</f>
        <v/>
      </c>
      <c r="V118" s="375" t="str">
        <f>S118</f>
        <v/>
      </c>
      <c r="W118" s="376" t="str">
        <f>IF(U118="Catastrófico",100%,IF(U118="Mayor",80%,IF(U118="Moderado",60%,IF(U118="Menor",40%,IF(U118="Leve",20%,"")))))</f>
        <v/>
      </c>
      <c r="X118" s="379" t="e">
        <f>S118*W118</f>
        <v>#VALUE!</v>
      </c>
      <c r="Y118" s="364"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91"/>
      <c r="AA118" s="91"/>
      <c r="AB118" s="183" t="str">
        <f t="shared" si="10"/>
        <v/>
      </c>
      <c r="AC118" s="91"/>
      <c r="AD118" s="183" t="str">
        <f t="shared" si="11"/>
        <v/>
      </c>
      <c r="AE118" s="91"/>
      <c r="AF118" s="91"/>
      <c r="AG118" s="182"/>
      <c r="AH118" s="182"/>
      <c r="AI118" s="182"/>
      <c r="AJ118" s="182"/>
      <c r="AK118" s="183" t="e">
        <f t="shared" si="9"/>
        <v>#VALUE!</v>
      </c>
      <c r="AL118" s="184" t="str">
        <f>IF(OR(AA118="Preventivo",AA118="Detectivo"),(V118*AK118),"0")</f>
        <v>0</v>
      </c>
      <c r="AM118" s="185" t="str">
        <f>IF(AND(AA118="Correctivo",N118="Gestión"),(W118*AK118),"0")</f>
        <v>0</v>
      </c>
      <c r="AN118" s="382" t="str">
        <f>IF(S118&lt;&gt;"",S118-SUM(AL118:AL122),"")</f>
        <v/>
      </c>
      <c r="AO118" s="385" t="str">
        <f>IF(W118&lt;&gt;"",W118-SUM(AM118:AM122),"")</f>
        <v/>
      </c>
      <c r="AP118" s="385" t="e">
        <f>AN118*AO118</f>
        <v>#VALUE!</v>
      </c>
      <c r="AQ118" s="364"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364" t="str">
        <f>IF(AQ118="Bajo","Asumir",IF(AQ118="Moderado","Reducir (Mitigar)",IF(AQ118="Alto","Reducir (Mitigar) o Reducir (Transferir) o Evitar ",IF(AQ118="Extremo","Reducir (Mitigar) o Reducir (Transferir) o Evitar "," "))))</f>
        <v xml:space="preserve"> </v>
      </c>
      <c r="AS118" s="139"/>
      <c r="AT118" s="364"/>
      <c r="AU118" s="364"/>
      <c r="AV118" s="364"/>
      <c r="AW118" s="132"/>
      <c r="AX118" s="139"/>
      <c r="AY118" s="132"/>
      <c r="AZ118" s="364"/>
      <c r="BA118" s="364"/>
      <c r="BB118" s="364"/>
      <c r="BC118" s="364"/>
      <c r="BD118" s="132"/>
      <c r="BE118" s="139"/>
      <c r="BF118" s="132"/>
      <c r="BG118" s="364"/>
      <c r="BH118" s="364"/>
      <c r="BI118" s="364"/>
      <c r="BJ118" s="364"/>
      <c r="BK118" s="132"/>
      <c r="BL118" s="139"/>
      <c r="BM118" s="132"/>
      <c r="BN118" s="364"/>
      <c r="BO118" s="364"/>
      <c r="BP118" s="364"/>
      <c r="BQ118" s="364"/>
      <c r="BR118" s="132"/>
      <c r="BS118" s="139"/>
      <c r="BT118" s="132"/>
      <c r="BU118" s="364"/>
      <c r="BV118" s="364"/>
      <c r="BW118" s="364"/>
      <c r="BX118" s="364"/>
      <c r="BY118" s="364"/>
    </row>
    <row r="119" spans="1:77" ht="16.5" hidden="1" customHeight="1" thickBot="1">
      <c r="A119" s="362"/>
      <c r="B119" s="365"/>
      <c r="C119" s="365"/>
      <c r="D119" s="367"/>
      <c r="E119" s="91"/>
      <c r="F119" s="91"/>
      <c r="G119" s="365"/>
      <c r="H119" s="365"/>
      <c r="I119" s="365"/>
      <c r="J119" s="365"/>
      <c r="K119" s="365"/>
      <c r="L119" s="365"/>
      <c r="M119" s="365"/>
      <c r="N119" s="365"/>
      <c r="O119" s="365"/>
      <c r="P119" s="388"/>
      <c r="Q119" s="391"/>
      <c r="R119" s="365"/>
      <c r="S119" s="365"/>
      <c r="T119" s="370"/>
      <c r="U119" s="373"/>
      <c r="V119" s="373"/>
      <c r="W119" s="377"/>
      <c r="X119" s="380"/>
      <c r="Y119" s="365"/>
      <c r="Z119" s="91"/>
      <c r="AA119" s="91"/>
      <c r="AB119" s="183" t="str">
        <f t="shared" si="10"/>
        <v/>
      </c>
      <c r="AC119" s="91"/>
      <c r="AD119" s="183" t="str">
        <f t="shared" si="11"/>
        <v/>
      </c>
      <c r="AE119" s="91"/>
      <c r="AF119" s="91"/>
      <c r="AG119" s="182"/>
      <c r="AH119" s="182"/>
      <c r="AI119" s="182"/>
      <c r="AJ119" s="182"/>
      <c r="AK119" s="183" t="e">
        <f t="shared" si="9"/>
        <v>#VALUE!</v>
      </c>
      <c r="AL119" s="184" t="str">
        <f>IF(OR(AA119="Preventivo",AA119="Detectivo"),((V118-AL118)*AK119),"0")</f>
        <v>0</v>
      </c>
      <c r="AM119" s="188" t="str">
        <f>IF(AND(AA119="Correctivo",N118="Gestión"),((W118-AM118)*AK119),"0")</f>
        <v>0</v>
      </c>
      <c r="AN119" s="383"/>
      <c r="AO119" s="365"/>
      <c r="AP119" s="365"/>
      <c r="AQ119" s="365"/>
      <c r="AR119" s="394"/>
      <c r="AS119" s="142"/>
      <c r="AT119" s="394"/>
      <c r="AU119" s="394"/>
      <c r="AV119" s="394"/>
      <c r="AW119" s="133"/>
      <c r="AX119" s="142"/>
      <c r="AY119" s="133"/>
      <c r="AZ119" s="365"/>
      <c r="BA119" s="365"/>
      <c r="BB119" s="365"/>
      <c r="BC119" s="365"/>
      <c r="BD119" s="133"/>
      <c r="BE119" s="142"/>
      <c r="BF119" s="133"/>
      <c r="BG119" s="365"/>
      <c r="BH119" s="365"/>
      <c r="BI119" s="365"/>
      <c r="BJ119" s="365"/>
      <c r="BK119" s="133"/>
      <c r="BL119" s="142"/>
      <c r="BM119" s="133"/>
      <c r="BN119" s="365"/>
      <c r="BO119" s="365"/>
      <c r="BP119" s="365"/>
      <c r="BQ119" s="365"/>
      <c r="BR119" s="133"/>
      <c r="BS119" s="142"/>
      <c r="BT119" s="133"/>
      <c r="BU119" s="365"/>
      <c r="BV119" s="365"/>
      <c r="BW119" s="365"/>
      <c r="BX119" s="365"/>
      <c r="BY119" s="365"/>
    </row>
    <row r="120" spans="1:77" ht="16.5" hidden="1" customHeight="1" thickBot="1">
      <c r="A120" s="362"/>
      <c r="B120" s="365"/>
      <c r="C120" s="365"/>
      <c r="D120" s="367"/>
      <c r="E120" s="91"/>
      <c r="F120" s="91"/>
      <c r="G120" s="365"/>
      <c r="H120" s="365"/>
      <c r="I120" s="365"/>
      <c r="J120" s="365"/>
      <c r="K120" s="365"/>
      <c r="L120" s="365"/>
      <c r="M120" s="365"/>
      <c r="N120" s="365"/>
      <c r="O120" s="365"/>
      <c r="P120" s="388"/>
      <c r="Q120" s="391"/>
      <c r="R120" s="365"/>
      <c r="S120" s="365"/>
      <c r="T120" s="370"/>
      <c r="U120" s="373"/>
      <c r="V120" s="373"/>
      <c r="W120" s="377"/>
      <c r="X120" s="380"/>
      <c r="Y120" s="365"/>
      <c r="Z120" s="91"/>
      <c r="AA120" s="91"/>
      <c r="AB120" s="183" t="str">
        <f t="shared" si="10"/>
        <v/>
      </c>
      <c r="AC120" s="91"/>
      <c r="AD120" s="183" t="str">
        <f t="shared" si="11"/>
        <v/>
      </c>
      <c r="AE120" s="91"/>
      <c r="AF120" s="91"/>
      <c r="AG120" s="182"/>
      <c r="AH120" s="182"/>
      <c r="AI120" s="182"/>
      <c r="AJ120" s="182"/>
      <c r="AK120" s="183" t="e">
        <f t="shared" si="9"/>
        <v>#VALUE!</v>
      </c>
      <c r="AL120" s="184" t="str">
        <f>IF(OR(AA120="Preventivo",AA120="Detectivo"),((V118-AL118-AL119)*AK120),"0")</f>
        <v>0</v>
      </c>
      <c r="AM120" s="189" t="str">
        <f>IF(AND(AA120="Correctivo",N118="Gestión"),((W118-AM118-AM119)*AK120),"0")</f>
        <v>0</v>
      </c>
      <c r="AN120" s="383"/>
      <c r="AO120" s="365"/>
      <c r="AP120" s="365"/>
      <c r="AQ120" s="365"/>
      <c r="AR120" s="394"/>
      <c r="AS120" s="142"/>
      <c r="AT120" s="394"/>
      <c r="AU120" s="394"/>
      <c r="AV120" s="394"/>
      <c r="AW120" s="133"/>
      <c r="AX120" s="142"/>
      <c r="AY120" s="133"/>
      <c r="AZ120" s="365"/>
      <c r="BA120" s="365"/>
      <c r="BB120" s="365"/>
      <c r="BC120" s="365"/>
      <c r="BD120" s="133"/>
      <c r="BE120" s="142"/>
      <c r="BF120" s="133"/>
      <c r="BG120" s="365"/>
      <c r="BH120" s="365"/>
      <c r="BI120" s="365"/>
      <c r="BJ120" s="365"/>
      <c r="BK120" s="133"/>
      <c r="BL120" s="142"/>
      <c r="BM120" s="133"/>
      <c r="BN120" s="365"/>
      <c r="BO120" s="365"/>
      <c r="BP120" s="365"/>
      <c r="BQ120" s="365"/>
      <c r="BR120" s="133"/>
      <c r="BS120" s="142"/>
      <c r="BT120" s="133"/>
      <c r="BU120" s="365"/>
      <c r="BV120" s="365"/>
      <c r="BW120" s="365"/>
      <c r="BX120" s="365"/>
      <c r="BY120" s="365"/>
    </row>
    <row r="121" spans="1:77" ht="16.5" hidden="1" customHeight="1" thickBot="1">
      <c r="A121" s="362"/>
      <c r="B121" s="365"/>
      <c r="C121" s="365"/>
      <c r="D121" s="367"/>
      <c r="E121" s="91"/>
      <c r="F121" s="91"/>
      <c r="G121" s="365"/>
      <c r="H121" s="365"/>
      <c r="I121" s="365"/>
      <c r="J121" s="365"/>
      <c r="K121" s="365"/>
      <c r="L121" s="365"/>
      <c r="M121" s="365"/>
      <c r="N121" s="365"/>
      <c r="O121" s="365"/>
      <c r="P121" s="388"/>
      <c r="Q121" s="391"/>
      <c r="R121" s="365"/>
      <c r="S121" s="365"/>
      <c r="T121" s="370"/>
      <c r="U121" s="373"/>
      <c r="V121" s="373"/>
      <c r="W121" s="377"/>
      <c r="X121" s="380"/>
      <c r="Y121" s="365"/>
      <c r="Z121" s="91"/>
      <c r="AA121" s="91"/>
      <c r="AB121" s="183" t="str">
        <f t="shared" si="10"/>
        <v/>
      </c>
      <c r="AC121" s="91"/>
      <c r="AD121" s="183" t="str">
        <f t="shared" si="11"/>
        <v/>
      </c>
      <c r="AE121" s="91"/>
      <c r="AF121" s="91"/>
      <c r="AG121" s="182"/>
      <c r="AH121" s="182"/>
      <c r="AI121" s="182"/>
      <c r="AJ121" s="182"/>
      <c r="AK121" s="183" t="e">
        <f t="shared" si="9"/>
        <v>#VALUE!</v>
      </c>
      <c r="AL121" s="184" t="str">
        <f>IF(OR(AA121="Preventivo",AA121="Detectivo"),((V118-AL118-AL119-AL120)*AK121),"0")</f>
        <v>0</v>
      </c>
      <c r="AM121" s="188" t="str">
        <f>IF(AND(AA121="Correctivo",N118="Gestión"),((W118-AM118-AM119-AM120)*AK121),"0")</f>
        <v>0</v>
      </c>
      <c r="AN121" s="383"/>
      <c r="AO121" s="365"/>
      <c r="AP121" s="365"/>
      <c r="AQ121" s="365"/>
      <c r="AR121" s="394"/>
      <c r="AS121" s="142"/>
      <c r="AT121" s="394"/>
      <c r="AU121" s="394"/>
      <c r="AV121" s="394"/>
      <c r="AW121" s="133"/>
      <c r="AX121" s="142"/>
      <c r="AY121" s="133"/>
      <c r="AZ121" s="365"/>
      <c r="BA121" s="365"/>
      <c r="BB121" s="365"/>
      <c r="BC121" s="365"/>
      <c r="BD121" s="133"/>
      <c r="BE121" s="142"/>
      <c r="BF121" s="133"/>
      <c r="BG121" s="365"/>
      <c r="BH121" s="365"/>
      <c r="BI121" s="365"/>
      <c r="BJ121" s="365"/>
      <c r="BK121" s="133"/>
      <c r="BL121" s="142"/>
      <c r="BM121" s="133"/>
      <c r="BN121" s="365"/>
      <c r="BO121" s="365"/>
      <c r="BP121" s="365"/>
      <c r="BQ121" s="365"/>
      <c r="BR121" s="133"/>
      <c r="BS121" s="142"/>
      <c r="BT121" s="133"/>
      <c r="BU121" s="365"/>
      <c r="BV121" s="365"/>
      <c r="BW121" s="365"/>
      <c r="BX121" s="365"/>
      <c r="BY121" s="365"/>
    </row>
    <row r="122" spans="1:77" ht="16.5" hidden="1" customHeight="1" thickBot="1">
      <c r="A122" s="363"/>
      <c r="B122" s="366"/>
      <c r="C122" s="366"/>
      <c r="D122" s="368"/>
      <c r="E122" s="156"/>
      <c r="F122" s="156"/>
      <c r="G122" s="366"/>
      <c r="H122" s="366"/>
      <c r="I122" s="366"/>
      <c r="J122" s="366"/>
      <c r="K122" s="366"/>
      <c r="L122" s="366"/>
      <c r="M122" s="366"/>
      <c r="N122" s="366"/>
      <c r="O122" s="366"/>
      <c r="P122" s="389"/>
      <c r="Q122" s="392"/>
      <c r="R122" s="366"/>
      <c r="S122" s="366"/>
      <c r="T122" s="371"/>
      <c r="U122" s="374"/>
      <c r="V122" s="374"/>
      <c r="W122" s="378"/>
      <c r="X122" s="381"/>
      <c r="Y122" s="366"/>
      <c r="Z122" s="91"/>
      <c r="AA122" s="91"/>
      <c r="AB122" s="183" t="str">
        <f t="shared" si="10"/>
        <v/>
      </c>
      <c r="AC122" s="91"/>
      <c r="AD122" s="183" t="str">
        <f t="shared" si="11"/>
        <v/>
      </c>
      <c r="AE122" s="91"/>
      <c r="AF122" s="91"/>
      <c r="AG122" s="91"/>
      <c r="AH122" s="91"/>
      <c r="AI122" s="90"/>
      <c r="AJ122" s="91"/>
      <c r="AK122" s="183" t="e">
        <f t="shared" si="9"/>
        <v>#VALUE!</v>
      </c>
      <c r="AL122" s="184" t="str">
        <f>IF(OR(AA122="Preventivo",AA122="Detectivo"),((V118-AL118-AL119-AL120-AL121)*AK122),"0")</f>
        <v>0</v>
      </c>
      <c r="AM122" s="190" t="str">
        <f>IF(AND(AA122="Correctivo",N118="Gestión"),((W118-AM118-AM119-AM120-AM121)*AK122),"0")</f>
        <v>0</v>
      </c>
      <c r="AN122" s="384"/>
      <c r="AO122" s="386"/>
      <c r="AP122" s="386"/>
      <c r="AQ122" s="366"/>
      <c r="AR122" s="395"/>
      <c r="AS122" s="156"/>
      <c r="AT122" s="395"/>
      <c r="AU122" s="395"/>
      <c r="AV122" s="395"/>
      <c r="AW122" s="134"/>
      <c r="AX122" s="156"/>
      <c r="AY122" s="134"/>
      <c r="AZ122" s="366"/>
      <c r="BA122" s="366"/>
      <c r="BB122" s="366"/>
      <c r="BC122" s="366"/>
      <c r="BD122" s="134"/>
      <c r="BE122" s="156"/>
      <c r="BF122" s="134"/>
      <c r="BG122" s="366"/>
      <c r="BH122" s="366"/>
      <c r="BI122" s="366"/>
      <c r="BJ122" s="366"/>
      <c r="BK122" s="134"/>
      <c r="BL122" s="156"/>
      <c r="BM122" s="134"/>
      <c r="BN122" s="366"/>
      <c r="BO122" s="366"/>
      <c r="BP122" s="366"/>
      <c r="BQ122" s="366"/>
      <c r="BR122" s="134"/>
      <c r="BS122" s="156"/>
      <c r="BT122" s="134"/>
      <c r="BU122" s="366"/>
      <c r="BV122" s="366"/>
      <c r="BW122" s="366"/>
      <c r="BX122" s="366"/>
      <c r="BY122" s="366"/>
    </row>
    <row r="123" spans="1:77" ht="16.5" hidden="1" customHeight="1" thickBot="1">
      <c r="A123" s="361"/>
      <c r="B123" s="364" t="str">
        <f>IF(A123&lt;&gt;"",'CONTEXTO PROCESO'!$D$11," ")</f>
        <v xml:space="preserve"> </v>
      </c>
      <c r="C123" s="364" t="str">
        <f>IF(A123&lt;&gt;"",'CONTEXTO PROCESO'!$D$12," ")</f>
        <v xml:space="preserve"> </v>
      </c>
      <c r="D123" s="364"/>
      <c r="E123" s="135"/>
      <c r="F123" s="135"/>
      <c r="G123" s="364"/>
      <c r="H123" s="364"/>
      <c r="I123" s="364" t="str">
        <f>CONCATENATE(H123," por ", E123," debido a ",F123,",",F124,F125,F126,F127," ")</f>
        <v xml:space="preserve"> por  debido a , </v>
      </c>
      <c r="J123" s="364"/>
      <c r="K123" s="364"/>
      <c r="L123" s="364"/>
      <c r="M123" s="364"/>
      <c r="N123" s="364" t="str">
        <f>IF(AND(J123="Si",K123="Si",L123="Si",M123="Si"),"Corrupción_O_LA_FT",IF(AND(J123="",K123="",L123="",M123=""),"","Gestión"))</f>
        <v/>
      </c>
      <c r="O123" s="364"/>
      <c r="P123" s="387"/>
      <c r="Q123" s="390"/>
      <c r="R123" s="364" t="str">
        <f>IF(Q123=Hoja1!$C$22,Hoja1!$B$22,IF(Q123=Hoja1!C$23,Hoja1!$B$23,IF(Q123=Hoja1!$C$24,Hoja1!$B$24,IF(Q123=Hoja1!$C$25,Hoja1!$B$25,IF(Q123=Hoja1!$C$26,Hoja1!$B$26,IF(Q123=Hoja1!$C$27,Hoja1!$B$27,IF(Q123=Hoja1!C$28,Hoja1!$B$28,IF(Q123=Hoja1!$C$29,Hoja1!$B$29,IF(Q123=Hoja1!$C$30,Hoja1!$B$30,IF(Q123=Hoja1!$C$31,Hoja1!$B$31,""))))))))))</f>
        <v/>
      </c>
      <c r="S123" s="393" t="str">
        <f>IF(R123="Muy baja",20%,IF(R123="Rara Vez",20%,IF(R123="Baja",40%,IF(R123="Improbable",40%,IF(R123="Media",60%,IF(R123="Posible",60%,IF(R123="Alta",80%,IF(R123="Probable",80%,IF(R123="Muy alta",100%,IF(R123="Casi seguro",100%,""))))))))))</f>
        <v/>
      </c>
      <c r="T123" s="369" t="str">
        <f>IF(N123="Gestión",HYPERLINK("#"&amp;"Matriz_de_Riesgos!B$263","Clic para Calificar"),IF(N123="Corrupción_O_LA_FT",HYPERLINK("#"&amp;"Matriz_de_Riesgos!A$503","Clic para Calificar"),""))</f>
        <v/>
      </c>
      <c r="U123" s="372" t="str">
        <f>IF(N123="Corrupción_O_LA_FT",X608,E368)</f>
        <v/>
      </c>
      <c r="V123" s="375" t="str">
        <f>S123</f>
        <v/>
      </c>
      <c r="W123" s="376" t="str">
        <f>IF(U123="Catastrófico",100%,IF(U123="Mayor",80%,IF(U123="Moderado",60%,IF(U123="Menor",40%,IF(U123="Leve",20%,"")))))</f>
        <v/>
      </c>
      <c r="X123" s="379" t="e">
        <f>S123*W123</f>
        <v>#VALUE!</v>
      </c>
      <c r="Y123" s="364"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91"/>
      <c r="AA123" s="91"/>
      <c r="AB123" s="183" t="str">
        <f t="shared" si="10"/>
        <v/>
      </c>
      <c r="AC123" s="91"/>
      <c r="AD123" s="183" t="str">
        <f t="shared" si="11"/>
        <v/>
      </c>
      <c r="AE123" s="91"/>
      <c r="AF123" s="91"/>
      <c r="AG123" s="182"/>
      <c r="AH123" s="91"/>
      <c r="AI123" s="90"/>
      <c r="AJ123" s="91"/>
      <c r="AK123" s="183" t="e">
        <f t="shared" si="9"/>
        <v>#VALUE!</v>
      </c>
      <c r="AL123" s="184" t="str">
        <f>IF(OR(AA123="Preventivo",AA123="Detectivo"),(V123*AK123),"0")</f>
        <v>0</v>
      </c>
      <c r="AM123" s="185" t="str">
        <f>IF(AND(AA123="Correctivo",N123="Gestión"),(W123*AK123),"0")</f>
        <v>0</v>
      </c>
      <c r="AN123" s="382" t="str">
        <f>IF(S123&lt;&gt;"",S123-SUM(AL123:AL127),"")</f>
        <v/>
      </c>
      <c r="AO123" s="385" t="str">
        <f>IF(W123&lt;&gt;"",W123-SUM(AM123:AM127),"")</f>
        <v/>
      </c>
      <c r="AP123" s="385" t="e">
        <f>AN123*AO123</f>
        <v>#VALUE!</v>
      </c>
      <c r="AQ123" s="364"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364" t="str">
        <f>IF(AQ123="Bajo","Asumir",IF(AQ123="Moderado","Reducir (Mitigar)",IF(AQ123="Alto","Reducir (Mitigar) o Reducir (Transferir) o Evitar ",IF(AQ123="Extremo","Reducir (Mitigar) o Reducir (Transferir) o Evitar "," "))))</f>
        <v xml:space="preserve"> </v>
      </c>
      <c r="AS123" s="139"/>
      <c r="AT123" s="364"/>
      <c r="AU123" s="364"/>
      <c r="AV123" s="364"/>
      <c r="AW123" s="132"/>
      <c r="AX123" s="139"/>
      <c r="AY123" s="132"/>
      <c r="AZ123" s="364"/>
      <c r="BA123" s="364"/>
      <c r="BB123" s="364"/>
      <c r="BC123" s="364"/>
      <c r="BD123" s="132"/>
      <c r="BE123" s="139"/>
      <c r="BF123" s="132"/>
      <c r="BG123" s="364"/>
      <c r="BH123" s="364"/>
      <c r="BI123" s="364"/>
      <c r="BJ123" s="364"/>
      <c r="BK123" s="132"/>
      <c r="BL123" s="139"/>
      <c r="BM123" s="132"/>
      <c r="BN123" s="364"/>
      <c r="BO123" s="364"/>
      <c r="BP123" s="364"/>
      <c r="BQ123" s="364"/>
      <c r="BR123" s="132"/>
      <c r="BS123" s="139"/>
      <c r="BT123" s="132"/>
      <c r="BU123" s="364"/>
      <c r="BV123" s="364"/>
      <c r="BW123" s="364"/>
      <c r="BX123" s="364"/>
      <c r="BY123" s="364"/>
    </row>
    <row r="124" spans="1:77" ht="16.5" hidden="1" customHeight="1" thickBot="1">
      <c r="A124" s="362"/>
      <c r="B124" s="365"/>
      <c r="C124" s="365"/>
      <c r="D124" s="367"/>
      <c r="E124" s="91"/>
      <c r="F124" s="91"/>
      <c r="G124" s="365"/>
      <c r="H124" s="365"/>
      <c r="I124" s="365"/>
      <c r="J124" s="365"/>
      <c r="K124" s="365"/>
      <c r="L124" s="365"/>
      <c r="M124" s="365"/>
      <c r="N124" s="365"/>
      <c r="O124" s="365"/>
      <c r="P124" s="388"/>
      <c r="Q124" s="391"/>
      <c r="R124" s="365"/>
      <c r="S124" s="365"/>
      <c r="T124" s="370"/>
      <c r="U124" s="373"/>
      <c r="V124" s="373"/>
      <c r="W124" s="377"/>
      <c r="X124" s="380"/>
      <c r="Y124" s="365"/>
      <c r="Z124" s="91"/>
      <c r="AA124" s="91"/>
      <c r="AB124" s="183" t="str">
        <f t="shared" si="10"/>
        <v/>
      </c>
      <c r="AC124" s="91"/>
      <c r="AD124" s="183" t="str">
        <f t="shared" si="11"/>
        <v/>
      </c>
      <c r="AE124" s="91"/>
      <c r="AF124" s="91"/>
      <c r="AG124" s="182"/>
      <c r="AH124" s="91"/>
      <c r="AI124" s="90"/>
      <c r="AJ124" s="91"/>
      <c r="AK124" s="183" t="e">
        <f t="shared" si="9"/>
        <v>#VALUE!</v>
      </c>
      <c r="AL124" s="184" t="str">
        <f>IF(OR(AA124="Preventivo",AA124="Detectivo"),((V123-AL123)*AK124),"0")</f>
        <v>0</v>
      </c>
      <c r="AM124" s="188" t="str">
        <f>IF(AND(AA124="Correctivo",N123="Gestión"),((W123-AM123)*AK124),"0")</f>
        <v>0</v>
      </c>
      <c r="AN124" s="383"/>
      <c r="AO124" s="365"/>
      <c r="AP124" s="365"/>
      <c r="AQ124" s="365"/>
      <c r="AR124" s="394"/>
      <c r="AS124" s="142"/>
      <c r="AT124" s="394"/>
      <c r="AU124" s="394"/>
      <c r="AV124" s="394"/>
      <c r="AW124" s="133"/>
      <c r="AX124" s="142"/>
      <c r="AY124" s="133"/>
      <c r="AZ124" s="365"/>
      <c r="BA124" s="365"/>
      <c r="BB124" s="365"/>
      <c r="BC124" s="365"/>
      <c r="BD124" s="133"/>
      <c r="BE124" s="142"/>
      <c r="BF124" s="133"/>
      <c r="BG124" s="365"/>
      <c r="BH124" s="365"/>
      <c r="BI124" s="365"/>
      <c r="BJ124" s="365"/>
      <c r="BK124" s="133"/>
      <c r="BL124" s="142"/>
      <c r="BM124" s="133"/>
      <c r="BN124" s="365"/>
      <c r="BO124" s="365"/>
      <c r="BP124" s="365"/>
      <c r="BQ124" s="365"/>
      <c r="BR124" s="133"/>
      <c r="BS124" s="142"/>
      <c r="BT124" s="133"/>
      <c r="BU124" s="365"/>
      <c r="BV124" s="365"/>
      <c r="BW124" s="365"/>
      <c r="BX124" s="365"/>
      <c r="BY124" s="365"/>
    </row>
    <row r="125" spans="1:77" ht="16.5" hidden="1" customHeight="1" thickBot="1">
      <c r="A125" s="362"/>
      <c r="B125" s="365"/>
      <c r="C125" s="365"/>
      <c r="D125" s="367"/>
      <c r="E125" s="91"/>
      <c r="F125" s="91"/>
      <c r="G125" s="365"/>
      <c r="H125" s="365"/>
      <c r="I125" s="365"/>
      <c r="J125" s="365"/>
      <c r="K125" s="365"/>
      <c r="L125" s="365"/>
      <c r="M125" s="365"/>
      <c r="N125" s="365"/>
      <c r="O125" s="365"/>
      <c r="P125" s="388"/>
      <c r="Q125" s="391"/>
      <c r="R125" s="365"/>
      <c r="S125" s="365"/>
      <c r="T125" s="370"/>
      <c r="U125" s="373"/>
      <c r="V125" s="373"/>
      <c r="W125" s="377"/>
      <c r="X125" s="380"/>
      <c r="Y125" s="365"/>
      <c r="Z125" s="91"/>
      <c r="AA125" s="91"/>
      <c r="AB125" s="183" t="str">
        <f t="shared" si="10"/>
        <v/>
      </c>
      <c r="AC125" s="91"/>
      <c r="AD125" s="183" t="str">
        <f t="shared" si="11"/>
        <v/>
      </c>
      <c r="AE125" s="91"/>
      <c r="AF125" s="91"/>
      <c r="AG125" s="182"/>
      <c r="AH125" s="91"/>
      <c r="AI125" s="90"/>
      <c r="AJ125" s="91"/>
      <c r="AK125" s="183" t="e">
        <f t="shared" si="9"/>
        <v>#VALUE!</v>
      </c>
      <c r="AL125" s="184" t="str">
        <f>IF(OR(AA125="Preventivo",AA125="Detectivo"),((V123-AL123-AL124)*AK125),"0")</f>
        <v>0</v>
      </c>
      <c r="AM125" s="189" t="str">
        <f>IF(AND(AA125="Correctivo",N123="Gestión"),((W123-AM123-AM124)*AK125),"0")</f>
        <v>0</v>
      </c>
      <c r="AN125" s="383"/>
      <c r="AO125" s="365"/>
      <c r="AP125" s="365"/>
      <c r="AQ125" s="365"/>
      <c r="AR125" s="394"/>
      <c r="AS125" s="142"/>
      <c r="AT125" s="394"/>
      <c r="AU125" s="394"/>
      <c r="AV125" s="394"/>
      <c r="AW125" s="133"/>
      <c r="AX125" s="142"/>
      <c r="AY125" s="133"/>
      <c r="AZ125" s="365"/>
      <c r="BA125" s="365"/>
      <c r="BB125" s="365"/>
      <c r="BC125" s="365"/>
      <c r="BD125" s="133"/>
      <c r="BE125" s="142"/>
      <c r="BF125" s="133"/>
      <c r="BG125" s="365"/>
      <c r="BH125" s="365"/>
      <c r="BI125" s="365"/>
      <c r="BJ125" s="365"/>
      <c r="BK125" s="133"/>
      <c r="BL125" s="142"/>
      <c r="BM125" s="133"/>
      <c r="BN125" s="365"/>
      <c r="BO125" s="365"/>
      <c r="BP125" s="365"/>
      <c r="BQ125" s="365"/>
      <c r="BR125" s="133"/>
      <c r="BS125" s="142"/>
      <c r="BT125" s="133"/>
      <c r="BU125" s="365"/>
      <c r="BV125" s="365"/>
      <c r="BW125" s="365"/>
      <c r="BX125" s="365"/>
      <c r="BY125" s="365"/>
    </row>
    <row r="126" spans="1:77" ht="16.5" hidden="1" customHeight="1" thickBot="1">
      <c r="A126" s="362"/>
      <c r="B126" s="365"/>
      <c r="C126" s="365"/>
      <c r="D126" s="367"/>
      <c r="E126" s="91"/>
      <c r="F126" s="91"/>
      <c r="G126" s="365"/>
      <c r="H126" s="365"/>
      <c r="I126" s="365"/>
      <c r="J126" s="365"/>
      <c r="K126" s="365"/>
      <c r="L126" s="365"/>
      <c r="M126" s="365"/>
      <c r="N126" s="365"/>
      <c r="O126" s="365"/>
      <c r="P126" s="388"/>
      <c r="Q126" s="391"/>
      <c r="R126" s="365"/>
      <c r="S126" s="365"/>
      <c r="T126" s="370"/>
      <c r="U126" s="373"/>
      <c r="V126" s="373"/>
      <c r="W126" s="377"/>
      <c r="X126" s="380"/>
      <c r="Y126" s="365"/>
      <c r="Z126" s="91"/>
      <c r="AA126" s="91"/>
      <c r="AB126" s="183" t="str">
        <f t="shared" si="10"/>
        <v/>
      </c>
      <c r="AC126" s="91"/>
      <c r="AD126" s="183" t="str">
        <f t="shared" si="11"/>
        <v/>
      </c>
      <c r="AE126" s="91"/>
      <c r="AF126" s="91"/>
      <c r="AG126" s="182"/>
      <c r="AH126" s="91"/>
      <c r="AI126" s="90"/>
      <c r="AJ126" s="91"/>
      <c r="AK126" s="183" t="e">
        <f t="shared" si="9"/>
        <v>#VALUE!</v>
      </c>
      <c r="AL126" s="184" t="str">
        <f>IF(OR(AA126="Preventivo",AA126="Detectivo"),((V123-AL123-AL124-AL125)*AK126),"0")</f>
        <v>0</v>
      </c>
      <c r="AM126" s="188" t="str">
        <f>IF(AND(AA126="Correctivo",N123="Gestión"),((W123-AM123-AM124-AM125)*AK126),"0")</f>
        <v>0</v>
      </c>
      <c r="AN126" s="383"/>
      <c r="AO126" s="365"/>
      <c r="AP126" s="365"/>
      <c r="AQ126" s="365"/>
      <c r="AR126" s="394"/>
      <c r="AS126" s="142"/>
      <c r="AT126" s="394"/>
      <c r="AU126" s="394"/>
      <c r="AV126" s="394"/>
      <c r="AW126" s="133"/>
      <c r="AX126" s="142"/>
      <c r="AY126" s="133"/>
      <c r="AZ126" s="365"/>
      <c r="BA126" s="365"/>
      <c r="BB126" s="365"/>
      <c r="BC126" s="365"/>
      <c r="BD126" s="133"/>
      <c r="BE126" s="142"/>
      <c r="BF126" s="133"/>
      <c r="BG126" s="365"/>
      <c r="BH126" s="365"/>
      <c r="BI126" s="365"/>
      <c r="BJ126" s="365"/>
      <c r="BK126" s="133"/>
      <c r="BL126" s="142"/>
      <c r="BM126" s="133"/>
      <c r="BN126" s="365"/>
      <c r="BO126" s="365"/>
      <c r="BP126" s="365"/>
      <c r="BQ126" s="365"/>
      <c r="BR126" s="133"/>
      <c r="BS126" s="142"/>
      <c r="BT126" s="133"/>
      <c r="BU126" s="365"/>
      <c r="BV126" s="365"/>
      <c r="BW126" s="365"/>
      <c r="BX126" s="365"/>
      <c r="BY126" s="365"/>
    </row>
    <row r="127" spans="1:77" ht="16.5" hidden="1" customHeight="1" thickBot="1">
      <c r="A127" s="363"/>
      <c r="B127" s="366"/>
      <c r="C127" s="366"/>
      <c r="D127" s="368"/>
      <c r="E127" s="156"/>
      <c r="F127" s="156"/>
      <c r="G127" s="366"/>
      <c r="H127" s="366"/>
      <c r="I127" s="366"/>
      <c r="J127" s="366"/>
      <c r="K127" s="366"/>
      <c r="L127" s="366"/>
      <c r="M127" s="366"/>
      <c r="N127" s="366"/>
      <c r="O127" s="366"/>
      <c r="P127" s="389"/>
      <c r="Q127" s="392"/>
      <c r="R127" s="366"/>
      <c r="S127" s="366"/>
      <c r="T127" s="371"/>
      <c r="U127" s="374"/>
      <c r="V127" s="374"/>
      <c r="W127" s="378"/>
      <c r="X127" s="381"/>
      <c r="Y127" s="366"/>
      <c r="Z127" s="91"/>
      <c r="AA127" s="91"/>
      <c r="AB127" s="183" t="str">
        <f t="shared" si="10"/>
        <v/>
      </c>
      <c r="AC127" s="91"/>
      <c r="AD127" s="183" t="str">
        <f t="shared" si="11"/>
        <v/>
      </c>
      <c r="AE127" s="91"/>
      <c r="AF127" s="91"/>
      <c r="AG127" s="182"/>
      <c r="AH127" s="91"/>
      <c r="AI127" s="90"/>
      <c r="AJ127" s="91"/>
      <c r="AK127" s="183" t="e">
        <f t="shared" si="9"/>
        <v>#VALUE!</v>
      </c>
      <c r="AL127" s="184" t="str">
        <f>IF(OR(AA127="Preventivo",AA127="Detectivo"),((V123-AL123-AL124-AL125-AL126)*AK127),"0")</f>
        <v>0</v>
      </c>
      <c r="AM127" s="190" t="str">
        <f>IF(AND(AA127="Correctivo",N123="Gestión"),((W123-AM123-AM124-AM125-AM126)*AK127),"0")</f>
        <v>0</v>
      </c>
      <c r="AN127" s="384"/>
      <c r="AO127" s="386"/>
      <c r="AP127" s="386"/>
      <c r="AQ127" s="366"/>
      <c r="AR127" s="395"/>
      <c r="AS127" s="156"/>
      <c r="AT127" s="395"/>
      <c r="AU127" s="395"/>
      <c r="AV127" s="395"/>
      <c r="AW127" s="134"/>
      <c r="AX127" s="156"/>
      <c r="AY127" s="134"/>
      <c r="AZ127" s="366"/>
      <c r="BA127" s="366"/>
      <c r="BB127" s="366"/>
      <c r="BC127" s="366"/>
      <c r="BD127" s="134"/>
      <c r="BE127" s="156"/>
      <c r="BF127" s="134"/>
      <c r="BG127" s="366"/>
      <c r="BH127" s="366"/>
      <c r="BI127" s="366"/>
      <c r="BJ127" s="366"/>
      <c r="BK127" s="134"/>
      <c r="BL127" s="156"/>
      <c r="BM127" s="134"/>
      <c r="BN127" s="366"/>
      <c r="BO127" s="366"/>
      <c r="BP127" s="366"/>
      <c r="BQ127" s="366"/>
      <c r="BR127" s="134"/>
      <c r="BS127" s="156"/>
      <c r="BT127" s="134"/>
      <c r="BU127" s="366"/>
      <c r="BV127" s="366"/>
      <c r="BW127" s="366"/>
      <c r="BX127" s="366"/>
      <c r="BY127" s="366"/>
    </row>
    <row r="128" spans="1:77" ht="16.5" hidden="1" customHeight="1" thickBot="1">
      <c r="A128" s="361"/>
      <c r="B128" s="364" t="str">
        <f>IF(A128&lt;&gt;"",'CONTEXTO PROCESO'!$D$11," ")</f>
        <v xml:space="preserve"> </v>
      </c>
      <c r="C128" s="364" t="str">
        <f>IF(A128&lt;&gt;"",'CONTEXTO PROCESO'!$D$12," ")</f>
        <v xml:space="preserve"> </v>
      </c>
      <c r="D128" s="364"/>
      <c r="E128" s="135"/>
      <c r="F128" s="135"/>
      <c r="G128" s="364"/>
      <c r="H128" s="364"/>
      <c r="I128" s="364" t="str">
        <f>CONCATENATE(H128," por ", E128," debido a ",F128,",",F129,F130,F131,F132," ")</f>
        <v xml:space="preserve"> por  debido a , </v>
      </c>
      <c r="J128" s="364"/>
      <c r="K128" s="364"/>
      <c r="L128" s="364"/>
      <c r="M128" s="364"/>
      <c r="N128" s="364" t="str">
        <f>IF(AND(J128="Si",K128="Si",L128="Si",M128="Si"),"Corrupción_O_LA_FT",IF(AND(J128="",K128="",L128="",M128=""),"","Gestión"))</f>
        <v/>
      </c>
      <c r="O128" s="364"/>
      <c r="P128" s="387"/>
      <c r="Q128" s="390"/>
      <c r="R128" s="364" t="str">
        <f>IF(Q128=Hoja1!$C$22,Hoja1!$B$22,IF(Q128=Hoja1!C$23,Hoja1!$B$23,IF(Q128=Hoja1!$C$24,Hoja1!$B$24,IF(Q128=Hoja1!$C$25,Hoja1!$B$25,IF(Q128=Hoja1!$C$26,Hoja1!$B$26,IF(Q128=Hoja1!$C$27,Hoja1!$B$27,IF(Q128=Hoja1!C$28,Hoja1!$B$28,IF(Q128=Hoja1!$C$29,Hoja1!$B$29,IF(Q128=Hoja1!$C$30,Hoja1!$B$30,IF(Q128=Hoja1!$C$31,Hoja1!$B$31,""))))))))))</f>
        <v/>
      </c>
      <c r="S128" s="393" t="str">
        <f>IF(R128="Muy baja",20%,IF(R128="Rara Vez",20%,IF(R128="Baja",40%,IF(R128="Improbable",40%,IF(R128="Media",60%,IF(R128="Posible",60%,IF(R128="Alta",80%,IF(R128="Probable",80%,IF(R128="Muy alta",100%,IF(R128="Casi seguro",100%,""))))))))))</f>
        <v/>
      </c>
      <c r="T128" s="369" t="str">
        <f>IF(N128="Gestión",HYPERLINK("#"&amp;"Matriz_de_Riesgos!B$263","Clic para Calificar"),IF(N128="Corrupción_O_LA_FT",HYPERLINK("#"&amp;"Matriz_de_Riesgos!A$503","Clic para Calificar"),""))</f>
        <v/>
      </c>
      <c r="U128" s="372" t="str">
        <f>IF(N128="Corrupción_O_LA_FT",X613,E373)</f>
        <v/>
      </c>
      <c r="V128" s="375" t="str">
        <f>S128</f>
        <v/>
      </c>
      <c r="W128" s="376" t="str">
        <f>IF(U128="Catastrófico",100%,IF(U128="Mayor",80%,IF(U128="Moderado",60%,IF(U128="Menor",40%,IF(U128="Leve",20%,"")))))</f>
        <v/>
      </c>
      <c r="X128" s="379" t="e">
        <f>S128*W128</f>
        <v>#VALUE!</v>
      </c>
      <c r="Y128" s="364"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91"/>
      <c r="AA128" s="91"/>
      <c r="AB128" s="183" t="str">
        <f t="shared" si="10"/>
        <v/>
      </c>
      <c r="AC128" s="91"/>
      <c r="AD128" s="183" t="str">
        <f t="shared" si="11"/>
        <v/>
      </c>
      <c r="AE128" s="91"/>
      <c r="AF128" s="91"/>
      <c r="AG128" s="182"/>
      <c r="AH128" s="91"/>
      <c r="AI128" s="90"/>
      <c r="AJ128" s="91"/>
      <c r="AK128" s="183" t="e">
        <f t="shared" si="9"/>
        <v>#VALUE!</v>
      </c>
      <c r="AL128" s="184" t="str">
        <f>IF(OR(AA128="Preventivo",AA128="Detectivo"),(V128*AK128),"0")</f>
        <v>0</v>
      </c>
      <c r="AM128" s="185" t="str">
        <f>IF(AND(AA128="Correctivo",N128="Gestión"),(W128*AK128),"0")</f>
        <v>0</v>
      </c>
      <c r="AN128" s="382" t="str">
        <f>IF(S128&lt;&gt;"",S128-SUM(AL128:AL132),"")</f>
        <v/>
      </c>
      <c r="AO128" s="385" t="str">
        <f>IF(W128&lt;&gt;"",W128-SUM(AM128:AM132),"")</f>
        <v/>
      </c>
      <c r="AP128" s="385" t="e">
        <f>AN128*AO128</f>
        <v>#VALUE!</v>
      </c>
      <c r="AQ128" s="364"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364" t="str">
        <f>IF(AQ128="Bajo","Asumir",IF(AQ128="Moderado","Reducir (Mitigar)",IF(AQ128="Alto","Reducir (Mitigar) o Reducir (Transferir) o Evitar ",IF(AQ128="Extremo","Reducir (Mitigar) o Reducir (Transferir) o Evitar "," "))))</f>
        <v xml:space="preserve"> </v>
      </c>
      <c r="AS128" s="139"/>
      <c r="AT128" s="364"/>
      <c r="AU128" s="364"/>
      <c r="AV128" s="364"/>
      <c r="AW128" s="132"/>
      <c r="AX128" s="139"/>
      <c r="AY128" s="132"/>
      <c r="AZ128" s="364"/>
      <c r="BA128" s="364"/>
      <c r="BB128" s="364"/>
      <c r="BC128" s="364"/>
      <c r="BD128" s="132"/>
      <c r="BE128" s="139"/>
      <c r="BF128" s="132"/>
      <c r="BG128" s="364"/>
      <c r="BH128" s="364"/>
      <c r="BI128" s="364"/>
      <c r="BJ128" s="364"/>
      <c r="BK128" s="132"/>
      <c r="BL128" s="139"/>
      <c r="BM128" s="132"/>
      <c r="BN128" s="364"/>
      <c r="BO128" s="364"/>
      <c r="BP128" s="364"/>
      <c r="BQ128" s="364"/>
      <c r="BR128" s="132"/>
      <c r="BS128" s="139"/>
      <c r="BT128" s="132"/>
      <c r="BU128" s="364"/>
      <c r="BV128" s="364"/>
      <c r="BW128" s="364"/>
      <c r="BX128" s="364"/>
      <c r="BY128" s="364"/>
    </row>
    <row r="129" spans="1:77" ht="16.5" hidden="1" customHeight="1" thickBot="1">
      <c r="A129" s="362"/>
      <c r="B129" s="365"/>
      <c r="C129" s="365"/>
      <c r="D129" s="367"/>
      <c r="E129" s="91"/>
      <c r="F129" s="91"/>
      <c r="G129" s="365"/>
      <c r="H129" s="365"/>
      <c r="I129" s="365"/>
      <c r="J129" s="365"/>
      <c r="K129" s="365"/>
      <c r="L129" s="365"/>
      <c r="M129" s="365"/>
      <c r="N129" s="365"/>
      <c r="O129" s="365"/>
      <c r="P129" s="388"/>
      <c r="Q129" s="391"/>
      <c r="R129" s="365"/>
      <c r="S129" s="365"/>
      <c r="T129" s="370"/>
      <c r="U129" s="373"/>
      <c r="V129" s="373"/>
      <c r="W129" s="377"/>
      <c r="X129" s="380"/>
      <c r="Y129" s="365"/>
      <c r="Z129" s="91"/>
      <c r="AA129" s="91"/>
      <c r="AB129" s="183" t="str">
        <f t="shared" si="10"/>
        <v/>
      </c>
      <c r="AC129" s="91"/>
      <c r="AD129" s="183" t="str">
        <f t="shared" si="11"/>
        <v/>
      </c>
      <c r="AE129" s="91"/>
      <c r="AF129" s="91"/>
      <c r="AG129" s="182"/>
      <c r="AH129" s="91"/>
      <c r="AI129" s="90"/>
      <c r="AJ129" s="91"/>
      <c r="AK129" s="183" t="e">
        <f t="shared" si="9"/>
        <v>#VALUE!</v>
      </c>
      <c r="AL129" s="184" t="str">
        <f>IF(OR(AA129="Preventivo",AA129="Detectivo"),((V128-AL128)*AK129),"0")</f>
        <v>0</v>
      </c>
      <c r="AM129" s="188" t="str">
        <f>IF(AND(AA129="Correctivo",N128="Gestión"),((W128-AM128)*AK129),"0")</f>
        <v>0</v>
      </c>
      <c r="AN129" s="383"/>
      <c r="AO129" s="365"/>
      <c r="AP129" s="365"/>
      <c r="AQ129" s="365"/>
      <c r="AR129" s="394"/>
      <c r="AS129" s="142"/>
      <c r="AT129" s="394"/>
      <c r="AU129" s="394"/>
      <c r="AV129" s="394"/>
      <c r="AW129" s="133"/>
      <c r="AX129" s="142"/>
      <c r="AY129" s="133"/>
      <c r="AZ129" s="365"/>
      <c r="BA129" s="365"/>
      <c r="BB129" s="365"/>
      <c r="BC129" s="365"/>
      <c r="BD129" s="133"/>
      <c r="BE129" s="142"/>
      <c r="BF129" s="133"/>
      <c r="BG129" s="365"/>
      <c r="BH129" s="365"/>
      <c r="BI129" s="365"/>
      <c r="BJ129" s="365"/>
      <c r="BK129" s="133"/>
      <c r="BL129" s="142"/>
      <c r="BM129" s="133"/>
      <c r="BN129" s="365"/>
      <c r="BO129" s="365"/>
      <c r="BP129" s="365"/>
      <c r="BQ129" s="365"/>
      <c r="BR129" s="133"/>
      <c r="BS129" s="142"/>
      <c r="BT129" s="133"/>
      <c r="BU129" s="365"/>
      <c r="BV129" s="365"/>
      <c r="BW129" s="365"/>
      <c r="BX129" s="365"/>
      <c r="BY129" s="365"/>
    </row>
    <row r="130" spans="1:77" ht="16.5" hidden="1" customHeight="1" thickBot="1">
      <c r="A130" s="362"/>
      <c r="B130" s="365"/>
      <c r="C130" s="365"/>
      <c r="D130" s="367"/>
      <c r="E130" s="91"/>
      <c r="F130" s="91"/>
      <c r="G130" s="365"/>
      <c r="H130" s="365"/>
      <c r="I130" s="365"/>
      <c r="J130" s="365"/>
      <c r="K130" s="365"/>
      <c r="L130" s="365"/>
      <c r="M130" s="365"/>
      <c r="N130" s="365"/>
      <c r="O130" s="365"/>
      <c r="P130" s="388"/>
      <c r="Q130" s="391"/>
      <c r="R130" s="365"/>
      <c r="S130" s="365"/>
      <c r="T130" s="370"/>
      <c r="U130" s="373"/>
      <c r="V130" s="373"/>
      <c r="W130" s="377"/>
      <c r="X130" s="380"/>
      <c r="Y130" s="365"/>
      <c r="Z130" s="91"/>
      <c r="AA130" s="91"/>
      <c r="AB130" s="183" t="str">
        <f t="shared" si="10"/>
        <v/>
      </c>
      <c r="AC130" s="91"/>
      <c r="AD130" s="183" t="str">
        <f t="shared" si="11"/>
        <v/>
      </c>
      <c r="AE130" s="91"/>
      <c r="AF130" s="91"/>
      <c r="AG130" s="182"/>
      <c r="AH130" s="91"/>
      <c r="AI130" s="90"/>
      <c r="AJ130" s="91"/>
      <c r="AK130" s="183" t="e">
        <f t="shared" si="9"/>
        <v>#VALUE!</v>
      </c>
      <c r="AL130" s="184" t="str">
        <f>IF(OR(AA130="Preventivo",AA130="Detectivo"),((V128-AL128-AL129)*AK130),"0")</f>
        <v>0</v>
      </c>
      <c r="AM130" s="189" t="str">
        <f>IF(AND(AA130="Correctivo",N128="Gestión"),((W128-AM128-AM129)*AK130),"0")</f>
        <v>0</v>
      </c>
      <c r="AN130" s="383"/>
      <c r="AO130" s="365"/>
      <c r="AP130" s="365"/>
      <c r="AQ130" s="365"/>
      <c r="AR130" s="394"/>
      <c r="AS130" s="142"/>
      <c r="AT130" s="394"/>
      <c r="AU130" s="394"/>
      <c r="AV130" s="394"/>
      <c r="AW130" s="133"/>
      <c r="AX130" s="142"/>
      <c r="AY130" s="133"/>
      <c r="AZ130" s="365"/>
      <c r="BA130" s="365"/>
      <c r="BB130" s="365"/>
      <c r="BC130" s="365"/>
      <c r="BD130" s="133"/>
      <c r="BE130" s="142"/>
      <c r="BF130" s="133"/>
      <c r="BG130" s="365"/>
      <c r="BH130" s="365"/>
      <c r="BI130" s="365"/>
      <c r="BJ130" s="365"/>
      <c r="BK130" s="133"/>
      <c r="BL130" s="142"/>
      <c r="BM130" s="133"/>
      <c r="BN130" s="365"/>
      <c r="BO130" s="365"/>
      <c r="BP130" s="365"/>
      <c r="BQ130" s="365"/>
      <c r="BR130" s="133"/>
      <c r="BS130" s="142"/>
      <c r="BT130" s="133"/>
      <c r="BU130" s="365"/>
      <c r="BV130" s="365"/>
      <c r="BW130" s="365"/>
      <c r="BX130" s="365"/>
      <c r="BY130" s="365"/>
    </row>
    <row r="131" spans="1:77" ht="16.5" hidden="1" customHeight="1" thickBot="1">
      <c r="A131" s="362"/>
      <c r="B131" s="365"/>
      <c r="C131" s="365"/>
      <c r="D131" s="367"/>
      <c r="E131" s="91"/>
      <c r="F131" s="91"/>
      <c r="G131" s="365"/>
      <c r="H131" s="365"/>
      <c r="I131" s="365"/>
      <c r="J131" s="365"/>
      <c r="K131" s="365"/>
      <c r="L131" s="365"/>
      <c r="M131" s="365"/>
      <c r="N131" s="365"/>
      <c r="O131" s="365"/>
      <c r="P131" s="388"/>
      <c r="Q131" s="391"/>
      <c r="R131" s="365"/>
      <c r="S131" s="365"/>
      <c r="T131" s="370"/>
      <c r="U131" s="373"/>
      <c r="V131" s="373"/>
      <c r="W131" s="377"/>
      <c r="X131" s="380"/>
      <c r="Y131" s="365"/>
      <c r="Z131" s="91"/>
      <c r="AA131" s="91"/>
      <c r="AB131" s="183" t="str">
        <f t="shared" si="10"/>
        <v/>
      </c>
      <c r="AC131" s="91"/>
      <c r="AD131" s="183" t="str">
        <f t="shared" si="11"/>
        <v/>
      </c>
      <c r="AE131" s="91"/>
      <c r="AF131" s="91"/>
      <c r="AG131" s="182"/>
      <c r="AH131" s="91"/>
      <c r="AI131" s="90"/>
      <c r="AJ131" s="91"/>
      <c r="AK131" s="183" t="e">
        <f t="shared" si="9"/>
        <v>#VALUE!</v>
      </c>
      <c r="AL131" s="184" t="str">
        <f>IF(OR(AA131="Preventivo",AA131="Detectivo"),((V128-AL128-AL129-AL130)*AK131),"0")</f>
        <v>0</v>
      </c>
      <c r="AM131" s="188" t="str">
        <f>IF(AND(AA131="Correctivo",N128="Gestión"),((W128-AM128-AM129-AM130)*AK131),"0")</f>
        <v>0</v>
      </c>
      <c r="AN131" s="383"/>
      <c r="AO131" s="365"/>
      <c r="AP131" s="365"/>
      <c r="AQ131" s="365"/>
      <c r="AR131" s="394"/>
      <c r="AS131" s="142"/>
      <c r="AT131" s="394"/>
      <c r="AU131" s="394"/>
      <c r="AV131" s="394"/>
      <c r="AW131" s="133"/>
      <c r="AX131" s="142"/>
      <c r="AY131" s="133"/>
      <c r="AZ131" s="365"/>
      <c r="BA131" s="365"/>
      <c r="BB131" s="365"/>
      <c r="BC131" s="365"/>
      <c r="BD131" s="133"/>
      <c r="BE131" s="142"/>
      <c r="BF131" s="133"/>
      <c r="BG131" s="365"/>
      <c r="BH131" s="365"/>
      <c r="BI131" s="365"/>
      <c r="BJ131" s="365"/>
      <c r="BK131" s="133"/>
      <c r="BL131" s="142"/>
      <c r="BM131" s="133"/>
      <c r="BN131" s="365"/>
      <c r="BO131" s="365"/>
      <c r="BP131" s="365"/>
      <c r="BQ131" s="365"/>
      <c r="BR131" s="133"/>
      <c r="BS131" s="142"/>
      <c r="BT131" s="133"/>
      <c r="BU131" s="365"/>
      <c r="BV131" s="365"/>
      <c r="BW131" s="365"/>
      <c r="BX131" s="365"/>
      <c r="BY131" s="365"/>
    </row>
    <row r="132" spans="1:77" ht="16.5" hidden="1" customHeight="1" thickBot="1">
      <c r="A132" s="363"/>
      <c r="B132" s="366"/>
      <c r="C132" s="366"/>
      <c r="D132" s="368"/>
      <c r="E132" s="156"/>
      <c r="F132" s="156"/>
      <c r="G132" s="366"/>
      <c r="H132" s="366"/>
      <c r="I132" s="366"/>
      <c r="J132" s="366"/>
      <c r="K132" s="366"/>
      <c r="L132" s="366"/>
      <c r="M132" s="366"/>
      <c r="N132" s="366"/>
      <c r="O132" s="366"/>
      <c r="P132" s="389"/>
      <c r="Q132" s="392"/>
      <c r="R132" s="366"/>
      <c r="S132" s="366"/>
      <c r="T132" s="371"/>
      <c r="U132" s="374"/>
      <c r="V132" s="374"/>
      <c r="W132" s="378"/>
      <c r="X132" s="381"/>
      <c r="Y132" s="366"/>
      <c r="Z132" s="91"/>
      <c r="AA132" s="91"/>
      <c r="AB132" s="183" t="str">
        <f t="shared" si="10"/>
        <v/>
      </c>
      <c r="AC132" s="91"/>
      <c r="AD132" s="183" t="str">
        <f t="shared" si="11"/>
        <v/>
      </c>
      <c r="AE132" s="91"/>
      <c r="AF132" s="91"/>
      <c r="AG132" s="182"/>
      <c r="AH132" s="91"/>
      <c r="AI132" s="90"/>
      <c r="AJ132" s="91"/>
      <c r="AK132" s="183" t="e">
        <f t="shared" si="9"/>
        <v>#VALUE!</v>
      </c>
      <c r="AL132" s="184" t="str">
        <f>IF(OR(AA132="Preventivo",AA132="Detectivo"),((V128-AL128-AL129-AL130-AL131)*AK132),"0")</f>
        <v>0</v>
      </c>
      <c r="AM132" s="190" t="str">
        <f>IF(AND(AA132="Correctivo",N128="Gestión"),((W128-AM128-AM129-AM130-AM131)*AK132),"0")</f>
        <v>0</v>
      </c>
      <c r="AN132" s="384"/>
      <c r="AO132" s="386"/>
      <c r="AP132" s="386"/>
      <c r="AQ132" s="366"/>
      <c r="AR132" s="395"/>
      <c r="AS132" s="156"/>
      <c r="AT132" s="395"/>
      <c r="AU132" s="395"/>
      <c r="AV132" s="395"/>
      <c r="AW132" s="134"/>
      <c r="AX132" s="156"/>
      <c r="AY132" s="134"/>
      <c r="AZ132" s="366"/>
      <c r="BA132" s="366"/>
      <c r="BB132" s="366"/>
      <c r="BC132" s="366"/>
      <c r="BD132" s="134"/>
      <c r="BE132" s="156"/>
      <c r="BF132" s="134"/>
      <c r="BG132" s="366"/>
      <c r="BH132" s="366"/>
      <c r="BI132" s="366"/>
      <c r="BJ132" s="366"/>
      <c r="BK132" s="134"/>
      <c r="BL132" s="156"/>
      <c r="BM132" s="134"/>
      <c r="BN132" s="366"/>
      <c r="BO132" s="366"/>
      <c r="BP132" s="366"/>
      <c r="BQ132" s="366"/>
      <c r="BR132" s="134"/>
      <c r="BS132" s="156"/>
      <c r="BT132" s="134"/>
      <c r="BU132" s="366"/>
      <c r="BV132" s="366"/>
      <c r="BW132" s="366"/>
      <c r="BX132" s="366"/>
      <c r="BY132" s="366"/>
    </row>
    <row r="133" spans="1:77" ht="16.5" hidden="1" customHeight="1" thickBot="1">
      <c r="A133" s="361"/>
      <c r="B133" s="364" t="str">
        <f>IF(A133&lt;&gt;"",'CONTEXTO PROCESO'!$D$11," ")</f>
        <v xml:space="preserve"> </v>
      </c>
      <c r="C133" s="364" t="str">
        <f>IF(A133&lt;&gt;"",'CONTEXTO PROCESO'!$D$12," ")</f>
        <v xml:space="preserve"> </v>
      </c>
      <c r="D133" s="364"/>
      <c r="E133" s="135"/>
      <c r="F133" s="135"/>
      <c r="G133" s="364"/>
      <c r="H133" s="364"/>
      <c r="I133" s="364" t="str">
        <f>CONCATENATE(H133," por ", E133," debido a ",F133,",",F134,F135,F136,F137," ")</f>
        <v xml:space="preserve"> por  debido a , </v>
      </c>
      <c r="J133" s="364"/>
      <c r="K133" s="364"/>
      <c r="L133" s="364"/>
      <c r="M133" s="364"/>
      <c r="N133" s="364" t="str">
        <f>IF(AND(J133="Si",K133="Si",L133="Si",M133="Si"),"Corrupción_O_LA_FT",IF(AND(J133="",K133="",L133="",M133=""),"","Gestión"))</f>
        <v/>
      </c>
      <c r="O133" s="364"/>
      <c r="P133" s="387"/>
      <c r="Q133" s="390"/>
      <c r="R133" s="364" t="str">
        <f>IF(Q133=Hoja1!$C$22,Hoja1!$B$22,IF(Q133=Hoja1!C$23,Hoja1!$B$23,IF(Q133=Hoja1!$C$24,Hoja1!$B$24,IF(Q133=Hoja1!$C$25,Hoja1!$B$25,IF(Q133=Hoja1!$C$26,Hoja1!$B$26,IF(Q133=Hoja1!$C$27,Hoja1!$B$27,IF(Q133=Hoja1!C$28,Hoja1!$B$28,IF(Q133=Hoja1!$C$29,Hoja1!$B$29,IF(Q133=Hoja1!$C$30,Hoja1!$B$30,IF(Q133=Hoja1!$C$31,Hoja1!$B$31,""))))))))))</f>
        <v/>
      </c>
      <c r="S133" s="393" t="str">
        <f>IF(R133="Muy baja",20%,IF(R133="Rara Vez",20%,IF(R133="Baja",40%,IF(R133="Improbable",40%,IF(R133="Media",60%,IF(R133="Posible",60%,IF(R133="Alta",80%,IF(R133="Probable",80%,IF(R133="Muy alta",100%,IF(R133="Casi seguro",100%,""))))))))))</f>
        <v/>
      </c>
      <c r="T133" s="369" t="str">
        <f>IF(N133="Gestión",HYPERLINK("#"&amp;"Matriz_de_Riesgos!B$263","Clic para Calificar"),IF(N133="Corrupción_O_LA_FT",HYPERLINK("#"&amp;"Matriz_de_Riesgos!A$503","Clic para Calificar"),""))</f>
        <v/>
      </c>
      <c r="U133" s="372" t="str">
        <f>IF(N133="Corrupción_O_LA_FT",X618,E378)</f>
        <v/>
      </c>
      <c r="V133" s="375" t="str">
        <f>S133</f>
        <v/>
      </c>
      <c r="W133" s="376" t="str">
        <f>IF(U133="Catastrófico",100%,IF(U133="Mayor",80%,IF(U133="Moderado",60%,IF(U133="Menor",40%,IF(U133="Leve",20%,"")))))</f>
        <v/>
      </c>
      <c r="X133" s="379" t="e">
        <f>S133*W133</f>
        <v>#VALUE!</v>
      </c>
      <c r="Y133" s="364"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91"/>
      <c r="AA133" s="91"/>
      <c r="AB133" s="183" t="str">
        <f t="shared" si="10"/>
        <v/>
      </c>
      <c r="AC133" s="91"/>
      <c r="AD133" s="183" t="str">
        <f t="shared" si="11"/>
        <v/>
      </c>
      <c r="AE133" s="91"/>
      <c r="AF133" s="91"/>
      <c r="AG133" s="182"/>
      <c r="AH133" s="91"/>
      <c r="AI133" s="90"/>
      <c r="AJ133" s="91"/>
      <c r="AK133" s="183" t="e">
        <f t="shared" si="9"/>
        <v>#VALUE!</v>
      </c>
      <c r="AL133" s="184" t="str">
        <f>IF(OR(AA133="Preventivo",AA133="Detectivo"),(V133*AK133),"0")</f>
        <v>0</v>
      </c>
      <c r="AM133" s="185" t="str">
        <f>IF(AND(AA133="Correctivo",N133="Gestión"),(W133*AK133),"0")</f>
        <v>0</v>
      </c>
      <c r="AN133" s="382" t="str">
        <f>IF(S133&lt;&gt;"",S133-SUM(AL133:AL137),"")</f>
        <v/>
      </c>
      <c r="AO133" s="385" t="str">
        <f>IF(W133&lt;&gt;"",W133-SUM(AM133:AM137),"")</f>
        <v/>
      </c>
      <c r="AP133" s="385" t="e">
        <f>AN133*AO133</f>
        <v>#VALUE!</v>
      </c>
      <c r="AQ133" s="364"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364" t="str">
        <f>IF(AQ133="Bajo","Asumir",IF(AQ133="Moderado","Reducir (Mitigar)",IF(AQ133="Alto","Reducir (Mitigar) o Reducir (Transferir) o Evitar ",IF(AQ133="Extremo","Reducir (Mitigar) o Reducir (Transferir) o Evitar "," "))))</f>
        <v xml:space="preserve"> </v>
      </c>
      <c r="AS133" s="139"/>
      <c r="AT133" s="364"/>
      <c r="AU133" s="364"/>
      <c r="AV133" s="364"/>
      <c r="AW133" s="132"/>
      <c r="AX133" s="139"/>
      <c r="AY133" s="132"/>
      <c r="AZ133" s="364"/>
      <c r="BA133" s="364"/>
      <c r="BB133" s="364"/>
      <c r="BC133" s="364"/>
      <c r="BD133" s="132"/>
      <c r="BE133" s="139"/>
      <c r="BF133" s="132"/>
      <c r="BG133" s="364"/>
      <c r="BH133" s="364"/>
      <c r="BI133" s="364"/>
      <c r="BJ133" s="364"/>
      <c r="BK133" s="132"/>
      <c r="BL133" s="139"/>
      <c r="BM133" s="132"/>
      <c r="BN133" s="364"/>
      <c r="BO133" s="364"/>
      <c r="BP133" s="364"/>
      <c r="BQ133" s="364"/>
      <c r="BR133" s="132"/>
      <c r="BS133" s="139"/>
      <c r="BT133" s="132"/>
      <c r="BU133" s="364"/>
      <c r="BV133" s="364"/>
      <c r="BW133" s="364"/>
      <c r="BX133" s="364"/>
      <c r="BY133" s="364"/>
    </row>
    <row r="134" spans="1:77" ht="16.5" hidden="1" customHeight="1" thickBot="1">
      <c r="A134" s="362"/>
      <c r="B134" s="365"/>
      <c r="C134" s="365"/>
      <c r="D134" s="367"/>
      <c r="E134" s="91"/>
      <c r="F134" s="91"/>
      <c r="G134" s="365"/>
      <c r="H134" s="365"/>
      <c r="I134" s="365"/>
      <c r="J134" s="365"/>
      <c r="K134" s="365"/>
      <c r="L134" s="365"/>
      <c r="M134" s="365"/>
      <c r="N134" s="365"/>
      <c r="O134" s="365"/>
      <c r="P134" s="388"/>
      <c r="Q134" s="391"/>
      <c r="R134" s="365"/>
      <c r="S134" s="365"/>
      <c r="T134" s="370"/>
      <c r="U134" s="373"/>
      <c r="V134" s="373"/>
      <c r="W134" s="377"/>
      <c r="X134" s="380"/>
      <c r="Y134" s="365"/>
      <c r="Z134" s="91"/>
      <c r="AA134" s="91"/>
      <c r="AB134" s="183" t="str">
        <f t="shared" si="10"/>
        <v/>
      </c>
      <c r="AC134" s="91"/>
      <c r="AD134" s="183" t="str">
        <f t="shared" si="11"/>
        <v/>
      </c>
      <c r="AE134" s="91"/>
      <c r="AF134" s="91"/>
      <c r="AG134" s="182"/>
      <c r="AH134" s="182"/>
      <c r="AI134" s="182"/>
      <c r="AJ134" s="182"/>
      <c r="AK134" s="183" t="e">
        <f t="shared" si="9"/>
        <v>#VALUE!</v>
      </c>
      <c r="AL134" s="184" t="str">
        <f>IF(OR(AA134="Preventivo",AA134="Detectivo"),((V133-AL133)*AK134),"0")</f>
        <v>0</v>
      </c>
      <c r="AM134" s="188" t="str">
        <f>IF(AND(AA134="Correctivo",N133="Gestión"),((W133-AM133)*AK134),"0")</f>
        <v>0</v>
      </c>
      <c r="AN134" s="383"/>
      <c r="AO134" s="365"/>
      <c r="AP134" s="365"/>
      <c r="AQ134" s="365"/>
      <c r="AR134" s="394"/>
      <c r="AS134" s="142"/>
      <c r="AT134" s="394"/>
      <c r="AU134" s="394"/>
      <c r="AV134" s="394"/>
      <c r="AW134" s="133"/>
      <c r="AX134" s="142"/>
      <c r="AY134" s="133"/>
      <c r="AZ134" s="365"/>
      <c r="BA134" s="365"/>
      <c r="BB134" s="365"/>
      <c r="BC134" s="365"/>
      <c r="BD134" s="133"/>
      <c r="BE134" s="142"/>
      <c r="BF134" s="133"/>
      <c r="BG134" s="365"/>
      <c r="BH134" s="365"/>
      <c r="BI134" s="365"/>
      <c r="BJ134" s="365"/>
      <c r="BK134" s="133"/>
      <c r="BL134" s="142"/>
      <c r="BM134" s="133"/>
      <c r="BN134" s="365"/>
      <c r="BO134" s="365"/>
      <c r="BP134" s="365"/>
      <c r="BQ134" s="365"/>
      <c r="BR134" s="133"/>
      <c r="BS134" s="142"/>
      <c r="BT134" s="133"/>
      <c r="BU134" s="365"/>
      <c r="BV134" s="365"/>
      <c r="BW134" s="365"/>
      <c r="BX134" s="365"/>
      <c r="BY134" s="365"/>
    </row>
    <row r="135" spans="1:77" ht="16.5" hidden="1" customHeight="1" thickBot="1">
      <c r="A135" s="362"/>
      <c r="B135" s="365"/>
      <c r="C135" s="365"/>
      <c r="D135" s="367"/>
      <c r="E135" s="91"/>
      <c r="F135" s="91"/>
      <c r="G135" s="365"/>
      <c r="H135" s="365"/>
      <c r="I135" s="365"/>
      <c r="J135" s="365"/>
      <c r="K135" s="365"/>
      <c r="L135" s="365"/>
      <c r="M135" s="365"/>
      <c r="N135" s="365"/>
      <c r="O135" s="365"/>
      <c r="P135" s="388"/>
      <c r="Q135" s="391"/>
      <c r="R135" s="365"/>
      <c r="S135" s="365"/>
      <c r="T135" s="370"/>
      <c r="U135" s="373"/>
      <c r="V135" s="373"/>
      <c r="W135" s="377"/>
      <c r="X135" s="380"/>
      <c r="Y135" s="365"/>
      <c r="Z135" s="91"/>
      <c r="AA135" s="91"/>
      <c r="AB135" s="183" t="str">
        <f t="shared" si="10"/>
        <v/>
      </c>
      <c r="AC135" s="91"/>
      <c r="AD135" s="183" t="str">
        <f t="shared" si="11"/>
        <v/>
      </c>
      <c r="AE135" s="91"/>
      <c r="AF135" s="91"/>
      <c r="AG135" s="182"/>
      <c r="AH135" s="182"/>
      <c r="AI135" s="182"/>
      <c r="AJ135" s="182"/>
      <c r="AK135" s="183" t="e">
        <f t="shared" si="9"/>
        <v>#VALUE!</v>
      </c>
      <c r="AL135" s="184" t="str">
        <f>IF(OR(AA135="Preventivo",AA135="Detectivo"),((V133-AL133-AL134)*AK135),"0")</f>
        <v>0</v>
      </c>
      <c r="AM135" s="189" t="str">
        <f>IF(AND(AA135="Correctivo",N133="Gestión"),((W133-AM133-AM134)*AK135),"0")</f>
        <v>0</v>
      </c>
      <c r="AN135" s="383"/>
      <c r="AO135" s="365"/>
      <c r="AP135" s="365"/>
      <c r="AQ135" s="365"/>
      <c r="AR135" s="394"/>
      <c r="AS135" s="142"/>
      <c r="AT135" s="394"/>
      <c r="AU135" s="394"/>
      <c r="AV135" s="394"/>
      <c r="AW135" s="133"/>
      <c r="AX135" s="142"/>
      <c r="AY135" s="133"/>
      <c r="AZ135" s="365"/>
      <c r="BA135" s="365"/>
      <c r="BB135" s="365"/>
      <c r="BC135" s="365"/>
      <c r="BD135" s="133"/>
      <c r="BE135" s="142"/>
      <c r="BF135" s="133"/>
      <c r="BG135" s="365"/>
      <c r="BH135" s="365"/>
      <c r="BI135" s="365"/>
      <c r="BJ135" s="365"/>
      <c r="BK135" s="133"/>
      <c r="BL135" s="142"/>
      <c r="BM135" s="133"/>
      <c r="BN135" s="365"/>
      <c r="BO135" s="365"/>
      <c r="BP135" s="365"/>
      <c r="BQ135" s="365"/>
      <c r="BR135" s="133"/>
      <c r="BS135" s="142"/>
      <c r="BT135" s="133"/>
      <c r="BU135" s="365"/>
      <c r="BV135" s="365"/>
      <c r="BW135" s="365"/>
      <c r="BX135" s="365"/>
      <c r="BY135" s="365"/>
    </row>
    <row r="136" spans="1:77" ht="16.5" hidden="1" customHeight="1" thickBot="1">
      <c r="A136" s="362"/>
      <c r="B136" s="365"/>
      <c r="C136" s="365"/>
      <c r="D136" s="367"/>
      <c r="E136" s="91"/>
      <c r="F136" s="91"/>
      <c r="G136" s="365"/>
      <c r="H136" s="365"/>
      <c r="I136" s="365"/>
      <c r="J136" s="365"/>
      <c r="K136" s="365"/>
      <c r="L136" s="365"/>
      <c r="M136" s="365"/>
      <c r="N136" s="365"/>
      <c r="O136" s="365"/>
      <c r="P136" s="388"/>
      <c r="Q136" s="391"/>
      <c r="R136" s="365"/>
      <c r="S136" s="365"/>
      <c r="T136" s="370"/>
      <c r="U136" s="373"/>
      <c r="V136" s="373"/>
      <c r="W136" s="377"/>
      <c r="X136" s="380"/>
      <c r="Y136" s="365"/>
      <c r="Z136" s="91"/>
      <c r="AA136" s="91"/>
      <c r="AB136" s="183" t="str">
        <f t="shared" si="10"/>
        <v/>
      </c>
      <c r="AC136" s="91"/>
      <c r="AD136" s="183" t="str">
        <f t="shared" si="11"/>
        <v/>
      </c>
      <c r="AE136" s="91"/>
      <c r="AF136" s="91"/>
      <c r="AG136" s="182"/>
      <c r="AH136" s="182"/>
      <c r="AI136" s="182"/>
      <c r="AJ136" s="182"/>
      <c r="AK136" s="183" t="e">
        <f t="shared" si="9"/>
        <v>#VALUE!</v>
      </c>
      <c r="AL136" s="184" t="str">
        <f>IF(OR(AA136="Preventivo",AA136="Detectivo"),((V133-AL133-AL134-AL135)*AK136),"0")</f>
        <v>0</v>
      </c>
      <c r="AM136" s="188" t="str">
        <f>IF(AND(AA136="Correctivo",N133="Gestión"),((W133-AM133-AM134-AM135)*AK136),"0")</f>
        <v>0</v>
      </c>
      <c r="AN136" s="383"/>
      <c r="AO136" s="365"/>
      <c r="AP136" s="365"/>
      <c r="AQ136" s="365"/>
      <c r="AR136" s="394"/>
      <c r="AS136" s="142"/>
      <c r="AT136" s="394"/>
      <c r="AU136" s="394"/>
      <c r="AV136" s="394"/>
      <c r="AW136" s="133"/>
      <c r="AX136" s="142"/>
      <c r="AY136" s="133"/>
      <c r="AZ136" s="365"/>
      <c r="BA136" s="365"/>
      <c r="BB136" s="365"/>
      <c r="BC136" s="365"/>
      <c r="BD136" s="133"/>
      <c r="BE136" s="142"/>
      <c r="BF136" s="133"/>
      <c r="BG136" s="365"/>
      <c r="BH136" s="365"/>
      <c r="BI136" s="365"/>
      <c r="BJ136" s="365"/>
      <c r="BK136" s="133"/>
      <c r="BL136" s="142"/>
      <c r="BM136" s="133"/>
      <c r="BN136" s="365"/>
      <c r="BO136" s="365"/>
      <c r="BP136" s="365"/>
      <c r="BQ136" s="365"/>
      <c r="BR136" s="133"/>
      <c r="BS136" s="142"/>
      <c r="BT136" s="133"/>
      <c r="BU136" s="365"/>
      <c r="BV136" s="365"/>
      <c r="BW136" s="365"/>
      <c r="BX136" s="365"/>
      <c r="BY136" s="365"/>
    </row>
    <row r="137" spans="1:77" ht="16.5" hidden="1" customHeight="1" thickBot="1">
      <c r="A137" s="363"/>
      <c r="B137" s="366"/>
      <c r="C137" s="366"/>
      <c r="D137" s="368"/>
      <c r="E137" s="156"/>
      <c r="F137" s="156"/>
      <c r="G137" s="366"/>
      <c r="H137" s="366"/>
      <c r="I137" s="366"/>
      <c r="J137" s="366"/>
      <c r="K137" s="366"/>
      <c r="L137" s="366"/>
      <c r="M137" s="366"/>
      <c r="N137" s="366"/>
      <c r="O137" s="366"/>
      <c r="P137" s="389"/>
      <c r="Q137" s="392"/>
      <c r="R137" s="366"/>
      <c r="S137" s="366"/>
      <c r="T137" s="371"/>
      <c r="U137" s="374"/>
      <c r="V137" s="374"/>
      <c r="W137" s="378"/>
      <c r="X137" s="381"/>
      <c r="Y137" s="366"/>
      <c r="Z137" s="91"/>
      <c r="AA137" s="91"/>
      <c r="AB137" s="183" t="str">
        <f t="shared" si="10"/>
        <v/>
      </c>
      <c r="AC137" s="91"/>
      <c r="AD137" s="183" t="str">
        <f t="shared" si="11"/>
        <v/>
      </c>
      <c r="AE137" s="91"/>
      <c r="AF137" s="91"/>
      <c r="AG137" s="182"/>
      <c r="AH137" s="182"/>
      <c r="AI137" s="182"/>
      <c r="AJ137" s="182"/>
      <c r="AK137" s="183" t="e">
        <f t="shared" si="9"/>
        <v>#VALUE!</v>
      </c>
      <c r="AL137" s="184" t="str">
        <f>IF(OR(AA137="Preventivo",AA137="Detectivo"),((V133-AL133-AL134-AL135-AL136)*AK137),"0")</f>
        <v>0</v>
      </c>
      <c r="AM137" s="190" t="str">
        <f>IF(AND(AA137="Correctivo",N133="Gestión"),((W133-AM133-AM134-AM135-AM136)*AK137),"0")</f>
        <v>0</v>
      </c>
      <c r="AN137" s="384"/>
      <c r="AO137" s="386"/>
      <c r="AP137" s="386"/>
      <c r="AQ137" s="366"/>
      <c r="AR137" s="395"/>
      <c r="AS137" s="156"/>
      <c r="AT137" s="395"/>
      <c r="AU137" s="395"/>
      <c r="AV137" s="395"/>
      <c r="AW137" s="134"/>
      <c r="AX137" s="156"/>
      <c r="AY137" s="134"/>
      <c r="AZ137" s="366"/>
      <c r="BA137" s="366"/>
      <c r="BB137" s="366"/>
      <c r="BC137" s="366"/>
      <c r="BD137" s="134"/>
      <c r="BE137" s="156"/>
      <c r="BF137" s="134"/>
      <c r="BG137" s="366"/>
      <c r="BH137" s="366"/>
      <c r="BI137" s="366"/>
      <c r="BJ137" s="366"/>
      <c r="BK137" s="134"/>
      <c r="BL137" s="156"/>
      <c r="BM137" s="134"/>
      <c r="BN137" s="366"/>
      <c r="BO137" s="366"/>
      <c r="BP137" s="366"/>
      <c r="BQ137" s="366"/>
      <c r="BR137" s="134"/>
      <c r="BS137" s="156"/>
      <c r="BT137" s="134"/>
      <c r="BU137" s="366"/>
      <c r="BV137" s="366"/>
      <c r="BW137" s="366"/>
      <c r="BX137" s="366"/>
      <c r="BY137" s="366"/>
    </row>
    <row r="138" spans="1:77" ht="16.5" hidden="1" customHeight="1" thickBot="1">
      <c r="A138" s="361"/>
      <c r="B138" s="364" t="str">
        <f>IF(A138&lt;&gt;"",'CONTEXTO PROCESO'!$D$11," ")</f>
        <v xml:space="preserve"> </v>
      </c>
      <c r="C138" s="364" t="str">
        <f>IF(A138&lt;&gt;"",'CONTEXTO PROCESO'!$D$12," ")</f>
        <v xml:space="preserve"> </v>
      </c>
      <c r="D138" s="364"/>
      <c r="E138" s="135"/>
      <c r="F138" s="135"/>
      <c r="G138" s="364"/>
      <c r="H138" s="364"/>
      <c r="I138" s="364" t="str">
        <f>CONCATENATE(H138," por ", E138," debido a ",F138,",",F139,F140,F141,F142," ")</f>
        <v xml:space="preserve"> por  debido a , </v>
      </c>
      <c r="J138" s="364"/>
      <c r="K138" s="364"/>
      <c r="L138" s="364"/>
      <c r="M138" s="364"/>
      <c r="N138" s="364" t="str">
        <f>IF(AND(J138="Si",K138="Si",L138="Si",M138="Si"),"Corrupción_O_LA_FT",IF(AND(J138="",K138="",L138="",M138=""),"","Gestión"))</f>
        <v/>
      </c>
      <c r="O138" s="364"/>
      <c r="P138" s="387"/>
      <c r="Q138" s="390"/>
      <c r="R138" s="364" t="str">
        <f>IF(Q138=Hoja1!$C$22,Hoja1!$B$22,IF(Q138=Hoja1!C$23,Hoja1!$B$23,IF(Q138=Hoja1!$C$24,Hoja1!$B$24,IF(Q138=Hoja1!$C$25,Hoja1!$B$25,IF(Q138=Hoja1!$C$26,Hoja1!$B$26,IF(Q138=Hoja1!$C$27,Hoja1!$B$27,IF(Q138=Hoja1!C$28,Hoja1!$B$28,IF(Q138=Hoja1!$C$29,Hoja1!$B$29,IF(Q138=Hoja1!$C$30,Hoja1!$B$30,IF(Q138=Hoja1!$C$31,Hoja1!$B$31,""))))))))))</f>
        <v/>
      </c>
      <c r="S138" s="393" t="str">
        <f>IF(R138="Muy baja",20%,IF(R138="Rara Vez",20%,IF(R138="Baja",40%,IF(R138="Improbable",40%,IF(R138="Media",60%,IF(R138="Posible",60%,IF(R138="Alta",80%,IF(R138="Probable",80%,IF(R138="Muy alta",100%,IF(R138="Casi seguro",100%,""))))))))))</f>
        <v/>
      </c>
      <c r="T138" s="369" t="str">
        <f>IF(N138="Gestión",HYPERLINK("#"&amp;"Matriz_de_Riesgos!B$263","Clic para Calificar"),IF(N138="Corrupción_O_LA_FT",HYPERLINK("#"&amp;"Matriz_de_Riesgos!A$503","Clic para Calificar"),""))</f>
        <v/>
      </c>
      <c r="U138" s="372" t="str">
        <f>IF(N138="Corrupción_O_LA_FT",X623,E383)</f>
        <v/>
      </c>
      <c r="V138" s="375" t="str">
        <f>S138</f>
        <v/>
      </c>
      <c r="W138" s="376" t="str">
        <f>IF(U138="Catastrófico",100%,IF(U138="Mayor",80%,IF(U138="Moderado",60%,IF(U138="Menor",40%,IF(U138="Leve",20%,"")))))</f>
        <v/>
      </c>
      <c r="X138" s="379" t="e">
        <f>S138*W138</f>
        <v>#VALUE!</v>
      </c>
      <c r="Y138" s="364"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91"/>
      <c r="AA138" s="91"/>
      <c r="AB138" s="183" t="str">
        <f t="shared" si="10"/>
        <v/>
      </c>
      <c r="AC138" s="91"/>
      <c r="AD138" s="183" t="str">
        <f t="shared" si="11"/>
        <v/>
      </c>
      <c r="AE138" s="91"/>
      <c r="AF138" s="91"/>
      <c r="AG138" s="182"/>
      <c r="AH138" s="182"/>
      <c r="AI138" s="182"/>
      <c r="AJ138" s="182"/>
      <c r="AK138" s="183" t="e">
        <f t="shared" si="9"/>
        <v>#VALUE!</v>
      </c>
      <c r="AL138" s="184" t="str">
        <f>IF(OR(AA138="Preventivo",AA138="Detectivo"),(V138*AK138),"0")</f>
        <v>0</v>
      </c>
      <c r="AM138" s="185" t="str">
        <f>IF(AND(AA138="Correctivo",N138="Gestión"),(W138*AK138),"0")</f>
        <v>0</v>
      </c>
      <c r="AN138" s="382" t="str">
        <f>IF(S138&lt;&gt;"",S138-SUM(AL138:AL142),"")</f>
        <v/>
      </c>
      <c r="AO138" s="385" t="str">
        <f>IF(W138&lt;&gt;"",W138-SUM(AM138:AM142),"")</f>
        <v/>
      </c>
      <c r="AP138" s="385" t="e">
        <f>AN138*AO138</f>
        <v>#VALUE!</v>
      </c>
      <c r="AQ138" s="364"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364" t="str">
        <f>IF(AQ138="Bajo","Asumir",IF(AQ138="Moderado","Reducir (Mitigar)",IF(AQ138="Alto","Reducir (Mitigar) o Reducir (Transferir) o Evitar ",IF(AQ138="Extremo","Reducir (Mitigar) o Reducir (Transferir) o Evitar "," "))))</f>
        <v xml:space="preserve"> </v>
      </c>
      <c r="AS138" s="139"/>
      <c r="AT138" s="364"/>
      <c r="AU138" s="364"/>
      <c r="AV138" s="364"/>
      <c r="AW138" s="132"/>
      <c r="AX138" s="139"/>
      <c r="AY138" s="132"/>
      <c r="AZ138" s="364"/>
      <c r="BA138" s="364"/>
      <c r="BB138" s="364"/>
      <c r="BC138" s="364"/>
      <c r="BD138" s="132"/>
      <c r="BE138" s="139"/>
      <c r="BF138" s="132"/>
      <c r="BG138" s="364"/>
      <c r="BH138" s="364"/>
      <c r="BI138" s="364"/>
      <c r="BJ138" s="364"/>
      <c r="BK138" s="132"/>
      <c r="BL138" s="139"/>
      <c r="BM138" s="132"/>
      <c r="BN138" s="364"/>
      <c r="BO138" s="364"/>
      <c r="BP138" s="364"/>
      <c r="BQ138" s="364"/>
      <c r="BR138" s="132"/>
      <c r="BS138" s="139"/>
      <c r="BT138" s="132"/>
      <c r="BU138" s="364"/>
      <c r="BV138" s="364"/>
      <c r="BW138" s="364"/>
      <c r="BX138" s="364"/>
      <c r="BY138" s="364"/>
    </row>
    <row r="139" spans="1:77" ht="16.5" hidden="1" customHeight="1" thickBot="1">
      <c r="A139" s="362"/>
      <c r="B139" s="365"/>
      <c r="C139" s="365"/>
      <c r="D139" s="367"/>
      <c r="E139" s="91"/>
      <c r="F139" s="91"/>
      <c r="G139" s="365"/>
      <c r="H139" s="365"/>
      <c r="I139" s="365"/>
      <c r="J139" s="365"/>
      <c r="K139" s="365"/>
      <c r="L139" s="365"/>
      <c r="M139" s="365"/>
      <c r="N139" s="365"/>
      <c r="O139" s="365"/>
      <c r="P139" s="388"/>
      <c r="Q139" s="391"/>
      <c r="R139" s="365"/>
      <c r="S139" s="365"/>
      <c r="T139" s="370"/>
      <c r="U139" s="373"/>
      <c r="V139" s="373"/>
      <c r="W139" s="377"/>
      <c r="X139" s="380"/>
      <c r="Y139" s="365"/>
      <c r="Z139" s="91"/>
      <c r="AA139" s="91"/>
      <c r="AB139" s="183" t="str">
        <f t="shared" si="10"/>
        <v/>
      </c>
      <c r="AC139" s="91"/>
      <c r="AD139" s="183" t="str">
        <f t="shared" si="11"/>
        <v/>
      </c>
      <c r="AE139" s="91"/>
      <c r="AF139" s="91"/>
      <c r="AG139" s="182"/>
      <c r="AH139" s="182"/>
      <c r="AI139" s="182"/>
      <c r="AJ139" s="182"/>
      <c r="AK139" s="183" t="e">
        <f t="shared" si="9"/>
        <v>#VALUE!</v>
      </c>
      <c r="AL139" s="184" t="str">
        <f>IF(OR(AA139="Preventivo",AA139="Detectivo"),((V138-AL138)*AK139),"0")</f>
        <v>0</v>
      </c>
      <c r="AM139" s="188" t="str">
        <f>IF(AND(AA139="Correctivo",N138="Gestión"),((W138-AM138)*AK139),"0")</f>
        <v>0</v>
      </c>
      <c r="AN139" s="383"/>
      <c r="AO139" s="365"/>
      <c r="AP139" s="365"/>
      <c r="AQ139" s="365"/>
      <c r="AR139" s="394"/>
      <c r="AS139" s="142"/>
      <c r="AT139" s="394"/>
      <c r="AU139" s="394"/>
      <c r="AV139" s="394"/>
      <c r="AW139" s="133"/>
      <c r="AX139" s="142"/>
      <c r="AY139" s="133"/>
      <c r="AZ139" s="365"/>
      <c r="BA139" s="365"/>
      <c r="BB139" s="365"/>
      <c r="BC139" s="365"/>
      <c r="BD139" s="133"/>
      <c r="BE139" s="142"/>
      <c r="BF139" s="133"/>
      <c r="BG139" s="365"/>
      <c r="BH139" s="365"/>
      <c r="BI139" s="365"/>
      <c r="BJ139" s="365"/>
      <c r="BK139" s="133"/>
      <c r="BL139" s="142"/>
      <c r="BM139" s="133"/>
      <c r="BN139" s="365"/>
      <c r="BO139" s="365"/>
      <c r="BP139" s="365"/>
      <c r="BQ139" s="365"/>
      <c r="BR139" s="133"/>
      <c r="BS139" s="142"/>
      <c r="BT139" s="133"/>
      <c r="BU139" s="365"/>
      <c r="BV139" s="365"/>
      <c r="BW139" s="365"/>
      <c r="BX139" s="365"/>
      <c r="BY139" s="365"/>
    </row>
    <row r="140" spans="1:77" ht="16.5" hidden="1" customHeight="1" thickBot="1">
      <c r="A140" s="362"/>
      <c r="B140" s="365"/>
      <c r="C140" s="365"/>
      <c r="D140" s="367"/>
      <c r="E140" s="91"/>
      <c r="F140" s="91"/>
      <c r="G140" s="365"/>
      <c r="H140" s="365"/>
      <c r="I140" s="365"/>
      <c r="J140" s="365"/>
      <c r="K140" s="365"/>
      <c r="L140" s="365"/>
      <c r="M140" s="365"/>
      <c r="N140" s="365"/>
      <c r="O140" s="365"/>
      <c r="P140" s="388"/>
      <c r="Q140" s="391"/>
      <c r="R140" s="365"/>
      <c r="S140" s="365"/>
      <c r="T140" s="370"/>
      <c r="U140" s="373"/>
      <c r="V140" s="373"/>
      <c r="W140" s="377"/>
      <c r="X140" s="380"/>
      <c r="Y140" s="365"/>
      <c r="Z140" s="91"/>
      <c r="AA140" s="91"/>
      <c r="AB140" s="183" t="str">
        <f t="shared" si="10"/>
        <v/>
      </c>
      <c r="AC140" s="91"/>
      <c r="AD140" s="183" t="str">
        <f t="shared" si="11"/>
        <v/>
      </c>
      <c r="AE140" s="91"/>
      <c r="AF140" s="91"/>
      <c r="AG140" s="182"/>
      <c r="AH140" s="182"/>
      <c r="AI140" s="182"/>
      <c r="AJ140" s="182"/>
      <c r="AK140" s="183" t="e">
        <f t="shared" si="9"/>
        <v>#VALUE!</v>
      </c>
      <c r="AL140" s="184" t="str">
        <f>IF(OR(AA140="Preventivo",AA140="Detectivo"),((V138-AL138-AL139)*AK140),"0")</f>
        <v>0</v>
      </c>
      <c r="AM140" s="189" t="str">
        <f>IF(AND(AA140="Correctivo",N138="Gestión"),((W138-AM138-AM139)*AK140),"0")</f>
        <v>0</v>
      </c>
      <c r="AN140" s="383"/>
      <c r="AO140" s="365"/>
      <c r="AP140" s="365"/>
      <c r="AQ140" s="365"/>
      <c r="AR140" s="394"/>
      <c r="AS140" s="142"/>
      <c r="AT140" s="394"/>
      <c r="AU140" s="394"/>
      <c r="AV140" s="394"/>
      <c r="AW140" s="133"/>
      <c r="AX140" s="142"/>
      <c r="AY140" s="133"/>
      <c r="AZ140" s="365"/>
      <c r="BA140" s="365"/>
      <c r="BB140" s="365"/>
      <c r="BC140" s="365"/>
      <c r="BD140" s="133"/>
      <c r="BE140" s="142"/>
      <c r="BF140" s="133"/>
      <c r="BG140" s="365"/>
      <c r="BH140" s="365"/>
      <c r="BI140" s="365"/>
      <c r="BJ140" s="365"/>
      <c r="BK140" s="133"/>
      <c r="BL140" s="142"/>
      <c r="BM140" s="133"/>
      <c r="BN140" s="365"/>
      <c r="BO140" s="365"/>
      <c r="BP140" s="365"/>
      <c r="BQ140" s="365"/>
      <c r="BR140" s="133"/>
      <c r="BS140" s="142"/>
      <c r="BT140" s="133"/>
      <c r="BU140" s="365"/>
      <c r="BV140" s="365"/>
      <c r="BW140" s="365"/>
      <c r="BX140" s="365"/>
      <c r="BY140" s="365"/>
    </row>
    <row r="141" spans="1:77" ht="16.5" hidden="1" customHeight="1" thickBot="1">
      <c r="A141" s="362"/>
      <c r="B141" s="365"/>
      <c r="C141" s="365"/>
      <c r="D141" s="367"/>
      <c r="E141" s="91"/>
      <c r="F141" s="91"/>
      <c r="G141" s="365"/>
      <c r="H141" s="365"/>
      <c r="I141" s="365"/>
      <c r="J141" s="365"/>
      <c r="K141" s="365"/>
      <c r="L141" s="365"/>
      <c r="M141" s="365"/>
      <c r="N141" s="365"/>
      <c r="O141" s="365"/>
      <c r="P141" s="388"/>
      <c r="Q141" s="391"/>
      <c r="R141" s="365"/>
      <c r="S141" s="365"/>
      <c r="T141" s="370"/>
      <c r="U141" s="373"/>
      <c r="V141" s="373"/>
      <c r="W141" s="377"/>
      <c r="X141" s="380"/>
      <c r="Y141" s="365"/>
      <c r="Z141" s="91"/>
      <c r="AA141" s="91"/>
      <c r="AB141" s="183" t="str">
        <f t="shared" si="10"/>
        <v/>
      </c>
      <c r="AC141" s="91"/>
      <c r="AD141" s="183" t="str">
        <f t="shared" si="11"/>
        <v/>
      </c>
      <c r="AE141" s="91"/>
      <c r="AF141" s="91"/>
      <c r="AG141" s="182"/>
      <c r="AH141" s="182"/>
      <c r="AI141" s="182"/>
      <c r="AJ141" s="182"/>
      <c r="AK141" s="183" t="e">
        <f t="shared" si="9"/>
        <v>#VALUE!</v>
      </c>
      <c r="AL141" s="184" t="str">
        <f>IF(OR(AA141="Preventivo",AA141="Detectivo"),((V138-AL138-AL139-AL140)*AK141),"0")</f>
        <v>0</v>
      </c>
      <c r="AM141" s="188" t="str">
        <f>IF(AND(AA141="Correctivo",N138="Gestión"),((W138-AM138-AM139-AM140)*AK141),"0")</f>
        <v>0</v>
      </c>
      <c r="AN141" s="383"/>
      <c r="AO141" s="365"/>
      <c r="AP141" s="365"/>
      <c r="AQ141" s="365"/>
      <c r="AR141" s="394"/>
      <c r="AS141" s="142"/>
      <c r="AT141" s="394"/>
      <c r="AU141" s="394"/>
      <c r="AV141" s="394"/>
      <c r="AW141" s="133"/>
      <c r="AX141" s="142"/>
      <c r="AY141" s="133"/>
      <c r="AZ141" s="365"/>
      <c r="BA141" s="365"/>
      <c r="BB141" s="365"/>
      <c r="BC141" s="365"/>
      <c r="BD141" s="133"/>
      <c r="BE141" s="142"/>
      <c r="BF141" s="133"/>
      <c r="BG141" s="365"/>
      <c r="BH141" s="365"/>
      <c r="BI141" s="365"/>
      <c r="BJ141" s="365"/>
      <c r="BK141" s="133"/>
      <c r="BL141" s="142"/>
      <c r="BM141" s="133"/>
      <c r="BN141" s="365"/>
      <c r="BO141" s="365"/>
      <c r="BP141" s="365"/>
      <c r="BQ141" s="365"/>
      <c r="BR141" s="133"/>
      <c r="BS141" s="142"/>
      <c r="BT141" s="133"/>
      <c r="BU141" s="365"/>
      <c r="BV141" s="365"/>
      <c r="BW141" s="365"/>
      <c r="BX141" s="365"/>
      <c r="BY141" s="365"/>
    </row>
    <row r="142" spans="1:77" ht="16.5" hidden="1" customHeight="1" thickBot="1">
      <c r="A142" s="363"/>
      <c r="B142" s="366"/>
      <c r="C142" s="366"/>
      <c r="D142" s="368"/>
      <c r="E142" s="156"/>
      <c r="F142" s="156"/>
      <c r="G142" s="366"/>
      <c r="H142" s="366"/>
      <c r="I142" s="366"/>
      <c r="J142" s="366"/>
      <c r="K142" s="366"/>
      <c r="L142" s="366"/>
      <c r="M142" s="366"/>
      <c r="N142" s="366"/>
      <c r="O142" s="366"/>
      <c r="P142" s="389"/>
      <c r="Q142" s="392"/>
      <c r="R142" s="366"/>
      <c r="S142" s="366"/>
      <c r="T142" s="371"/>
      <c r="U142" s="374"/>
      <c r="V142" s="374"/>
      <c r="W142" s="378"/>
      <c r="X142" s="381"/>
      <c r="Y142" s="366"/>
      <c r="Z142" s="91"/>
      <c r="AA142" s="91"/>
      <c r="AB142" s="183" t="str">
        <f t="shared" si="10"/>
        <v/>
      </c>
      <c r="AC142" s="91"/>
      <c r="AD142" s="183" t="str">
        <f t="shared" si="11"/>
        <v/>
      </c>
      <c r="AE142" s="91"/>
      <c r="AF142" s="91"/>
      <c r="AG142" s="182"/>
      <c r="AH142" s="182"/>
      <c r="AI142" s="182"/>
      <c r="AJ142" s="182"/>
      <c r="AK142" s="183" t="e">
        <f t="shared" si="9"/>
        <v>#VALUE!</v>
      </c>
      <c r="AL142" s="184" t="str">
        <f>IF(OR(AA142="Preventivo",AA142="Detectivo"),((V138-AL138-AL139-AL140-AL141)*AK142),"0")</f>
        <v>0</v>
      </c>
      <c r="AM142" s="190" t="str">
        <f>IF(AND(AA142="Correctivo",N138="Gestión"),((W138-AM138-AM139-AM140-AM141)*AK142),"0")</f>
        <v>0</v>
      </c>
      <c r="AN142" s="384"/>
      <c r="AO142" s="386"/>
      <c r="AP142" s="386"/>
      <c r="AQ142" s="366"/>
      <c r="AR142" s="395"/>
      <c r="AS142" s="156"/>
      <c r="AT142" s="395"/>
      <c r="AU142" s="395"/>
      <c r="AV142" s="395"/>
      <c r="AW142" s="134"/>
      <c r="AX142" s="156"/>
      <c r="AY142" s="134"/>
      <c r="AZ142" s="366"/>
      <c r="BA142" s="366"/>
      <c r="BB142" s="366"/>
      <c r="BC142" s="366"/>
      <c r="BD142" s="134"/>
      <c r="BE142" s="156"/>
      <c r="BF142" s="134"/>
      <c r="BG142" s="366"/>
      <c r="BH142" s="366"/>
      <c r="BI142" s="366"/>
      <c r="BJ142" s="366"/>
      <c r="BK142" s="134"/>
      <c r="BL142" s="156"/>
      <c r="BM142" s="134"/>
      <c r="BN142" s="366"/>
      <c r="BO142" s="366"/>
      <c r="BP142" s="366"/>
      <c r="BQ142" s="366"/>
      <c r="BR142" s="134"/>
      <c r="BS142" s="156"/>
      <c r="BT142" s="134"/>
      <c r="BU142" s="366"/>
      <c r="BV142" s="366"/>
      <c r="BW142" s="366"/>
      <c r="BX142" s="366"/>
      <c r="BY142" s="366"/>
    </row>
    <row r="143" spans="1:77" ht="16.5" hidden="1" customHeight="1" thickBot="1">
      <c r="A143" s="361"/>
      <c r="B143" s="364" t="str">
        <f>IF(A143&lt;&gt;"",'CONTEXTO PROCESO'!$D$11," ")</f>
        <v xml:space="preserve"> </v>
      </c>
      <c r="C143" s="364" t="str">
        <f>IF(A143&lt;&gt;"",'CONTEXTO PROCESO'!$D$12," ")</f>
        <v xml:space="preserve"> </v>
      </c>
      <c r="D143" s="364"/>
      <c r="E143" s="135"/>
      <c r="F143" s="135"/>
      <c r="G143" s="364"/>
      <c r="H143" s="364"/>
      <c r="I143" s="364" t="str">
        <f>CONCATENATE(H143," por ", E143," debido a ",F143,",",F144,F145,F146,F147," ")</f>
        <v xml:space="preserve"> por  debido a , </v>
      </c>
      <c r="J143" s="364"/>
      <c r="K143" s="364"/>
      <c r="L143" s="364"/>
      <c r="M143" s="364"/>
      <c r="N143" s="364" t="str">
        <f>IF(AND(J143="Si",K143="Si",L143="Si",M143="Si"),"Corrupción_O_LA_FT",IF(AND(J143="",K143="",L143="",M143=""),"","Gestión"))</f>
        <v/>
      </c>
      <c r="O143" s="364"/>
      <c r="P143" s="387"/>
      <c r="Q143" s="390"/>
      <c r="R143" s="364" t="str">
        <f>IF(Q143=Hoja1!$C$22,Hoja1!$B$22,IF(Q143=Hoja1!C$23,Hoja1!$B$23,IF(Q143=Hoja1!$C$24,Hoja1!$B$24,IF(Q143=Hoja1!$C$25,Hoja1!$B$25,IF(Q143=Hoja1!$C$26,Hoja1!$B$26,IF(Q143=Hoja1!$C$27,Hoja1!$B$27,IF(Q143=Hoja1!C$28,Hoja1!$B$28,IF(Q143=Hoja1!$C$29,Hoja1!$B$29,IF(Q143=Hoja1!$C$30,Hoja1!$B$30,IF(Q143=Hoja1!$C$31,Hoja1!$B$31,""))))))))))</f>
        <v/>
      </c>
      <c r="S143" s="393" t="str">
        <f>IF(R143="Muy baja",20%,IF(R143="Rara Vez",20%,IF(R143="Baja",40%,IF(R143="Improbable",40%,IF(R143="Media",60%,IF(R143="Posible",60%,IF(R143="Alta",80%,IF(R143="Probable",80%,IF(R143="Muy alta",100%,IF(R143="Casi seguro",100%,""))))))))))</f>
        <v/>
      </c>
      <c r="T143" s="369" t="str">
        <f>IF(N143="Gestión",HYPERLINK("#"&amp;"Matriz_de_Riesgos!B$263","Clic para Calificar"),IF(N143="Corrupción_O_LA_FT",HYPERLINK("#"&amp;"Matriz_de_Riesgos!A$503","Clic para Calificar"),""))</f>
        <v/>
      </c>
      <c r="U143" s="372" t="str">
        <f>IF(N143="Corrupción_O_LA_FT",X628,E388)</f>
        <v/>
      </c>
      <c r="V143" s="375" t="str">
        <f>S143</f>
        <v/>
      </c>
      <c r="W143" s="376" t="str">
        <f>IF(U143="Catastrófico",100%,IF(U143="Mayor",80%,IF(U143="Moderado",60%,IF(U143="Menor",40%,IF(U143="Leve",20%,"")))))</f>
        <v/>
      </c>
      <c r="X143" s="379" t="e">
        <f>S143*W143</f>
        <v>#VALUE!</v>
      </c>
      <c r="Y143" s="364"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91"/>
      <c r="AA143" s="91"/>
      <c r="AB143" s="183" t="str">
        <f t="shared" si="10"/>
        <v/>
      </c>
      <c r="AC143" s="91"/>
      <c r="AD143" s="183" t="str">
        <f t="shared" si="11"/>
        <v/>
      </c>
      <c r="AE143" s="91"/>
      <c r="AF143" s="91"/>
      <c r="AG143" s="182"/>
      <c r="AH143" s="182"/>
      <c r="AI143" s="182"/>
      <c r="AJ143" s="182"/>
      <c r="AK143" s="183" t="e">
        <f t="shared" si="9"/>
        <v>#VALUE!</v>
      </c>
      <c r="AL143" s="184" t="str">
        <f>IF(OR(AA143="Preventivo",AA143="Detectivo"),(V143*AK143),"0")</f>
        <v>0</v>
      </c>
      <c r="AM143" s="185" t="str">
        <f>IF(AND(AA143="Correctivo",N143="Gestión"),(W143*AK143),"0")</f>
        <v>0</v>
      </c>
      <c r="AN143" s="382" t="str">
        <f>IF(S143&lt;&gt;"",S143-SUM(AL143:AL147),"")</f>
        <v/>
      </c>
      <c r="AO143" s="385" t="str">
        <f>IF(W143&lt;&gt;"",W143-SUM(AM143:AM147),"")</f>
        <v/>
      </c>
      <c r="AP143" s="385" t="e">
        <f>AN143*AO143</f>
        <v>#VALUE!</v>
      </c>
      <c r="AQ143" s="364"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364" t="str">
        <f>IF(AQ143="Bajo","Asumir",IF(AQ143="Moderado","Reducir (Mitigar)",IF(AQ143="Alto","Reducir (Mitigar) o Reducir (Transferir) o Evitar ",IF(AQ143="Extremo","Reducir (Mitigar) o Reducir (Transferir) o Evitar "," "))))</f>
        <v xml:space="preserve"> </v>
      </c>
      <c r="AS143" s="139"/>
      <c r="AT143" s="364"/>
      <c r="AU143" s="364"/>
      <c r="AV143" s="364"/>
      <c r="AW143" s="132"/>
      <c r="AX143" s="139"/>
      <c r="AY143" s="132"/>
      <c r="AZ143" s="364"/>
      <c r="BA143" s="364"/>
      <c r="BB143" s="364"/>
      <c r="BC143" s="364"/>
      <c r="BD143" s="132"/>
      <c r="BE143" s="139"/>
      <c r="BF143" s="132"/>
      <c r="BG143" s="364"/>
      <c r="BH143" s="364"/>
      <c r="BI143" s="364"/>
      <c r="BJ143" s="364"/>
      <c r="BK143" s="132"/>
      <c r="BL143" s="139"/>
      <c r="BM143" s="132"/>
      <c r="BN143" s="364"/>
      <c r="BO143" s="364"/>
      <c r="BP143" s="364"/>
      <c r="BQ143" s="364"/>
      <c r="BR143" s="132"/>
      <c r="BS143" s="139"/>
      <c r="BT143" s="132"/>
      <c r="BU143" s="364"/>
      <c r="BV143" s="364"/>
      <c r="BW143" s="364"/>
      <c r="BX143" s="364"/>
      <c r="BY143" s="364"/>
    </row>
    <row r="144" spans="1:77" ht="16.5" hidden="1" customHeight="1" thickBot="1">
      <c r="A144" s="362"/>
      <c r="B144" s="365"/>
      <c r="C144" s="365"/>
      <c r="D144" s="367"/>
      <c r="E144" s="91"/>
      <c r="F144" s="91"/>
      <c r="G144" s="365"/>
      <c r="H144" s="365"/>
      <c r="I144" s="365"/>
      <c r="J144" s="365"/>
      <c r="K144" s="365"/>
      <c r="L144" s="365"/>
      <c r="M144" s="365"/>
      <c r="N144" s="365"/>
      <c r="O144" s="365"/>
      <c r="P144" s="388"/>
      <c r="Q144" s="391"/>
      <c r="R144" s="365"/>
      <c r="S144" s="365"/>
      <c r="T144" s="370"/>
      <c r="U144" s="373"/>
      <c r="V144" s="373"/>
      <c r="W144" s="377"/>
      <c r="X144" s="380"/>
      <c r="Y144" s="365"/>
      <c r="Z144" s="91"/>
      <c r="AA144" s="91"/>
      <c r="AB144" s="183" t="str">
        <f t="shared" si="10"/>
        <v/>
      </c>
      <c r="AC144" s="91"/>
      <c r="AD144" s="183" t="str">
        <f t="shared" si="11"/>
        <v/>
      </c>
      <c r="AE144" s="91"/>
      <c r="AF144" s="91"/>
      <c r="AG144" s="182"/>
      <c r="AH144" s="182"/>
      <c r="AI144" s="182"/>
      <c r="AJ144" s="182"/>
      <c r="AK144" s="183" t="e">
        <f t="shared" si="9"/>
        <v>#VALUE!</v>
      </c>
      <c r="AL144" s="184" t="str">
        <f>IF(OR(AA144="Preventivo",AA144="Detectivo"),((V143-AL143)*AK144),"0")</f>
        <v>0</v>
      </c>
      <c r="AM144" s="188" t="str">
        <f>IF(AND(AA144="Correctivo",N143="Gestión"),((W143-AM143)*AK144),"0")</f>
        <v>0</v>
      </c>
      <c r="AN144" s="383"/>
      <c r="AO144" s="365"/>
      <c r="AP144" s="365"/>
      <c r="AQ144" s="365"/>
      <c r="AR144" s="394"/>
      <c r="AS144" s="142"/>
      <c r="AT144" s="394"/>
      <c r="AU144" s="394"/>
      <c r="AV144" s="394"/>
      <c r="AW144" s="133"/>
      <c r="AX144" s="142"/>
      <c r="AY144" s="133"/>
      <c r="AZ144" s="365"/>
      <c r="BA144" s="365"/>
      <c r="BB144" s="365"/>
      <c r="BC144" s="365"/>
      <c r="BD144" s="133"/>
      <c r="BE144" s="142"/>
      <c r="BF144" s="133"/>
      <c r="BG144" s="365"/>
      <c r="BH144" s="365"/>
      <c r="BI144" s="365"/>
      <c r="BJ144" s="365"/>
      <c r="BK144" s="133"/>
      <c r="BL144" s="142"/>
      <c r="BM144" s="133"/>
      <c r="BN144" s="365"/>
      <c r="BO144" s="365"/>
      <c r="BP144" s="365"/>
      <c r="BQ144" s="365"/>
      <c r="BR144" s="133"/>
      <c r="BS144" s="142"/>
      <c r="BT144" s="133"/>
      <c r="BU144" s="365"/>
      <c r="BV144" s="365"/>
      <c r="BW144" s="365"/>
      <c r="BX144" s="365"/>
      <c r="BY144" s="365"/>
    </row>
    <row r="145" spans="1:77" ht="16.5" hidden="1" customHeight="1" thickBot="1">
      <c r="A145" s="362"/>
      <c r="B145" s="365"/>
      <c r="C145" s="365"/>
      <c r="D145" s="367"/>
      <c r="E145" s="91"/>
      <c r="F145" s="91"/>
      <c r="G145" s="365"/>
      <c r="H145" s="365"/>
      <c r="I145" s="365"/>
      <c r="J145" s="365"/>
      <c r="K145" s="365"/>
      <c r="L145" s="365"/>
      <c r="M145" s="365"/>
      <c r="N145" s="365"/>
      <c r="O145" s="365"/>
      <c r="P145" s="388"/>
      <c r="Q145" s="391"/>
      <c r="R145" s="365"/>
      <c r="S145" s="365"/>
      <c r="T145" s="370"/>
      <c r="U145" s="373"/>
      <c r="V145" s="373"/>
      <c r="W145" s="377"/>
      <c r="X145" s="380"/>
      <c r="Y145" s="365"/>
      <c r="Z145" s="91"/>
      <c r="AA145" s="91"/>
      <c r="AB145" s="183" t="str">
        <f t="shared" si="10"/>
        <v/>
      </c>
      <c r="AC145" s="91"/>
      <c r="AD145" s="183" t="str">
        <f t="shared" si="11"/>
        <v/>
      </c>
      <c r="AE145" s="91"/>
      <c r="AF145" s="91"/>
      <c r="AG145" s="182"/>
      <c r="AH145" s="182"/>
      <c r="AI145" s="182"/>
      <c r="AJ145" s="182"/>
      <c r="AK145" s="183" t="e">
        <f t="shared" si="9"/>
        <v>#VALUE!</v>
      </c>
      <c r="AL145" s="184" t="str">
        <f>IF(OR(AA145="Preventivo",AA145="Detectivo"),((V143-AL143-AL144)*AK145),"0")</f>
        <v>0</v>
      </c>
      <c r="AM145" s="189" t="str">
        <f>IF(AND(AA145="Correctivo",N143="Gestión"),((W143-AM143-AM144)*AK145),"0")</f>
        <v>0</v>
      </c>
      <c r="AN145" s="383"/>
      <c r="AO145" s="365"/>
      <c r="AP145" s="365"/>
      <c r="AQ145" s="365"/>
      <c r="AR145" s="394"/>
      <c r="AS145" s="142"/>
      <c r="AT145" s="394"/>
      <c r="AU145" s="394"/>
      <c r="AV145" s="394"/>
      <c r="AW145" s="133"/>
      <c r="AX145" s="142"/>
      <c r="AY145" s="133"/>
      <c r="AZ145" s="365"/>
      <c r="BA145" s="365"/>
      <c r="BB145" s="365"/>
      <c r="BC145" s="365"/>
      <c r="BD145" s="133"/>
      <c r="BE145" s="142"/>
      <c r="BF145" s="133"/>
      <c r="BG145" s="365"/>
      <c r="BH145" s="365"/>
      <c r="BI145" s="365"/>
      <c r="BJ145" s="365"/>
      <c r="BK145" s="133"/>
      <c r="BL145" s="142"/>
      <c r="BM145" s="133"/>
      <c r="BN145" s="365"/>
      <c r="BO145" s="365"/>
      <c r="BP145" s="365"/>
      <c r="BQ145" s="365"/>
      <c r="BR145" s="133"/>
      <c r="BS145" s="142"/>
      <c r="BT145" s="133"/>
      <c r="BU145" s="365"/>
      <c r="BV145" s="365"/>
      <c r="BW145" s="365"/>
      <c r="BX145" s="365"/>
      <c r="BY145" s="365"/>
    </row>
    <row r="146" spans="1:77" ht="16.5" hidden="1" customHeight="1" thickBot="1">
      <c r="A146" s="362"/>
      <c r="B146" s="365"/>
      <c r="C146" s="365"/>
      <c r="D146" s="367"/>
      <c r="E146" s="91"/>
      <c r="F146" s="91"/>
      <c r="G146" s="365"/>
      <c r="H146" s="365"/>
      <c r="I146" s="365"/>
      <c r="J146" s="365"/>
      <c r="K146" s="365"/>
      <c r="L146" s="365"/>
      <c r="M146" s="365"/>
      <c r="N146" s="365"/>
      <c r="O146" s="365"/>
      <c r="P146" s="388"/>
      <c r="Q146" s="391"/>
      <c r="R146" s="365"/>
      <c r="S146" s="365"/>
      <c r="T146" s="370"/>
      <c r="U146" s="373"/>
      <c r="V146" s="373"/>
      <c r="W146" s="377"/>
      <c r="X146" s="380"/>
      <c r="Y146" s="365"/>
      <c r="Z146" s="91"/>
      <c r="AA146" s="91"/>
      <c r="AB146" s="183" t="str">
        <f t="shared" si="10"/>
        <v/>
      </c>
      <c r="AC146" s="91"/>
      <c r="AD146" s="183" t="str">
        <f t="shared" si="11"/>
        <v/>
      </c>
      <c r="AE146" s="91"/>
      <c r="AF146" s="91"/>
      <c r="AG146" s="182"/>
      <c r="AH146" s="182"/>
      <c r="AI146" s="182"/>
      <c r="AJ146" s="182"/>
      <c r="AK146" s="183" t="e">
        <f t="shared" si="9"/>
        <v>#VALUE!</v>
      </c>
      <c r="AL146" s="184" t="str">
        <f>IF(OR(AA146="Preventivo",AA146="Detectivo"),((V143-AL143-AL144-AL145)*AK146),"0")</f>
        <v>0</v>
      </c>
      <c r="AM146" s="188" t="str">
        <f>IF(AND(AA146="Correctivo",N143="Gestión"),((W143-AM143-AM144-AM145)*AK146),"0")</f>
        <v>0</v>
      </c>
      <c r="AN146" s="383"/>
      <c r="AO146" s="365"/>
      <c r="AP146" s="365"/>
      <c r="AQ146" s="365"/>
      <c r="AR146" s="394"/>
      <c r="AS146" s="142"/>
      <c r="AT146" s="394"/>
      <c r="AU146" s="394"/>
      <c r="AV146" s="394"/>
      <c r="AW146" s="133"/>
      <c r="AX146" s="142"/>
      <c r="AY146" s="133"/>
      <c r="AZ146" s="365"/>
      <c r="BA146" s="365"/>
      <c r="BB146" s="365"/>
      <c r="BC146" s="365"/>
      <c r="BD146" s="133"/>
      <c r="BE146" s="142"/>
      <c r="BF146" s="133"/>
      <c r="BG146" s="365"/>
      <c r="BH146" s="365"/>
      <c r="BI146" s="365"/>
      <c r="BJ146" s="365"/>
      <c r="BK146" s="133"/>
      <c r="BL146" s="142"/>
      <c r="BM146" s="133"/>
      <c r="BN146" s="365"/>
      <c r="BO146" s="365"/>
      <c r="BP146" s="365"/>
      <c r="BQ146" s="365"/>
      <c r="BR146" s="133"/>
      <c r="BS146" s="142"/>
      <c r="BT146" s="133"/>
      <c r="BU146" s="365"/>
      <c r="BV146" s="365"/>
      <c r="BW146" s="365"/>
      <c r="BX146" s="365"/>
      <c r="BY146" s="365"/>
    </row>
    <row r="147" spans="1:77" ht="16.5" hidden="1" customHeight="1" thickBot="1">
      <c r="A147" s="363"/>
      <c r="B147" s="366"/>
      <c r="C147" s="366"/>
      <c r="D147" s="368"/>
      <c r="E147" s="156"/>
      <c r="F147" s="156"/>
      <c r="G147" s="366"/>
      <c r="H147" s="366"/>
      <c r="I147" s="366"/>
      <c r="J147" s="366"/>
      <c r="K147" s="366"/>
      <c r="L147" s="366"/>
      <c r="M147" s="366"/>
      <c r="N147" s="366"/>
      <c r="O147" s="366"/>
      <c r="P147" s="389"/>
      <c r="Q147" s="392"/>
      <c r="R147" s="366"/>
      <c r="S147" s="366"/>
      <c r="T147" s="371"/>
      <c r="U147" s="374"/>
      <c r="V147" s="374"/>
      <c r="W147" s="378"/>
      <c r="X147" s="381"/>
      <c r="Y147" s="366"/>
      <c r="Z147" s="91"/>
      <c r="AA147" s="91"/>
      <c r="AB147" s="183" t="str">
        <f t="shared" si="10"/>
        <v/>
      </c>
      <c r="AC147" s="91"/>
      <c r="AD147" s="183" t="str">
        <f t="shared" si="11"/>
        <v/>
      </c>
      <c r="AE147" s="91"/>
      <c r="AF147" s="91"/>
      <c r="AG147" s="182"/>
      <c r="AH147" s="182"/>
      <c r="AI147" s="182"/>
      <c r="AJ147" s="182"/>
      <c r="AK147" s="183" t="e">
        <f t="shared" si="9"/>
        <v>#VALUE!</v>
      </c>
      <c r="AL147" s="184" t="str">
        <f>IF(OR(AA147="Preventivo",AA147="Detectivo"),((V143-AL143-AL144-AL145-AL146)*AK147),"0")</f>
        <v>0</v>
      </c>
      <c r="AM147" s="190" t="str">
        <f>IF(AND(AA147="Correctivo",N143="Gestión"),((W143-AM143-AM144-AM145-AM146)*AK147),"0")</f>
        <v>0</v>
      </c>
      <c r="AN147" s="384"/>
      <c r="AO147" s="386"/>
      <c r="AP147" s="386"/>
      <c r="AQ147" s="366"/>
      <c r="AR147" s="395"/>
      <c r="AS147" s="156"/>
      <c r="AT147" s="395"/>
      <c r="AU147" s="395"/>
      <c r="AV147" s="395"/>
      <c r="AW147" s="134"/>
      <c r="AX147" s="156"/>
      <c r="AY147" s="134"/>
      <c r="AZ147" s="366"/>
      <c r="BA147" s="366"/>
      <c r="BB147" s="366"/>
      <c r="BC147" s="366"/>
      <c r="BD147" s="134"/>
      <c r="BE147" s="156"/>
      <c r="BF147" s="134"/>
      <c r="BG147" s="366"/>
      <c r="BH147" s="366"/>
      <c r="BI147" s="366"/>
      <c r="BJ147" s="366"/>
      <c r="BK147" s="134"/>
      <c r="BL147" s="156"/>
      <c r="BM147" s="134"/>
      <c r="BN147" s="366"/>
      <c r="BO147" s="366"/>
      <c r="BP147" s="366"/>
      <c r="BQ147" s="366"/>
      <c r="BR147" s="134"/>
      <c r="BS147" s="156"/>
      <c r="BT147" s="134"/>
      <c r="BU147" s="366"/>
      <c r="BV147" s="366"/>
      <c r="BW147" s="366"/>
      <c r="BX147" s="366"/>
      <c r="BY147" s="366"/>
    </row>
    <row r="148" spans="1:77" ht="16.5" hidden="1" customHeight="1" thickBot="1">
      <c r="A148" s="361"/>
      <c r="B148" s="364" t="str">
        <f>IF(A148&lt;&gt;"",'CONTEXTO PROCESO'!$D$11," ")</f>
        <v xml:space="preserve"> </v>
      </c>
      <c r="C148" s="364" t="str">
        <f>IF(A148&lt;&gt;"",'CONTEXTO PROCESO'!$D$12," ")</f>
        <v xml:space="preserve"> </v>
      </c>
      <c r="D148" s="364"/>
      <c r="E148" s="135"/>
      <c r="F148" s="135"/>
      <c r="G148" s="364"/>
      <c r="H148" s="364"/>
      <c r="I148" s="364" t="str">
        <f>CONCATENATE(H148," por ", E148," debido a ",F148,",",F149,F150,F151,F152," ")</f>
        <v xml:space="preserve"> por  debido a , </v>
      </c>
      <c r="J148" s="364"/>
      <c r="K148" s="364"/>
      <c r="L148" s="364"/>
      <c r="M148" s="364"/>
      <c r="N148" s="364" t="str">
        <f>IF(AND(J148="Si",K148="Si",L148="Si",M148="Si"),"Corrupción_O_LA_FT",IF(AND(J148="",K148="",L148="",M148=""),"","Gestión"))</f>
        <v/>
      </c>
      <c r="O148" s="364"/>
      <c r="P148" s="387"/>
      <c r="Q148" s="390"/>
      <c r="R148" s="364" t="str">
        <f>IF(Q148=Hoja1!$C$22,Hoja1!$B$22,IF(Q148=Hoja1!C$23,Hoja1!$B$23,IF(Q148=Hoja1!$C$24,Hoja1!$B$24,IF(Q148=Hoja1!$C$25,Hoja1!$B$25,IF(Q148=Hoja1!$C$26,Hoja1!$B$26,IF(Q148=Hoja1!$C$27,Hoja1!$B$27,IF(Q148=Hoja1!C$28,Hoja1!$B$28,IF(Q148=Hoja1!$C$29,Hoja1!$B$29,IF(Q148=Hoja1!$C$30,Hoja1!$B$30,IF(Q148=Hoja1!$C$31,Hoja1!$B$31,""))))))))))</f>
        <v/>
      </c>
      <c r="S148" s="393" t="str">
        <f>IF(R148="Muy baja",20%,IF(R148="Rara Vez",20%,IF(R148="Baja",40%,IF(R148="Improbable",40%,IF(R148="Media",60%,IF(R148="Posible",60%,IF(R148="Alta",80%,IF(R148="Probable",80%,IF(R148="Muy alta",100%,IF(R148="Casi seguro",100%,""))))))))))</f>
        <v/>
      </c>
      <c r="T148" s="369" t="str">
        <f>IF(N148="Gestión",HYPERLINK("#"&amp;"Matriz_de_Riesgos!B$263","Clic para Calificar"),IF(N148="Corrupción_O_LA_FT",HYPERLINK("#"&amp;"Matriz_de_Riesgos!A$503","Clic para Calificar"),""))</f>
        <v/>
      </c>
      <c r="U148" s="372" t="str">
        <f>IF(N148="Corrupción_O_LA_FT",X633,E393)</f>
        <v/>
      </c>
      <c r="V148" s="375" t="str">
        <f>S148</f>
        <v/>
      </c>
      <c r="W148" s="376" t="str">
        <f>IF(U148="Catastrófico",100%,IF(U148="Mayor",80%,IF(U148="Moderado",60%,IF(U148="Menor",40%,IF(U148="Leve",20%,"")))))</f>
        <v/>
      </c>
      <c r="X148" s="379" t="e">
        <f>S148*W148</f>
        <v>#VALUE!</v>
      </c>
      <c r="Y148" s="364"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91"/>
      <c r="AA148" s="91"/>
      <c r="AB148" s="183" t="str">
        <f t="shared" si="10"/>
        <v/>
      </c>
      <c r="AC148" s="91"/>
      <c r="AD148" s="183" t="str">
        <f t="shared" si="11"/>
        <v/>
      </c>
      <c r="AE148" s="91"/>
      <c r="AF148" s="91"/>
      <c r="AG148" s="182"/>
      <c r="AH148" s="182"/>
      <c r="AI148" s="182"/>
      <c r="AJ148" s="182"/>
      <c r="AK148" s="183" t="e">
        <f t="shared" si="9"/>
        <v>#VALUE!</v>
      </c>
      <c r="AL148" s="184" t="str">
        <f>IF(OR(AA148="Preventivo",AA148="Detectivo"),(V148*AK148),"0")</f>
        <v>0</v>
      </c>
      <c r="AM148" s="185" t="str">
        <f>IF(AND(AA148="Correctivo",N148="Gestión"),(W148*AK148),"0")</f>
        <v>0</v>
      </c>
      <c r="AN148" s="382" t="str">
        <f>IF(S148&lt;&gt;"",S148-SUM(AL148:AL152),"")</f>
        <v/>
      </c>
      <c r="AO148" s="385" t="str">
        <f>IF(W148&lt;&gt;"",W148-SUM(AM148:AM152),"")</f>
        <v/>
      </c>
      <c r="AP148" s="385" t="e">
        <f>AN148*AO148</f>
        <v>#VALUE!</v>
      </c>
      <c r="AQ148" s="364"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364" t="str">
        <f>IF(AQ148="Bajo","Asumir",IF(AQ148="Moderado","Reducir (Mitigar)",IF(AQ148="Alto","Reducir (Mitigar) o Reducir (Transferir) o Evitar ",IF(AQ148="Extremo","Reducir (Mitigar) o Reducir (Transferir) o Evitar "," "))))</f>
        <v xml:space="preserve"> </v>
      </c>
      <c r="AS148" s="139"/>
      <c r="AT148" s="364"/>
      <c r="AU148" s="364"/>
      <c r="AV148" s="364"/>
      <c r="AW148" s="132"/>
      <c r="AX148" s="139"/>
      <c r="AY148" s="132"/>
      <c r="AZ148" s="364"/>
      <c r="BA148" s="364"/>
      <c r="BB148" s="364"/>
      <c r="BC148" s="364"/>
      <c r="BD148" s="132"/>
      <c r="BE148" s="139"/>
      <c r="BF148" s="132"/>
      <c r="BG148" s="364"/>
      <c r="BH148" s="364"/>
      <c r="BI148" s="364"/>
      <c r="BJ148" s="364"/>
      <c r="BK148" s="132"/>
      <c r="BL148" s="139"/>
      <c r="BM148" s="132"/>
      <c r="BN148" s="364"/>
      <c r="BO148" s="364"/>
      <c r="BP148" s="364"/>
      <c r="BQ148" s="364"/>
      <c r="BR148" s="132"/>
      <c r="BS148" s="139"/>
      <c r="BT148" s="132"/>
      <c r="BU148" s="364"/>
      <c r="BV148" s="364"/>
      <c r="BW148" s="364"/>
      <c r="BX148" s="364"/>
      <c r="BY148" s="364"/>
    </row>
    <row r="149" spans="1:77" ht="16.5" hidden="1" customHeight="1" thickBot="1">
      <c r="A149" s="362"/>
      <c r="B149" s="365"/>
      <c r="C149" s="365"/>
      <c r="D149" s="367"/>
      <c r="E149" s="91"/>
      <c r="F149" s="91"/>
      <c r="G149" s="365"/>
      <c r="H149" s="365"/>
      <c r="I149" s="365"/>
      <c r="J149" s="365"/>
      <c r="K149" s="365"/>
      <c r="L149" s="365"/>
      <c r="M149" s="365"/>
      <c r="N149" s="365"/>
      <c r="O149" s="365"/>
      <c r="P149" s="388"/>
      <c r="Q149" s="391"/>
      <c r="R149" s="365"/>
      <c r="S149" s="365"/>
      <c r="T149" s="370"/>
      <c r="U149" s="373"/>
      <c r="V149" s="373"/>
      <c r="W149" s="377"/>
      <c r="X149" s="380"/>
      <c r="Y149" s="365"/>
      <c r="Z149" s="91"/>
      <c r="AA149" s="91"/>
      <c r="AB149" s="183" t="str">
        <f t="shared" si="10"/>
        <v/>
      </c>
      <c r="AC149" s="91"/>
      <c r="AD149" s="183" t="str">
        <f t="shared" si="11"/>
        <v/>
      </c>
      <c r="AE149" s="91"/>
      <c r="AF149" s="91"/>
      <c r="AG149" s="182"/>
      <c r="AH149" s="182"/>
      <c r="AI149" s="182"/>
      <c r="AJ149" s="182"/>
      <c r="AK149" s="183" t="e">
        <f t="shared" si="9"/>
        <v>#VALUE!</v>
      </c>
      <c r="AL149" s="184" t="str">
        <f>IF(OR(AA149="Preventivo",AA149="Detectivo"),((V148-AL148)*AK149),"0")</f>
        <v>0</v>
      </c>
      <c r="AM149" s="188" t="str">
        <f>IF(AND(AA149="Correctivo",N148="Gestión"),((W148-AM148)*AK149),"0")</f>
        <v>0</v>
      </c>
      <c r="AN149" s="383"/>
      <c r="AO149" s="365"/>
      <c r="AP149" s="365"/>
      <c r="AQ149" s="365"/>
      <c r="AR149" s="394"/>
      <c r="AS149" s="142"/>
      <c r="AT149" s="394"/>
      <c r="AU149" s="394"/>
      <c r="AV149" s="394"/>
      <c r="AW149" s="133"/>
      <c r="AX149" s="142"/>
      <c r="AY149" s="133"/>
      <c r="AZ149" s="365"/>
      <c r="BA149" s="365"/>
      <c r="BB149" s="365"/>
      <c r="BC149" s="365"/>
      <c r="BD149" s="133"/>
      <c r="BE149" s="142"/>
      <c r="BF149" s="133"/>
      <c r="BG149" s="365"/>
      <c r="BH149" s="365"/>
      <c r="BI149" s="365"/>
      <c r="BJ149" s="365"/>
      <c r="BK149" s="133"/>
      <c r="BL149" s="142"/>
      <c r="BM149" s="133"/>
      <c r="BN149" s="365"/>
      <c r="BO149" s="365"/>
      <c r="BP149" s="365"/>
      <c r="BQ149" s="365"/>
      <c r="BR149" s="133"/>
      <c r="BS149" s="142"/>
      <c r="BT149" s="133"/>
      <c r="BU149" s="365"/>
      <c r="BV149" s="365"/>
      <c r="BW149" s="365"/>
      <c r="BX149" s="365"/>
      <c r="BY149" s="365"/>
    </row>
    <row r="150" spans="1:77" ht="16.5" hidden="1" customHeight="1" thickBot="1">
      <c r="A150" s="362"/>
      <c r="B150" s="365"/>
      <c r="C150" s="365"/>
      <c r="D150" s="367"/>
      <c r="E150" s="91"/>
      <c r="F150" s="91"/>
      <c r="G150" s="365"/>
      <c r="H150" s="365"/>
      <c r="I150" s="365"/>
      <c r="J150" s="365"/>
      <c r="K150" s="365"/>
      <c r="L150" s="365"/>
      <c r="M150" s="365"/>
      <c r="N150" s="365"/>
      <c r="O150" s="365"/>
      <c r="P150" s="388"/>
      <c r="Q150" s="391"/>
      <c r="R150" s="365"/>
      <c r="S150" s="365"/>
      <c r="T150" s="370"/>
      <c r="U150" s="373"/>
      <c r="V150" s="373"/>
      <c r="W150" s="377"/>
      <c r="X150" s="380"/>
      <c r="Y150" s="365"/>
      <c r="Z150" s="91"/>
      <c r="AA150" s="91"/>
      <c r="AB150" s="183" t="str">
        <f t="shared" si="10"/>
        <v/>
      </c>
      <c r="AC150" s="91"/>
      <c r="AD150" s="183" t="str">
        <f t="shared" si="11"/>
        <v/>
      </c>
      <c r="AE150" s="91"/>
      <c r="AF150" s="91"/>
      <c r="AG150" s="182"/>
      <c r="AH150" s="182"/>
      <c r="AI150" s="182"/>
      <c r="AJ150" s="182"/>
      <c r="AK150" s="183" t="e">
        <f t="shared" si="9"/>
        <v>#VALUE!</v>
      </c>
      <c r="AL150" s="184" t="str">
        <f>IF(OR(AA150="Preventivo",AA150="Detectivo"),((V148-AL148-AL149)*AK150),"0")</f>
        <v>0</v>
      </c>
      <c r="AM150" s="189" t="str">
        <f>IF(AND(AA150="Correctivo",N148="Gestión"),((W148-AM148-AM149)*AK150),"0")</f>
        <v>0</v>
      </c>
      <c r="AN150" s="383"/>
      <c r="AO150" s="365"/>
      <c r="AP150" s="365"/>
      <c r="AQ150" s="365"/>
      <c r="AR150" s="394"/>
      <c r="AS150" s="142"/>
      <c r="AT150" s="394"/>
      <c r="AU150" s="394"/>
      <c r="AV150" s="394"/>
      <c r="AW150" s="133"/>
      <c r="AX150" s="142"/>
      <c r="AY150" s="133"/>
      <c r="AZ150" s="365"/>
      <c r="BA150" s="365"/>
      <c r="BB150" s="365"/>
      <c r="BC150" s="365"/>
      <c r="BD150" s="133"/>
      <c r="BE150" s="142"/>
      <c r="BF150" s="133"/>
      <c r="BG150" s="365"/>
      <c r="BH150" s="365"/>
      <c r="BI150" s="365"/>
      <c r="BJ150" s="365"/>
      <c r="BK150" s="133"/>
      <c r="BL150" s="142"/>
      <c r="BM150" s="133"/>
      <c r="BN150" s="365"/>
      <c r="BO150" s="365"/>
      <c r="BP150" s="365"/>
      <c r="BQ150" s="365"/>
      <c r="BR150" s="133"/>
      <c r="BS150" s="142"/>
      <c r="BT150" s="133"/>
      <c r="BU150" s="365"/>
      <c r="BV150" s="365"/>
      <c r="BW150" s="365"/>
      <c r="BX150" s="365"/>
      <c r="BY150" s="365"/>
    </row>
    <row r="151" spans="1:77" ht="16.5" hidden="1" customHeight="1" thickBot="1">
      <c r="A151" s="362"/>
      <c r="B151" s="365"/>
      <c r="C151" s="365"/>
      <c r="D151" s="367"/>
      <c r="E151" s="91"/>
      <c r="F151" s="91"/>
      <c r="G151" s="365"/>
      <c r="H151" s="365"/>
      <c r="I151" s="365"/>
      <c r="J151" s="365"/>
      <c r="K151" s="365"/>
      <c r="L151" s="365"/>
      <c r="M151" s="365"/>
      <c r="N151" s="365"/>
      <c r="O151" s="365"/>
      <c r="P151" s="388"/>
      <c r="Q151" s="391"/>
      <c r="R151" s="365"/>
      <c r="S151" s="365"/>
      <c r="T151" s="370"/>
      <c r="U151" s="373"/>
      <c r="V151" s="373"/>
      <c r="W151" s="377"/>
      <c r="X151" s="380"/>
      <c r="Y151" s="365"/>
      <c r="Z151" s="91"/>
      <c r="AA151" s="91"/>
      <c r="AB151" s="183" t="str">
        <f t="shared" si="10"/>
        <v/>
      </c>
      <c r="AC151" s="91"/>
      <c r="AD151" s="183" t="str">
        <f t="shared" si="11"/>
        <v/>
      </c>
      <c r="AE151" s="91"/>
      <c r="AF151" s="91"/>
      <c r="AG151" s="182"/>
      <c r="AH151" s="182"/>
      <c r="AI151" s="182"/>
      <c r="AJ151" s="182"/>
      <c r="AK151" s="183" t="e">
        <f t="shared" si="9"/>
        <v>#VALUE!</v>
      </c>
      <c r="AL151" s="184" t="str">
        <f>IF(OR(AA151="Preventivo",AA151="Detectivo"),((V148-AL148-AL149-AL150)*AK151),"0")</f>
        <v>0</v>
      </c>
      <c r="AM151" s="188" t="str">
        <f>IF(AND(AA151="Correctivo",N148="Gestión"),((W148-AM148-AM149-AM150)*AK151),"0")</f>
        <v>0</v>
      </c>
      <c r="AN151" s="383"/>
      <c r="AO151" s="365"/>
      <c r="AP151" s="365"/>
      <c r="AQ151" s="365"/>
      <c r="AR151" s="394"/>
      <c r="AS151" s="142"/>
      <c r="AT151" s="394"/>
      <c r="AU151" s="394"/>
      <c r="AV151" s="394"/>
      <c r="AW151" s="133"/>
      <c r="AX151" s="142"/>
      <c r="AY151" s="133"/>
      <c r="AZ151" s="365"/>
      <c r="BA151" s="365"/>
      <c r="BB151" s="365"/>
      <c r="BC151" s="365"/>
      <c r="BD151" s="133"/>
      <c r="BE151" s="142"/>
      <c r="BF151" s="133"/>
      <c r="BG151" s="365"/>
      <c r="BH151" s="365"/>
      <c r="BI151" s="365"/>
      <c r="BJ151" s="365"/>
      <c r="BK151" s="133"/>
      <c r="BL151" s="142"/>
      <c r="BM151" s="133"/>
      <c r="BN151" s="365"/>
      <c r="BO151" s="365"/>
      <c r="BP151" s="365"/>
      <c r="BQ151" s="365"/>
      <c r="BR151" s="133"/>
      <c r="BS151" s="142"/>
      <c r="BT151" s="133"/>
      <c r="BU151" s="365"/>
      <c r="BV151" s="365"/>
      <c r="BW151" s="365"/>
      <c r="BX151" s="365"/>
      <c r="BY151" s="365"/>
    </row>
    <row r="152" spans="1:77" ht="16.5" hidden="1" customHeight="1" thickBot="1">
      <c r="A152" s="363"/>
      <c r="B152" s="366"/>
      <c r="C152" s="366"/>
      <c r="D152" s="368"/>
      <c r="E152" s="156"/>
      <c r="F152" s="156"/>
      <c r="G152" s="366"/>
      <c r="H152" s="366"/>
      <c r="I152" s="366"/>
      <c r="J152" s="366"/>
      <c r="K152" s="366"/>
      <c r="L152" s="366"/>
      <c r="M152" s="366"/>
      <c r="N152" s="366"/>
      <c r="O152" s="366"/>
      <c r="P152" s="389"/>
      <c r="Q152" s="392"/>
      <c r="R152" s="366"/>
      <c r="S152" s="366"/>
      <c r="T152" s="371"/>
      <c r="U152" s="374"/>
      <c r="V152" s="374"/>
      <c r="W152" s="378"/>
      <c r="X152" s="381"/>
      <c r="Y152" s="366"/>
      <c r="Z152" s="91"/>
      <c r="AA152" s="91"/>
      <c r="AB152" s="183" t="str">
        <f t="shared" si="10"/>
        <v/>
      </c>
      <c r="AC152" s="91"/>
      <c r="AD152" s="183" t="str">
        <f t="shared" si="11"/>
        <v/>
      </c>
      <c r="AE152" s="91"/>
      <c r="AF152" s="91"/>
      <c r="AG152" s="182"/>
      <c r="AH152" s="182"/>
      <c r="AI152" s="182"/>
      <c r="AJ152" s="182"/>
      <c r="AK152" s="183" t="e">
        <f t="shared" si="9"/>
        <v>#VALUE!</v>
      </c>
      <c r="AL152" s="184" t="str">
        <f>IF(OR(AA152="Preventivo",AA152="Detectivo"),((V148-AL148-AL149-AL150-AL151)*AK152),"0")</f>
        <v>0</v>
      </c>
      <c r="AM152" s="190" t="str">
        <f>IF(AND(AA152="Correctivo",N148="Gestión"),((W148-AM148-AM149-AM150-AM151)*AK152),"0")</f>
        <v>0</v>
      </c>
      <c r="AN152" s="384"/>
      <c r="AO152" s="386"/>
      <c r="AP152" s="386"/>
      <c r="AQ152" s="366"/>
      <c r="AR152" s="395"/>
      <c r="AS152" s="156"/>
      <c r="AT152" s="395"/>
      <c r="AU152" s="395"/>
      <c r="AV152" s="395"/>
      <c r="AW152" s="134"/>
      <c r="AX152" s="156"/>
      <c r="AY152" s="134"/>
      <c r="AZ152" s="366"/>
      <c r="BA152" s="366"/>
      <c r="BB152" s="366"/>
      <c r="BC152" s="366"/>
      <c r="BD152" s="134"/>
      <c r="BE152" s="156"/>
      <c r="BF152" s="134"/>
      <c r="BG152" s="366"/>
      <c r="BH152" s="366"/>
      <c r="BI152" s="366"/>
      <c r="BJ152" s="366"/>
      <c r="BK152" s="134"/>
      <c r="BL152" s="156"/>
      <c r="BM152" s="134"/>
      <c r="BN152" s="366"/>
      <c r="BO152" s="366"/>
      <c r="BP152" s="366"/>
      <c r="BQ152" s="366"/>
      <c r="BR152" s="134"/>
      <c r="BS152" s="156"/>
      <c r="BT152" s="134"/>
      <c r="BU152" s="366"/>
      <c r="BV152" s="366"/>
      <c r="BW152" s="366"/>
      <c r="BX152" s="366"/>
      <c r="BY152" s="366"/>
    </row>
    <row r="153" spans="1:77" ht="16.5" hidden="1" customHeight="1" thickBot="1">
      <c r="A153" s="361"/>
      <c r="B153" s="364" t="str">
        <f>IF(A153&lt;&gt;"",'CONTEXTO PROCESO'!$D$11," ")</f>
        <v xml:space="preserve"> </v>
      </c>
      <c r="C153" s="364" t="str">
        <f>IF(A153&lt;&gt;"",'CONTEXTO PROCESO'!$D$12," ")</f>
        <v xml:space="preserve"> </v>
      </c>
      <c r="D153" s="364"/>
      <c r="E153" s="135"/>
      <c r="F153" s="135"/>
      <c r="G153" s="364"/>
      <c r="H153" s="364"/>
      <c r="I153" s="364" t="str">
        <f>CONCATENATE(H153," por ", E153," debido a ",F153,",",F154,F155,F156,F157," ")</f>
        <v xml:space="preserve"> por  debido a , </v>
      </c>
      <c r="J153" s="364"/>
      <c r="K153" s="364"/>
      <c r="L153" s="364"/>
      <c r="M153" s="364"/>
      <c r="N153" s="364" t="str">
        <f>IF(AND(J153="Si",K153="Si",L153="Si",M153="Si"),"Corrupción_O_LA_FT",IF(AND(J153="",K153="",L153="",M153=""),"","Gestión"))</f>
        <v/>
      </c>
      <c r="O153" s="364"/>
      <c r="P153" s="387"/>
      <c r="Q153" s="390"/>
      <c r="R153" s="364" t="str">
        <f>IF(Q153=Hoja1!$C$22,Hoja1!$B$22,IF(Q153=Hoja1!C$23,Hoja1!$B$23,IF(Q153=Hoja1!$C$24,Hoja1!$B$24,IF(Q153=Hoja1!$C$25,Hoja1!$B$25,IF(Q153=Hoja1!$C$26,Hoja1!$B$26,IF(Q153=Hoja1!$C$27,Hoja1!$B$27,IF(Q153=Hoja1!C$28,Hoja1!$B$28,IF(Q153=Hoja1!$C$29,Hoja1!$B$29,IF(Q153=Hoja1!$C$30,Hoja1!$B$30,IF(Q153=Hoja1!$C$31,Hoja1!$B$31,""))))))))))</f>
        <v/>
      </c>
      <c r="S153" s="393" t="str">
        <f>IF(R153="Muy baja",20%,IF(R153="Rara Vez",20%,IF(R153="Baja",40%,IF(R153="Improbable",40%,IF(R153="Media",60%,IF(R153="Posible",60%,IF(R153="Alta",80%,IF(R153="Probable",80%,IF(R153="Muy alta",100%,IF(R153="Casi seguro",100%,""))))))))))</f>
        <v/>
      </c>
      <c r="T153" s="369" t="str">
        <f>IF(N153="Gestión",HYPERLINK("#"&amp;"Matriz_de_Riesgos!B$263","Clic para Calificar"),IF(N153="Corrupción_O_LA_FT",HYPERLINK("#"&amp;"Matriz_de_Riesgos!A$503","Clic para Calificar"),""))</f>
        <v/>
      </c>
      <c r="U153" s="372" t="str">
        <f>IF(N153="Corrupción_O_LA_FT",X638,E398)</f>
        <v/>
      </c>
      <c r="V153" s="375" t="str">
        <f>S153</f>
        <v/>
      </c>
      <c r="W153" s="376" t="str">
        <f>IF(U153="Catastrófico",100%,IF(U153="Mayor",80%,IF(U153="Moderado",60%,IF(U153="Menor",40%,IF(U153="Leve",20%,"")))))</f>
        <v/>
      </c>
      <c r="X153" s="379" t="e">
        <f>S153*W153</f>
        <v>#VALUE!</v>
      </c>
      <c r="Y153" s="364"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91"/>
      <c r="AA153" s="91"/>
      <c r="AB153" s="183" t="str">
        <f t="shared" si="10"/>
        <v/>
      </c>
      <c r="AC153" s="91"/>
      <c r="AD153" s="183" t="str">
        <f t="shared" si="11"/>
        <v/>
      </c>
      <c r="AE153" s="91"/>
      <c r="AF153" s="91"/>
      <c r="AG153" s="182"/>
      <c r="AH153" s="182"/>
      <c r="AI153" s="182"/>
      <c r="AJ153" s="182"/>
      <c r="AK153" s="183" t="e">
        <f t="shared" si="9"/>
        <v>#VALUE!</v>
      </c>
      <c r="AL153" s="184" t="str">
        <f>IF(OR(AA153="Preventivo",AA153="Detectivo"),(V153*AK153),"0")</f>
        <v>0</v>
      </c>
      <c r="AM153" s="185" t="str">
        <f>IF(AND(AA153="Correctivo",N153="Gestión"),(W153*AK153),"0")</f>
        <v>0</v>
      </c>
      <c r="AN153" s="382" t="str">
        <f>IF(S153&lt;&gt;"",S153-SUM(AL153:AL157),"")</f>
        <v/>
      </c>
      <c r="AO153" s="385" t="str">
        <f>IF(W153&lt;&gt;"",W153-SUM(AM153:AM157),"")</f>
        <v/>
      </c>
      <c r="AP153" s="385" t="e">
        <f>AN153*AO153</f>
        <v>#VALUE!</v>
      </c>
      <c r="AQ153" s="364"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364" t="str">
        <f>IF(AQ153="Bajo","Asumir",IF(AQ153="Moderado","Reducir (Mitigar)",IF(AQ153="Alto","Reducir (Mitigar) o Reducir (Transferir) o Evitar ",IF(AQ153="Extremo","Reducir (Mitigar) o Reducir (Transferir) o Evitar "," "))))</f>
        <v xml:space="preserve"> </v>
      </c>
      <c r="AS153" s="139"/>
      <c r="AT153" s="364"/>
      <c r="AU153" s="364"/>
      <c r="AV153" s="364"/>
      <c r="AW153" s="132"/>
      <c r="AX153" s="139"/>
      <c r="AY153" s="132"/>
      <c r="AZ153" s="364"/>
      <c r="BA153" s="364"/>
      <c r="BB153" s="364"/>
      <c r="BC153" s="364"/>
      <c r="BD153" s="132"/>
      <c r="BE153" s="139"/>
      <c r="BF153" s="132"/>
      <c r="BG153" s="364"/>
      <c r="BH153" s="364"/>
      <c r="BI153" s="364"/>
      <c r="BJ153" s="364"/>
      <c r="BK153" s="132"/>
      <c r="BL153" s="139"/>
      <c r="BM153" s="132"/>
      <c r="BN153" s="364"/>
      <c r="BO153" s="364"/>
      <c r="BP153" s="364"/>
      <c r="BQ153" s="364"/>
      <c r="BR153" s="132"/>
      <c r="BS153" s="139"/>
      <c r="BT153" s="132"/>
      <c r="BU153" s="364"/>
      <c r="BV153" s="364"/>
      <c r="BW153" s="364"/>
      <c r="BX153" s="364"/>
      <c r="BY153" s="364"/>
    </row>
    <row r="154" spans="1:77" ht="16.5" hidden="1" customHeight="1" thickBot="1">
      <c r="A154" s="362"/>
      <c r="B154" s="365"/>
      <c r="C154" s="365"/>
      <c r="D154" s="367"/>
      <c r="E154" s="91"/>
      <c r="F154" s="91"/>
      <c r="G154" s="365"/>
      <c r="H154" s="365"/>
      <c r="I154" s="365"/>
      <c r="J154" s="365"/>
      <c r="K154" s="365"/>
      <c r="L154" s="365"/>
      <c r="M154" s="365"/>
      <c r="N154" s="365"/>
      <c r="O154" s="365"/>
      <c r="P154" s="388"/>
      <c r="Q154" s="391"/>
      <c r="R154" s="365"/>
      <c r="S154" s="365"/>
      <c r="T154" s="370"/>
      <c r="U154" s="373"/>
      <c r="V154" s="373"/>
      <c r="W154" s="377"/>
      <c r="X154" s="380"/>
      <c r="Y154" s="365"/>
      <c r="Z154" s="91"/>
      <c r="AA154" s="91"/>
      <c r="AB154" s="183" t="str">
        <f t="shared" si="10"/>
        <v/>
      </c>
      <c r="AC154" s="91"/>
      <c r="AD154" s="183" t="str">
        <f t="shared" si="11"/>
        <v/>
      </c>
      <c r="AE154" s="91"/>
      <c r="AF154" s="91"/>
      <c r="AG154" s="182"/>
      <c r="AH154" s="182"/>
      <c r="AI154" s="182"/>
      <c r="AJ154" s="182"/>
      <c r="AK154" s="183" t="e">
        <f t="shared" si="9"/>
        <v>#VALUE!</v>
      </c>
      <c r="AL154" s="184" t="str">
        <f>IF(OR(AA154="Preventivo",AA154="Detectivo"),((V153-AL153)*AK154),"0")</f>
        <v>0</v>
      </c>
      <c r="AM154" s="188" t="str">
        <f>IF(AND(AA154="Correctivo",N153="Gestión"),((W153-AM153)*AK154),"0")</f>
        <v>0</v>
      </c>
      <c r="AN154" s="383"/>
      <c r="AO154" s="365"/>
      <c r="AP154" s="365"/>
      <c r="AQ154" s="365"/>
      <c r="AR154" s="394"/>
      <c r="AS154" s="142"/>
      <c r="AT154" s="394"/>
      <c r="AU154" s="394"/>
      <c r="AV154" s="394"/>
      <c r="AW154" s="133"/>
      <c r="AX154" s="142"/>
      <c r="AY154" s="133"/>
      <c r="AZ154" s="365"/>
      <c r="BA154" s="365"/>
      <c r="BB154" s="365"/>
      <c r="BC154" s="365"/>
      <c r="BD154" s="133"/>
      <c r="BE154" s="142"/>
      <c r="BF154" s="133"/>
      <c r="BG154" s="365"/>
      <c r="BH154" s="365"/>
      <c r="BI154" s="365"/>
      <c r="BJ154" s="365"/>
      <c r="BK154" s="133"/>
      <c r="BL154" s="142"/>
      <c r="BM154" s="133"/>
      <c r="BN154" s="365"/>
      <c r="BO154" s="365"/>
      <c r="BP154" s="365"/>
      <c r="BQ154" s="365"/>
      <c r="BR154" s="133"/>
      <c r="BS154" s="142"/>
      <c r="BT154" s="133"/>
      <c r="BU154" s="365"/>
      <c r="BV154" s="365"/>
      <c r="BW154" s="365"/>
      <c r="BX154" s="365"/>
      <c r="BY154" s="365"/>
    </row>
    <row r="155" spans="1:77" ht="16.5" hidden="1" customHeight="1" thickBot="1">
      <c r="A155" s="362"/>
      <c r="B155" s="365"/>
      <c r="C155" s="365"/>
      <c r="D155" s="367"/>
      <c r="E155" s="91"/>
      <c r="F155" s="91"/>
      <c r="G155" s="365"/>
      <c r="H155" s="365"/>
      <c r="I155" s="365"/>
      <c r="J155" s="365"/>
      <c r="K155" s="365"/>
      <c r="L155" s="365"/>
      <c r="M155" s="365"/>
      <c r="N155" s="365"/>
      <c r="O155" s="365"/>
      <c r="P155" s="388"/>
      <c r="Q155" s="391"/>
      <c r="R155" s="365"/>
      <c r="S155" s="365"/>
      <c r="T155" s="370"/>
      <c r="U155" s="373"/>
      <c r="V155" s="373"/>
      <c r="W155" s="377"/>
      <c r="X155" s="380"/>
      <c r="Y155" s="365"/>
      <c r="Z155" s="91"/>
      <c r="AA155" s="91"/>
      <c r="AB155" s="183" t="str">
        <f t="shared" si="10"/>
        <v/>
      </c>
      <c r="AC155" s="91"/>
      <c r="AD155" s="183" t="str">
        <f t="shared" si="11"/>
        <v/>
      </c>
      <c r="AE155" s="91"/>
      <c r="AF155" s="91"/>
      <c r="AG155" s="182"/>
      <c r="AH155" s="182"/>
      <c r="AI155" s="182"/>
      <c r="AJ155" s="182"/>
      <c r="AK155" s="183" t="e">
        <f t="shared" si="9"/>
        <v>#VALUE!</v>
      </c>
      <c r="AL155" s="184" t="str">
        <f>IF(OR(AA155="Preventivo",AA155="Detectivo"),((V153-AL153-AL154)*AK155),"0")</f>
        <v>0</v>
      </c>
      <c r="AM155" s="189" t="str">
        <f>IF(AND(AA155="Correctivo",N153="Gestión"),((W153-AM153-AM154)*AK155),"0")</f>
        <v>0</v>
      </c>
      <c r="AN155" s="383"/>
      <c r="AO155" s="365"/>
      <c r="AP155" s="365"/>
      <c r="AQ155" s="365"/>
      <c r="AR155" s="394"/>
      <c r="AS155" s="142"/>
      <c r="AT155" s="394"/>
      <c r="AU155" s="394"/>
      <c r="AV155" s="394"/>
      <c r="AW155" s="133"/>
      <c r="AX155" s="142"/>
      <c r="AY155" s="133"/>
      <c r="AZ155" s="365"/>
      <c r="BA155" s="365"/>
      <c r="BB155" s="365"/>
      <c r="BC155" s="365"/>
      <c r="BD155" s="133"/>
      <c r="BE155" s="142"/>
      <c r="BF155" s="133"/>
      <c r="BG155" s="365"/>
      <c r="BH155" s="365"/>
      <c r="BI155" s="365"/>
      <c r="BJ155" s="365"/>
      <c r="BK155" s="133"/>
      <c r="BL155" s="142"/>
      <c r="BM155" s="133"/>
      <c r="BN155" s="365"/>
      <c r="BO155" s="365"/>
      <c r="BP155" s="365"/>
      <c r="BQ155" s="365"/>
      <c r="BR155" s="133"/>
      <c r="BS155" s="142"/>
      <c r="BT155" s="133"/>
      <c r="BU155" s="365"/>
      <c r="BV155" s="365"/>
      <c r="BW155" s="365"/>
      <c r="BX155" s="365"/>
      <c r="BY155" s="365"/>
    </row>
    <row r="156" spans="1:77" ht="16.5" hidden="1" customHeight="1" thickBot="1">
      <c r="A156" s="362"/>
      <c r="B156" s="365"/>
      <c r="C156" s="365"/>
      <c r="D156" s="367"/>
      <c r="E156" s="91"/>
      <c r="F156" s="91"/>
      <c r="G156" s="365"/>
      <c r="H156" s="365"/>
      <c r="I156" s="365"/>
      <c r="J156" s="365"/>
      <c r="K156" s="365"/>
      <c r="L156" s="365"/>
      <c r="M156" s="365"/>
      <c r="N156" s="365"/>
      <c r="O156" s="365"/>
      <c r="P156" s="388"/>
      <c r="Q156" s="391"/>
      <c r="R156" s="365"/>
      <c r="S156" s="365"/>
      <c r="T156" s="370"/>
      <c r="U156" s="373"/>
      <c r="V156" s="373"/>
      <c r="W156" s="377"/>
      <c r="X156" s="380"/>
      <c r="Y156" s="365"/>
      <c r="Z156" s="91"/>
      <c r="AA156" s="91"/>
      <c r="AB156" s="183" t="str">
        <f t="shared" si="10"/>
        <v/>
      </c>
      <c r="AC156" s="91"/>
      <c r="AD156" s="183" t="str">
        <f t="shared" si="11"/>
        <v/>
      </c>
      <c r="AE156" s="91"/>
      <c r="AF156" s="91"/>
      <c r="AG156" s="182"/>
      <c r="AH156" s="182"/>
      <c r="AI156" s="182"/>
      <c r="AJ156" s="182"/>
      <c r="AK156" s="183" t="e">
        <f t="shared" si="9"/>
        <v>#VALUE!</v>
      </c>
      <c r="AL156" s="184" t="str">
        <f>IF(OR(AA156="Preventivo",AA156="Detectivo"),((V153-AL153-AL154-AL155)*AK156),"0")</f>
        <v>0</v>
      </c>
      <c r="AM156" s="188" t="str">
        <f>IF(AND(AA156="Correctivo",N153="Gestión"),((W153-AM153-AM154-AM155)*AK156),"0")</f>
        <v>0</v>
      </c>
      <c r="AN156" s="383"/>
      <c r="AO156" s="365"/>
      <c r="AP156" s="365"/>
      <c r="AQ156" s="365"/>
      <c r="AR156" s="394"/>
      <c r="AS156" s="142"/>
      <c r="AT156" s="394"/>
      <c r="AU156" s="394"/>
      <c r="AV156" s="394"/>
      <c r="AW156" s="133"/>
      <c r="AX156" s="142"/>
      <c r="AY156" s="133"/>
      <c r="AZ156" s="365"/>
      <c r="BA156" s="365"/>
      <c r="BB156" s="365"/>
      <c r="BC156" s="365"/>
      <c r="BD156" s="133"/>
      <c r="BE156" s="142"/>
      <c r="BF156" s="133"/>
      <c r="BG156" s="365"/>
      <c r="BH156" s="365"/>
      <c r="BI156" s="365"/>
      <c r="BJ156" s="365"/>
      <c r="BK156" s="133"/>
      <c r="BL156" s="142"/>
      <c r="BM156" s="133"/>
      <c r="BN156" s="365"/>
      <c r="BO156" s="365"/>
      <c r="BP156" s="365"/>
      <c r="BQ156" s="365"/>
      <c r="BR156" s="133"/>
      <c r="BS156" s="142"/>
      <c r="BT156" s="133"/>
      <c r="BU156" s="365"/>
      <c r="BV156" s="365"/>
      <c r="BW156" s="365"/>
      <c r="BX156" s="365"/>
      <c r="BY156" s="365"/>
    </row>
    <row r="157" spans="1:77" ht="16.5" hidden="1" customHeight="1" thickBot="1">
      <c r="A157" s="363"/>
      <c r="B157" s="366"/>
      <c r="C157" s="366"/>
      <c r="D157" s="368"/>
      <c r="E157" s="156"/>
      <c r="F157" s="156"/>
      <c r="G157" s="366"/>
      <c r="H157" s="366"/>
      <c r="I157" s="366"/>
      <c r="J157" s="366"/>
      <c r="K157" s="366"/>
      <c r="L157" s="366"/>
      <c r="M157" s="366"/>
      <c r="N157" s="366"/>
      <c r="O157" s="366"/>
      <c r="P157" s="389"/>
      <c r="Q157" s="392"/>
      <c r="R157" s="366"/>
      <c r="S157" s="366"/>
      <c r="T157" s="371"/>
      <c r="U157" s="374"/>
      <c r="V157" s="374"/>
      <c r="W157" s="378"/>
      <c r="X157" s="381"/>
      <c r="Y157" s="366"/>
      <c r="Z157" s="91"/>
      <c r="AA157" s="91"/>
      <c r="AB157" s="183" t="str">
        <f t="shared" si="10"/>
        <v/>
      </c>
      <c r="AC157" s="91"/>
      <c r="AD157" s="183" t="str">
        <f t="shared" si="11"/>
        <v/>
      </c>
      <c r="AE157" s="91"/>
      <c r="AF157" s="91"/>
      <c r="AG157" s="182"/>
      <c r="AH157" s="182"/>
      <c r="AI157" s="182"/>
      <c r="AJ157" s="182"/>
      <c r="AK157" s="183" t="e">
        <f t="shared" si="9"/>
        <v>#VALUE!</v>
      </c>
      <c r="AL157" s="184" t="str">
        <f>IF(OR(AA157="Preventivo",AA157="Detectivo"),((V153-AL153-AL154-AL155-AL156)*AK157),"0")</f>
        <v>0</v>
      </c>
      <c r="AM157" s="190" t="str">
        <f>IF(AND(AA157="Correctivo",N153="Gestión"),((W153-AM153-AM154-AM155-AM156)*AK157),"0")</f>
        <v>0</v>
      </c>
      <c r="AN157" s="384"/>
      <c r="AO157" s="386"/>
      <c r="AP157" s="386"/>
      <c r="AQ157" s="366"/>
      <c r="AR157" s="395"/>
      <c r="AS157" s="156"/>
      <c r="AT157" s="395"/>
      <c r="AU157" s="395"/>
      <c r="AV157" s="395"/>
      <c r="AW157" s="134"/>
      <c r="AX157" s="156"/>
      <c r="AY157" s="134"/>
      <c r="AZ157" s="366"/>
      <c r="BA157" s="366"/>
      <c r="BB157" s="366"/>
      <c r="BC157" s="366"/>
      <c r="BD157" s="134"/>
      <c r="BE157" s="156"/>
      <c r="BF157" s="134"/>
      <c r="BG157" s="366"/>
      <c r="BH157" s="366"/>
      <c r="BI157" s="366"/>
      <c r="BJ157" s="366"/>
      <c r="BK157" s="134"/>
      <c r="BL157" s="156"/>
      <c r="BM157" s="134"/>
      <c r="BN157" s="366"/>
      <c r="BO157" s="366"/>
      <c r="BP157" s="366"/>
      <c r="BQ157" s="366"/>
      <c r="BR157" s="134"/>
      <c r="BS157" s="156"/>
      <c r="BT157" s="134"/>
      <c r="BU157" s="366"/>
      <c r="BV157" s="366"/>
      <c r="BW157" s="366"/>
      <c r="BX157" s="366"/>
      <c r="BY157" s="366"/>
    </row>
    <row r="158" spans="1:77" ht="16.5" hidden="1" customHeight="1" thickBot="1">
      <c r="A158" s="361"/>
      <c r="B158" s="364" t="str">
        <f>IF(A158&lt;&gt;"",'CONTEXTO PROCESO'!$D$11," ")</f>
        <v xml:space="preserve"> </v>
      </c>
      <c r="C158" s="364" t="str">
        <f>IF(A158&lt;&gt;"",'CONTEXTO PROCESO'!$D$12," ")</f>
        <v xml:space="preserve"> </v>
      </c>
      <c r="D158" s="364"/>
      <c r="E158" s="135"/>
      <c r="F158" s="135"/>
      <c r="G158" s="364"/>
      <c r="H158" s="364"/>
      <c r="I158" s="364" t="str">
        <f>CONCATENATE(H158," por ", E158," debido a ",F158,",",F159,F160,F161,F162," ")</f>
        <v xml:space="preserve"> por  debido a , </v>
      </c>
      <c r="J158" s="364"/>
      <c r="K158" s="364"/>
      <c r="L158" s="364"/>
      <c r="M158" s="364"/>
      <c r="N158" s="364" t="str">
        <f>IF(AND(J158="Si",K158="Si",L158="Si",M158="Si"),"Corrupción_O_LA_FT",IF(AND(J158="",K158="",L158="",M158=""),"","Gestión"))</f>
        <v/>
      </c>
      <c r="O158" s="364"/>
      <c r="P158" s="387"/>
      <c r="Q158" s="390"/>
      <c r="R158" s="364" t="str">
        <f>IF(Q158=Hoja1!$C$22,Hoja1!$B$22,IF(Q158=Hoja1!C$23,Hoja1!$B$23,IF(Q158=Hoja1!$C$24,Hoja1!$B$24,IF(Q158=Hoja1!$C$25,Hoja1!$B$25,IF(Q158=Hoja1!$C$26,Hoja1!$B$26,IF(Q158=Hoja1!$C$27,Hoja1!$B$27,IF(Q158=Hoja1!C$28,Hoja1!$B$28,IF(Q158=Hoja1!$C$29,Hoja1!$B$29,IF(Q158=Hoja1!$C$30,Hoja1!$B$30,IF(Q158=Hoja1!$C$31,Hoja1!$B$31,""))))))))))</f>
        <v/>
      </c>
      <c r="S158" s="393" t="str">
        <f>IF(R158="Muy baja",20%,IF(R158="Rara Vez",20%,IF(R158="Baja",40%,IF(R158="Improbable",40%,IF(R158="Media",60%,IF(R158="Posible",60%,IF(R158="Alta",80%,IF(R158="Probable",80%,IF(R158="Muy alta",100%,IF(R158="Casi seguro",100%,""))))))))))</f>
        <v/>
      </c>
      <c r="T158" s="369" t="str">
        <f>IF(N158="Gestión",HYPERLINK("#"&amp;"Matriz_de_Riesgos!B$263","Clic para Calificar"),IF(N158="Corrupción_O_LA_FT",HYPERLINK("#"&amp;"Matriz_de_Riesgos!A$503","Clic para Calificar"),""))</f>
        <v/>
      </c>
      <c r="U158" s="372" t="str">
        <f>IF(N158="Corrupción_O_LA_FT",X643,E403)</f>
        <v/>
      </c>
      <c r="V158" s="375" t="str">
        <f>S158</f>
        <v/>
      </c>
      <c r="W158" s="376" t="str">
        <f>IF(U158="Catastrófico",100%,IF(U158="Mayor",80%,IF(U158="Moderado",60%,IF(U158="Menor",40%,IF(U158="Leve",20%,"")))))</f>
        <v/>
      </c>
      <c r="X158" s="379" t="e">
        <f>S158*W158</f>
        <v>#VALUE!</v>
      </c>
      <c r="Y158" s="364"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91"/>
      <c r="AA158" s="91"/>
      <c r="AB158" s="183" t="str">
        <f t="shared" si="10"/>
        <v/>
      </c>
      <c r="AC158" s="91"/>
      <c r="AD158" s="183" t="str">
        <f t="shared" si="11"/>
        <v/>
      </c>
      <c r="AE158" s="91"/>
      <c r="AF158" s="91"/>
      <c r="AG158" s="182"/>
      <c r="AH158" s="182"/>
      <c r="AI158" s="182"/>
      <c r="AJ158" s="182"/>
      <c r="AK158" s="183" t="e">
        <f t="shared" si="9"/>
        <v>#VALUE!</v>
      </c>
      <c r="AL158" s="184" t="str">
        <f>IF(OR(AA158="Preventivo",AA158="Detectivo"),(V158*AK158),"0")</f>
        <v>0</v>
      </c>
      <c r="AM158" s="185" t="str">
        <f>IF(AND(AA158="Correctivo",N158="Gestión"),(W158*AK158),"0")</f>
        <v>0</v>
      </c>
      <c r="AN158" s="382" t="str">
        <f>IF(S158&lt;&gt;"",S158-SUM(AL158:AL162),"")</f>
        <v/>
      </c>
      <c r="AO158" s="385" t="str">
        <f>IF(W158&lt;&gt;"",W158-SUM(AM158:AM162),"")</f>
        <v/>
      </c>
      <c r="AP158" s="385" t="e">
        <f>AN158*AO158</f>
        <v>#VALUE!</v>
      </c>
      <c r="AQ158" s="364"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364" t="str">
        <f>IF(AQ158="Bajo","Asumir",IF(AQ158="Moderado","Reducir (Mitigar)",IF(AQ158="Alto","Reducir (Mitigar) o Reducir (Transferir) o Evitar ",IF(AQ158="Extremo","Reducir (Mitigar) o Reducir (Transferir) o Evitar "," "))))</f>
        <v xml:space="preserve"> </v>
      </c>
      <c r="AS158" s="139"/>
      <c r="AT158" s="364"/>
      <c r="AU158" s="364"/>
      <c r="AV158" s="364"/>
      <c r="AW158" s="132"/>
      <c r="AX158" s="139"/>
      <c r="AY158" s="132"/>
      <c r="AZ158" s="364"/>
      <c r="BA158" s="364"/>
      <c r="BB158" s="364"/>
      <c r="BC158" s="364"/>
      <c r="BD158" s="132"/>
      <c r="BE158" s="139"/>
      <c r="BF158" s="132"/>
      <c r="BG158" s="364"/>
      <c r="BH158" s="364"/>
      <c r="BI158" s="364"/>
      <c r="BJ158" s="364"/>
      <c r="BK158" s="132"/>
      <c r="BL158" s="139"/>
      <c r="BM158" s="132"/>
      <c r="BN158" s="364"/>
      <c r="BO158" s="364"/>
      <c r="BP158" s="364"/>
      <c r="BQ158" s="364"/>
      <c r="BR158" s="132"/>
      <c r="BS158" s="139"/>
      <c r="BT158" s="132"/>
      <c r="BU158" s="364"/>
      <c r="BV158" s="364"/>
      <c r="BW158" s="364"/>
      <c r="BX158" s="364"/>
      <c r="BY158" s="364"/>
    </row>
    <row r="159" spans="1:77" ht="16.5" hidden="1" customHeight="1" thickBot="1">
      <c r="A159" s="362"/>
      <c r="B159" s="365"/>
      <c r="C159" s="365"/>
      <c r="D159" s="367"/>
      <c r="E159" s="91"/>
      <c r="F159" s="91"/>
      <c r="G159" s="365"/>
      <c r="H159" s="365"/>
      <c r="I159" s="365"/>
      <c r="J159" s="365"/>
      <c r="K159" s="365"/>
      <c r="L159" s="365"/>
      <c r="M159" s="365"/>
      <c r="N159" s="365"/>
      <c r="O159" s="365"/>
      <c r="P159" s="388"/>
      <c r="Q159" s="391"/>
      <c r="R159" s="365"/>
      <c r="S159" s="365"/>
      <c r="T159" s="370"/>
      <c r="U159" s="373"/>
      <c r="V159" s="373"/>
      <c r="W159" s="377"/>
      <c r="X159" s="380"/>
      <c r="Y159" s="365"/>
      <c r="Z159" s="91"/>
      <c r="AA159" s="91"/>
      <c r="AB159" s="183" t="str">
        <f t="shared" si="10"/>
        <v/>
      </c>
      <c r="AC159" s="91"/>
      <c r="AD159" s="183" t="str">
        <f t="shared" si="11"/>
        <v/>
      </c>
      <c r="AE159" s="91"/>
      <c r="AF159" s="91"/>
      <c r="AG159" s="182"/>
      <c r="AH159" s="182"/>
      <c r="AI159" s="182"/>
      <c r="AJ159" s="182"/>
      <c r="AK159" s="183" t="e">
        <f t="shared" si="9"/>
        <v>#VALUE!</v>
      </c>
      <c r="AL159" s="184" t="str">
        <f>IF(OR(AA159="Preventivo",AA159="Detectivo"),((V158-AL158)*AK159),"0")</f>
        <v>0</v>
      </c>
      <c r="AM159" s="188" t="str">
        <f>IF(AND(AA159="Correctivo",N158="Gestión"),((W158-AM158)*AK159),"0")</f>
        <v>0</v>
      </c>
      <c r="AN159" s="383"/>
      <c r="AO159" s="365"/>
      <c r="AP159" s="365"/>
      <c r="AQ159" s="365"/>
      <c r="AR159" s="394"/>
      <c r="AS159" s="142"/>
      <c r="AT159" s="394"/>
      <c r="AU159" s="394"/>
      <c r="AV159" s="394"/>
      <c r="AW159" s="133"/>
      <c r="AX159" s="142"/>
      <c r="AY159" s="133"/>
      <c r="AZ159" s="365"/>
      <c r="BA159" s="365"/>
      <c r="BB159" s="365"/>
      <c r="BC159" s="365"/>
      <c r="BD159" s="133"/>
      <c r="BE159" s="142"/>
      <c r="BF159" s="133"/>
      <c r="BG159" s="365"/>
      <c r="BH159" s="365"/>
      <c r="BI159" s="365"/>
      <c r="BJ159" s="365"/>
      <c r="BK159" s="133"/>
      <c r="BL159" s="142"/>
      <c r="BM159" s="133"/>
      <c r="BN159" s="365"/>
      <c r="BO159" s="365"/>
      <c r="BP159" s="365"/>
      <c r="BQ159" s="365"/>
      <c r="BR159" s="133"/>
      <c r="BS159" s="142"/>
      <c r="BT159" s="133"/>
      <c r="BU159" s="365"/>
      <c r="BV159" s="365"/>
      <c r="BW159" s="365"/>
      <c r="BX159" s="365"/>
      <c r="BY159" s="365"/>
    </row>
    <row r="160" spans="1:77" ht="16.5" hidden="1" customHeight="1" thickBot="1">
      <c r="A160" s="362"/>
      <c r="B160" s="365"/>
      <c r="C160" s="365"/>
      <c r="D160" s="367"/>
      <c r="E160" s="91"/>
      <c r="F160" s="91"/>
      <c r="G160" s="365"/>
      <c r="H160" s="365"/>
      <c r="I160" s="365"/>
      <c r="J160" s="365"/>
      <c r="K160" s="365"/>
      <c r="L160" s="365"/>
      <c r="M160" s="365"/>
      <c r="N160" s="365"/>
      <c r="O160" s="365"/>
      <c r="P160" s="388"/>
      <c r="Q160" s="391"/>
      <c r="R160" s="365"/>
      <c r="S160" s="365"/>
      <c r="T160" s="370"/>
      <c r="U160" s="373"/>
      <c r="V160" s="373"/>
      <c r="W160" s="377"/>
      <c r="X160" s="380"/>
      <c r="Y160" s="365"/>
      <c r="Z160" s="91"/>
      <c r="AA160" s="91"/>
      <c r="AB160" s="183" t="str">
        <f t="shared" si="10"/>
        <v/>
      </c>
      <c r="AC160" s="91"/>
      <c r="AD160" s="183" t="str">
        <f t="shared" si="11"/>
        <v/>
      </c>
      <c r="AE160" s="91"/>
      <c r="AF160" s="91"/>
      <c r="AG160" s="182"/>
      <c r="AH160" s="182"/>
      <c r="AI160" s="182"/>
      <c r="AJ160" s="182"/>
      <c r="AK160" s="183" t="e">
        <f t="shared" si="9"/>
        <v>#VALUE!</v>
      </c>
      <c r="AL160" s="184" t="str">
        <f>IF(OR(AA160="Preventivo",AA160="Detectivo"),((V158-AL158-AL159)*AK160),"0")</f>
        <v>0</v>
      </c>
      <c r="AM160" s="189" t="str">
        <f>IF(AND(AA160="Correctivo",N158="Gestión"),((W158-AM158-AM159)*AK160),"0")</f>
        <v>0</v>
      </c>
      <c r="AN160" s="383"/>
      <c r="AO160" s="365"/>
      <c r="AP160" s="365"/>
      <c r="AQ160" s="365"/>
      <c r="AR160" s="394"/>
      <c r="AS160" s="142"/>
      <c r="AT160" s="394"/>
      <c r="AU160" s="394"/>
      <c r="AV160" s="394"/>
      <c r="AW160" s="133"/>
      <c r="AX160" s="142"/>
      <c r="AY160" s="133"/>
      <c r="AZ160" s="365"/>
      <c r="BA160" s="365"/>
      <c r="BB160" s="365"/>
      <c r="BC160" s="365"/>
      <c r="BD160" s="133"/>
      <c r="BE160" s="142"/>
      <c r="BF160" s="133"/>
      <c r="BG160" s="365"/>
      <c r="BH160" s="365"/>
      <c r="BI160" s="365"/>
      <c r="BJ160" s="365"/>
      <c r="BK160" s="133"/>
      <c r="BL160" s="142"/>
      <c r="BM160" s="133"/>
      <c r="BN160" s="365"/>
      <c r="BO160" s="365"/>
      <c r="BP160" s="365"/>
      <c r="BQ160" s="365"/>
      <c r="BR160" s="133"/>
      <c r="BS160" s="142"/>
      <c r="BT160" s="133"/>
      <c r="BU160" s="365"/>
      <c r="BV160" s="365"/>
      <c r="BW160" s="365"/>
      <c r="BX160" s="365"/>
      <c r="BY160" s="365"/>
    </row>
    <row r="161" spans="1:77" ht="16.5" hidden="1" customHeight="1" thickBot="1">
      <c r="A161" s="362"/>
      <c r="B161" s="365"/>
      <c r="C161" s="365"/>
      <c r="D161" s="367"/>
      <c r="E161" s="91"/>
      <c r="F161" s="91"/>
      <c r="G161" s="365"/>
      <c r="H161" s="365"/>
      <c r="I161" s="365"/>
      <c r="J161" s="365"/>
      <c r="K161" s="365"/>
      <c r="L161" s="365"/>
      <c r="M161" s="365"/>
      <c r="N161" s="365"/>
      <c r="O161" s="365"/>
      <c r="P161" s="388"/>
      <c r="Q161" s="391"/>
      <c r="R161" s="365"/>
      <c r="S161" s="365"/>
      <c r="T161" s="370"/>
      <c r="U161" s="373"/>
      <c r="V161" s="373"/>
      <c r="W161" s="377"/>
      <c r="X161" s="380"/>
      <c r="Y161" s="365"/>
      <c r="Z161" s="91"/>
      <c r="AA161" s="91"/>
      <c r="AB161" s="183" t="str">
        <f t="shared" si="10"/>
        <v/>
      </c>
      <c r="AC161" s="91"/>
      <c r="AD161" s="183" t="str">
        <f t="shared" si="11"/>
        <v/>
      </c>
      <c r="AE161" s="91"/>
      <c r="AF161" s="91"/>
      <c r="AG161" s="182"/>
      <c r="AH161" s="182"/>
      <c r="AI161" s="182"/>
      <c r="AJ161" s="182"/>
      <c r="AK161" s="183" t="e">
        <f t="shared" si="9"/>
        <v>#VALUE!</v>
      </c>
      <c r="AL161" s="184" t="str">
        <f>IF(OR(AA161="Preventivo",AA161="Detectivo"),((V158-AL158-AL159-AL160)*AK161),"0")</f>
        <v>0</v>
      </c>
      <c r="AM161" s="188" t="str">
        <f>IF(AND(AA161="Correctivo",N158="Gestión"),((W158-AM158-AM159-AM160)*AK161),"0")</f>
        <v>0</v>
      </c>
      <c r="AN161" s="383"/>
      <c r="AO161" s="365"/>
      <c r="AP161" s="365"/>
      <c r="AQ161" s="365"/>
      <c r="AR161" s="394"/>
      <c r="AS161" s="142"/>
      <c r="AT161" s="394"/>
      <c r="AU161" s="394"/>
      <c r="AV161" s="394"/>
      <c r="AW161" s="133"/>
      <c r="AX161" s="142"/>
      <c r="AY161" s="133"/>
      <c r="AZ161" s="365"/>
      <c r="BA161" s="365"/>
      <c r="BB161" s="365"/>
      <c r="BC161" s="365"/>
      <c r="BD161" s="133"/>
      <c r="BE161" s="142"/>
      <c r="BF161" s="133"/>
      <c r="BG161" s="365"/>
      <c r="BH161" s="365"/>
      <c r="BI161" s="365"/>
      <c r="BJ161" s="365"/>
      <c r="BK161" s="133"/>
      <c r="BL161" s="142"/>
      <c r="BM161" s="133"/>
      <c r="BN161" s="365"/>
      <c r="BO161" s="365"/>
      <c r="BP161" s="365"/>
      <c r="BQ161" s="365"/>
      <c r="BR161" s="133"/>
      <c r="BS161" s="142"/>
      <c r="BT161" s="133"/>
      <c r="BU161" s="365"/>
      <c r="BV161" s="365"/>
      <c r="BW161" s="365"/>
      <c r="BX161" s="365"/>
      <c r="BY161" s="365"/>
    </row>
    <row r="162" spans="1:77" ht="16.5" hidden="1" customHeight="1" thickBot="1">
      <c r="A162" s="363"/>
      <c r="B162" s="366"/>
      <c r="C162" s="366"/>
      <c r="D162" s="368"/>
      <c r="E162" s="156"/>
      <c r="F162" s="156"/>
      <c r="G162" s="366"/>
      <c r="H162" s="366"/>
      <c r="I162" s="366"/>
      <c r="J162" s="366"/>
      <c r="K162" s="366"/>
      <c r="L162" s="366"/>
      <c r="M162" s="366"/>
      <c r="N162" s="366"/>
      <c r="O162" s="366"/>
      <c r="P162" s="389"/>
      <c r="Q162" s="392"/>
      <c r="R162" s="366"/>
      <c r="S162" s="366"/>
      <c r="T162" s="371"/>
      <c r="U162" s="374"/>
      <c r="V162" s="374"/>
      <c r="W162" s="378"/>
      <c r="X162" s="381"/>
      <c r="Y162" s="366"/>
      <c r="Z162" s="91"/>
      <c r="AA162" s="91"/>
      <c r="AB162" s="183" t="str">
        <f t="shared" si="10"/>
        <v/>
      </c>
      <c r="AC162" s="91"/>
      <c r="AD162" s="183" t="str">
        <f t="shared" si="11"/>
        <v/>
      </c>
      <c r="AE162" s="91"/>
      <c r="AF162" s="91"/>
      <c r="AG162" s="182"/>
      <c r="AH162" s="182"/>
      <c r="AI162" s="182"/>
      <c r="AJ162" s="182"/>
      <c r="AK162" s="183" t="e">
        <f t="shared" si="9"/>
        <v>#VALUE!</v>
      </c>
      <c r="AL162" s="184" t="str">
        <f>IF(OR(AA162="Preventivo",AA162="Detectivo"),((V158-AL158-AL159-AL160-AL161)*AK162),"0")</f>
        <v>0</v>
      </c>
      <c r="AM162" s="190" t="str">
        <f>IF(AND(AA162="Correctivo",N158="Gestión"),((W158-AM158-AM159-AM160-AM161)*AK162),"0")</f>
        <v>0</v>
      </c>
      <c r="AN162" s="384"/>
      <c r="AO162" s="386"/>
      <c r="AP162" s="386"/>
      <c r="AQ162" s="366"/>
      <c r="AR162" s="395"/>
      <c r="AS162" s="156"/>
      <c r="AT162" s="395"/>
      <c r="AU162" s="395"/>
      <c r="AV162" s="395"/>
      <c r="AW162" s="134"/>
      <c r="AX162" s="156"/>
      <c r="AY162" s="134"/>
      <c r="AZ162" s="366"/>
      <c r="BA162" s="366"/>
      <c r="BB162" s="366"/>
      <c r="BC162" s="366"/>
      <c r="BD162" s="134"/>
      <c r="BE162" s="156"/>
      <c r="BF162" s="134"/>
      <c r="BG162" s="366"/>
      <c r="BH162" s="366"/>
      <c r="BI162" s="366"/>
      <c r="BJ162" s="366"/>
      <c r="BK162" s="134"/>
      <c r="BL162" s="156"/>
      <c r="BM162" s="134"/>
      <c r="BN162" s="366"/>
      <c r="BO162" s="366"/>
      <c r="BP162" s="366"/>
      <c r="BQ162" s="366"/>
      <c r="BR162" s="134"/>
      <c r="BS162" s="156"/>
      <c r="BT162" s="134"/>
      <c r="BU162" s="366"/>
      <c r="BV162" s="366"/>
      <c r="BW162" s="366"/>
      <c r="BX162" s="366"/>
      <c r="BY162" s="366"/>
    </row>
    <row r="163" spans="1:77" ht="16.5" hidden="1" customHeight="1" thickBot="1">
      <c r="A163" s="361"/>
      <c r="B163" s="364" t="str">
        <f>IF(A163&lt;&gt;"",'CONTEXTO PROCESO'!$D$11," ")</f>
        <v xml:space="preserve"> </v>
      </c>
      <c r="C163" s="364" t="str">
        <f>IF(A163&lt;&gt;"",'CONTEXTO PROCESO'!$D$12," ")</f>
        <v xml:space="preserve"> </v>
      </c>
      <c r="D163" s="364"/>
      <c r="E163" s="135"/>
      <c r="F163" s="135"/>
      <c r="G163" s="364"/>
      <c r="H163" s="364"/>
      <c r="I163" s="364" t="str">
        <f>CONCATENATE(H163," por ", E163," debido a ",F163,",",F164,F165,F166,F167," ")</f>
        <v xml:space="preserve"> por  debido a , </v>
      </c>
      <c r="J163" s="364"/>
      <c r="K163" s="364"/>
      <c r="L163" s="364"/>
      <c r="M163" s="364"/>
      <c r="N163" s="364" t="str">
        <f>IF(AND(J163="Si",K163="Si",L163="Si",M163="Si"),"Corrupción_O_LA_FT",IF(AND(J163="",K163="",L163="",M163=""),"","Gestión"))</f>
        <v/>
      </c>
      <c r="O163" s="364"/>
      <c r="P163" s="387"/>
      <c r="Q163" s="390"/>
      <c r="R163" s="364" t="str">
        <f>IF(Q163=Hoja1!$C$22,Hoja1!$B$22,IF(Q163=Hoja1!C$23,Hoja1!$B$23,IF(Q163=Hoja1!$C$24,Hoja1!$B$24,IF(Q163=Hoja1!$C$25,Hoja1!$B$25,IF(Q163=Hoja1!$C$26,Hoja1!$B$26,IF(Q163=Hoja1!$C$27,Hoja1!$B$27,IF(Q163=Hoja1!C$28,Hoja1!$B$28,IF(Q163=Hoja1!$C$29,Hoja1!$B$29,IF(Q163=Hoja1!$C$30,Hoja1!$B$30,IF(Q163=Hoja1!$C$31,Hoja1!$B$31,""))))))))))</f>
        <v/>
      </c>
      <c r="S163" s="393" t="str">
        <f>IF(R163="Muy baja",20%,IF(R163="Rara Vez",20%,IF(R163="Baja",40%,IF(R163="Improbable",40%,IF(R163="Media",60%,IF(R163="Posible",60%,IF(R163="Alta",80%,IF(R163="Probable",80%,IF(R163="Muy alta",100%,IF(R163="Casi seguro",100%,""))))))))))</f>
        <v/>
      </c>
      <c r="T163" s="369" t="str">
        <f>IF(N163="Gestión",HYPERLINK("#"&amp;"Matriz_de_Riesgos!B$263","Clic para Calificar"),IF(N163="Corrupción_O_LA_FT",HYPERLINK("#"&amp;"Matriz_de_Riesgos!A$503","Clic para Calificar"),""))</f>
        <v/>
      </c>
      <c r="U163" s="372" t="str">
        <f>IF(N163="Corrupción_O_LA_FT",X648,E408)</f>
        <v/>
      </c>
      <c r="V163" s="375" t="str">
        <f>S163</f>
        <v/>
      </c>
      <c r="W163" s="376" t="str">
        <f>IF(U163="Catastrófico",100%,IF(U163="Mayor",80%,IF(U163="Moderado",60%,IF(U163="Menor",40%,IF(U163="Leve",20%,"")))))</f>
        <v/>
      </c>
      <c r="X163" s="379" t="e">
        <f>S163*W163</f>
        <v>#VALUE!</v>
      </c>
      <c r="Y163" s="364"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91"/>
      <c r="AA163" s="91"/>
      <c r="AB163" s="183" t="str">
        <f t="shared" si="10"/>
        <v/>
      </c>
      <c r="AC163" s="91"/>
      <c r="AD163" s="183" t="str">
        <f t="shared" si="11"/>
        <v/>
      </c>
      <c r="AE163" s="91"/>
      <c r="AF163" s="91"/>
      <c r="AG163" s="182"/>
      <c r="AH163" s="182"/>
      <c r="AI163" s="182"/>
      <c r="AJ163" s="182"/>
      <c r="AK163" s="183" t="e">
        <f t="shared" si="9"/>
        <v>#VALUE!</v>
      </c>
      <c r="AL163" s="184" t="str">
        <f>IF(OR(AA163="Preventivo",AA163="Detectivo"),(V163*AK163),"0")</f>
        <v>0</v>
      </c>
      <c r="AM163" s="185" t="str">
        <f>IF(AND(AA163="Correctivo",N163="Gestión"),(W163*AK163),"0")</f>
        <v>0</v>
      </c>
      <c r="AN163" s="382" t="str">
        <f>IF(S163&lt;&gt;"",S163-SUM(AL163:AL167),"")</f>
        <v/>
      </c>
      <c r="AO163" s="385" t="str">
        <f>IF(W163&lt;&gt;"",W163-SUM(AM163:AM167),"")</f>
        <v/>
      </c>
      <c r="AP163" s="385" t="e">
        <f>AN163*AO163</f>
        <v>#VALUE!</v>
      </c>
      <c r="AQ163" s="364"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364" t="str">
        <f>IF(AQ163="Bajo","Asumir",IF(AQ163="Moderado","Reducir (Mitigar)",IF(AQ163="Alto","Reducir (Mitigar) o Reducir (Transferir) o Evitar ",IF(AQ163="Extremo","Reducir (Mitigar) o Reducir (Transferir) o Evitar "," "))))</f>
        <v xml:space="preserve"> </v>
      </c>
      <c r="AS163" s="139"/>
      <c r="AT163" s="364"/>
      <c r="AU163" s="364"/>
      <c r="AV163" s="364"/>
      <c r="AW163" s="132"/>
      <c r="AX163" s="139"/>
      <c r="AY163" s="132"/>
      <c r="AZ163" s="364"/>
      <c r="BA163" s="364"/>
      <c r="BB163" s="364"/>
      <c r="BC163" s="364"/>
      <c r="BD163" s="132"/>
      <c r="BE163" s="139"/>
      <c r="BF163" s="132"/>
      <c r="BG163" s="364"/>
      <c r="BH163" s="364"/>
      <c r="BI163" s="364"/>
      <c r="BJ163" s="364"/>
      <c r="BK163" s="132"/>
      <c r="BL163" s="139"/>
      <c r="BM163" s="132"/>
      <c r="BN163" s="364"/>
      <c r="BO163" s="364"/>
      <c r="BP163" s="364"/>
      <c r="BQ163" s="364"/>
      <c r="BR163" s="132"/>
      <c r="BS163" s="139"/>
      <c r="BT163" s="132"/>
      <c r="BU163" s="364"/>
      <c r="BV163" s="364"/>
      <c r="BW163" s="364"/>
      <c r="BX163" s="364"/>
      <c r="BY163" s="364"/>
    </row>
    <row r="164" spans="1:77" ht="16.5" hidden="1" customHeight="1" thickBot="1">
      <c r="A164" s="362"/>
      <c r="B164" s="365"/>
      <c r="C164" s="365"/>
      <c r="D164" s="367"/>
      <c r="E164" s="91"/>
      <c r="F164" s="91"/>
      <c r="G164" s="365"/>
      <c r="H164" s="365"/>
      <c r="I164" s="365"/>
      <c r="J164" s="365"/>
      <c r="K164" s="365"/>
      <c r="L164" s="365"/>
      <c r="M164" s="365"/>
      <c r="N164" s="365"/>
      <c r="O164" s="365"/>
      <c r="P164" s="388"/>
      <c r="Q164" s="391"/>
      <c r="R164" s="365"/>
      <c r="S164" s="365"/>
      <c r="T164" s="370"/>
      <c r="U164" s="373"/>
      <c r="V164" s="373"/>
      <c r="W164" s="377"/>
      <c r="X164" s="380"/>
      <c r="Y164" s="365"/>
      <c r="Z164" s="91"/>
      <c r="AA164" s="91"/>
      <c r="AB164" s="183" t="str">
        <f t="shared" si="10"/>
        <v/>
      </c>
      <c r="AC164" s="91"/>
      <c r="AD164" s="183" t="str">
        <f t="shared" si="11"/>
        <v/>
      </c>
      <c r="AE164" s="91"/>
      <c r="AF164" s="91"/>
      <c r="AG164" s="182"/>
      <c r="AH164" s="182"/>
      <c r="AI164" s="182"/>
      <c r="AJ164" s="182"/>
      <c r="AK164" s="183" t="e">
        <f t="shared" si="9"/>
        <v>#VALUE!</v>
      </c>
      <c r="AL164" s="184" t="str">
        <f>IF(OR(AA164="Preventivo",AA164="Detectivo"),((V163-AL163)*AK164),"0")</f>
        <v>0</v>
      </c>
      <c r="AM164" s="188" t="str">
        <f>IF(AND(AA164="Correctivo",N163="Gestión"),((W163-AM163)*AK164),"0")</f>
        <v>0</v>
      </c>
      <c r="AN164" s="383"/>
      <c r="AO164" s="365"/>
      <c r="AP164" s="365"/>
      <c r="AQ164" s="365"/>
      <c r="AR164" s="394"/>
      <c r="AS164" s="142"/>
      <c r="AT164" s="394"/>
      <c r="AU164" s="394"/>
      <c r="AV164" s="394"/>
      <c r="AW164" s="133"/>
      <c r="AX164" s="142"/>
      <c r="AY164" s="133"/>
      <c r="AZ164" s="365"/>
      <c r="BA164" s="365"/>
      <c r="BB164" s="365"/>
      <c r="BC164" s="365"/>
      <c r="BD164" s="133"/>
      <c r="BE164" s="142"/>
      <c r="BF164" s="133"/>
      <c r="BG164" s="365"/>
      <c r="BH164" s="365"/>
      <c r="BI164" s="365"/>
      <c r="BJ164" s="365"/>
      <c r="BK164" s="133"/>
      <c r="BL164" s="142"/>
      <c r="BM164" s="133"/>
      <c r="BN164" s="365"/>
      <c r="BO164" s="365"/>
      <c r="BP164" s="365"/>
      <c r="BQ164" s="365"/>
      <c r="BR164" s="133"/>
      <c r="BS164" s="142"/>
      <c r="BT164" s="133"/>
      <c r="BU164" s="365"/>
      <c r="BV164" s="365"/>
      <c r="BW164" s="365"/>
      <c r="BX164" s="365"/>
      <c r="BY164" s="365"/>
    </row>
    <row r="165" spans="1:77" ht="16.5" hidden="1" customHeight="1" thickBot="1">
      <c r="A165" s="362"/>
      <c r="B165" s="365"/>
      <c r="C165" s="365"/>
      <c r="D165" s="367"/>
      <c r="E165" s="91"/>
      <c r="F165" s="91"/>
      <c r="G165" s="365"/>
      <c r="H165" s="365"/>
      <c r="I165" s="365"/>
      <c r="J165" s="365"/>
      <c r="K165" s="365"/>
      <c r="L165" s="365"/>
      <c r="M165" s="365"/>
      <c r="N165" s="365"/>
      <c r="O165" s="365"/>
      <c r="P165" s="388"/>
      <c r="Q165" s="391"/>
      <c r="R165" s="365"/>
      <c r="S165" s="365"/>
      <c r="T165" s="370"/>
      <c r="U165" s="373"/>
      <c r="V165" s="373"/>
      <c r="W165" s="377"/>
      <c r="X165" s="380"/>
      <c r="Y165" s="365"/>
      <c r="Z165" s="91"/>
      <c r="AA165" s="91"/>
      <c r="AB165" s="183" t="str">
        <f t="shared" si="10"/>
        <v/>
      </c>
      <c r="AC165" s="91"/>
      <c r="AD165" s="183" t="str">
        <f t="shared" si="11"/>
        <v/>
      </c>
      <c r="AE165" s="91"/>
      <c r="AF165" s="91"/>
      <c r="AG165" s="182"/>
      <c r="AH165" s="182"/>
      <c r="AI165" s="182"/>
      <c r="AJ165" s="182"/>
      <c r="AK165" s="183" t="e">
        <f t="shared" si="9"/>
        <v>#VALUE!</v>
      </c>
      <c r="AL165" s="184" t="str">
        <f>IF(OR(AA165="Preventivo",AA165="Detectivo"),((V163-AL163-AL164)*AK165),"0")</f>
        <v>0</v>
      </c>
      <c r="AM165" s="189" t="str">
        <f>IF(AND(AA165="Correctivo",N163="Gestión"),((W163-AM163-AM164)*AK165),"0")</f>
        <v>0</v>
      </c>
      <c r="AN165" s="383"/>
      <c r="AO165" s="365"/>
      <c r="AP165" s="365"/>
      <c r="AQ165" s="365"/>
      <c r="AR165" s="394"/>
      <c r="AS165" s="142"/>
      <c r="AT165" s="394"/>
      <c r="AU165" s="394"/>
      <c r="AV165" s="394"/>
      <c r="AW165" s="133"/>
      <c r="AX165" s="142"/>
      <c r="AY165" s="133"/>
      <c r="AZ165" s="365"/>
      <c r="BA165" s="365"/>
      <c r="BB165" s="365"/>
      <c r="BC165" s="365"/>
      <c r="BD165" s="133"/>
      <c r="BE165" s="142"/>
      <c r="BF165" s="133"/>
      <c r="BG165" s="365"/>
      <c r="BH165" s="365"/>
      <c r="BI165" s="365"/>
      <c r="BJ165" s="365"/>
      <c r="BK165" s="133"/>
      <c r="BL165" s="142"/>
      <c r="BM165" s="133"/>
      <c r="BN165" s="365"/>
      <c r="BO165" s="365"/>
      <c r="BP165" s="365"/>
      <c r="BQ165" s="365"/>
      <c r="BR165" s="133"/>
      <c r="BS165" s="142"/>
      <c r="BT165" s="133"/>
      <c r="BU165" s="365"/>
      <c r="BV165" s="365"/>
      <c r="BW165" s="365"/>
      <c r="BX165" s="365"/>
      <c r="BY165" s="365"/>
    </row>
    <row r="166" spans="1:77" ht="16.5" hidden="1" customHeight="1" thickBot="1">
      <c r="A166" s="362"/>
      <c r="B166" s="365"/>
      <c r="C166" s="365"/>
      <c r="D166" s="367"/>
      <c r="E166" s="91"/>
      <c r="F166" s="91"/>
      <c r="G166" s="365"/>
      <c r="H166" s="365"/>
      <c r="I166" s="365"/>
      <c r="J166" s="365"/>
      <c r="K166" s="365"/>
      <c r="L166" s="365"/>
      <c r="M166" s="365"/>
      <c r="N166" s="365"/>
      <c r="O166" s="365"/>
      <c r="P166" s="388"/>
      <c r="Q166" s="391"/>
      <c r="R166" s="365"/>
      <c r="S166" s="365"/>
      <c r="T166" s="370"/>
      <c r="U166" s="373"/>
      <c r="V166" s="373"/>
      <c r="W166" s="377"/>
      <c r="X166" s="380"/>
      <c r="Y166" s="365"/>
      <c r="Z166" s="91"/>
      <c r="AA166" s="91"/>
      <c r="AB166" s="183" t="str">
        <f t="shared" si="10"/>
        <v/>
      </c>
      <c r="AC166" s="91"/>
      <c r="AD166" s="183" t="str">
        <f t="shared" si="11"/>
        <v/>
      </c>
      <c r="AE166" s="91"/>
      <c r="AF166" s="91"/>
      <c r="AG166" s="182"/>
      <c r="AH166" s="182"/>
      <c r="AI166" s="182"/>
      <c r="AJ166" s="182"/>
      <c r="AK166" s="183" t="e">
        <f t="shared" si="9"/>
        <v>#VALUE!</v>
      </c>
      <c r="AL166" s="184" t="str">
        <f>IF(OR(AA166="Preventivo",AA166="Detectivo"),((V163-AL163-AL164-AL165)*AK166),"0")</f>
        <v>0</v>
      </c>
      <c r="AM166" s="188" t="str">
        <f>IF(AND(AA166="Correctivo",N163="Gestión"),((W163-AM163-AM164-AM165)*AK166),"0")</f>
        <v>0</v>
      </c>
      <c r="AN166" s="383"/>
      <c r="AO166" s="365"/>
      <c r="AP166" s="365"/>
      <c r="AQ166" s="365"/>
      <c r="AR166" s="394"/>
      <c r="AS166" s="142"/>
      <c r="AT166" s="394"/>
      <c r="AU166" s="394"/>
      <c r="AV166" s="394"/>
      <c r="AW166" s="133"/>
      <c r="AX166" s="142"/>
      <c r="AY166" s="133"/>
      <c r="AZ166" s="365"/>
      <c r="BA166" s="365"/>
      <c r="BB166" s="365"/>
      <c r="BC166" s="365"/>
      <c r="BD166" s="133"/>
      <c r="BE166" s="142"/>
      <c r="BF166" s="133"/>
      <c r="BG166" s="365"/>
      <c r="BH166" s="365"/>
      <c r="BI166" s="365"/>
      <c r="BJ166" s="365"/>
      <c r="BK166" s="133"/>
      <c r="BL166" s="142"/>
      <c r="BM166" s="133"/>
      <c r="BN166" s="365"/>
      <c r="BO166" s="365"/>
      <c r="BP166" s="365"/>
      <c r="BQ166" s="365"/>
      <c r="BR166" s="133"/>
      <c r="BS166" s="142"/>
      <c r="BT166" s="133"/>
      <c r="BU166" s="365"/>
      <c r="BV166" s="365"/>
      <c r="BW166" s="365"/>
      <c r="BX166" s="365"/>
      <c r="BY166" s="365"/>
    </row>
    <row r="167" spans="1:77" ht="16.5" hidden="1" customHeight="1" thickBot="1">
      <c r="A167" s="363"/>
      <c r="B167" s="366"/>
      <c r="C167" s="366"/>
      <c r="D167" s="368"/>
      <c r="E167" s="156"/>
      <c r="F167" s="156"/>
      <c r="G167" s="366"/>
      <c r="H167" s="366"/>
      <c r="I167" s="366"/>
      <c r="J167" s="366"/>
      <c r="K167" s="366"/>
      <c r="L167" s="366"/>
      <c r="M167" s="366"/>
      <c r="N167" s="366"/>
      <c r="O167" s="366"/>
      <c r="P167" s="389"/>
      <c r="Q167" s="392"/>
      <c r="R167" s="366"/>
      <c r="S167" s="366"/>
      <c r="T167" s="371"/>
      <c r="U167" s="374"/>
      <c r="V167" s="374"/>
      <c r="W167" s="378"/>
      <c r="X167" s="381"/>
      <c r="Y167" s="366"/>
      <c r="Z167" s="91"/>
      <c r="AA167" s="91"/>
      <c r="AB167" s="183" t="str">
        <f t="shared" si="10"/>
        <v/>
      </c>
      <c r="AC167" s="91"/>
      <c r="AD167" s="183" t="str">
        <f t="shared" si="11"/>
        <v/>
      </c>
      <c r="AE167" s="91"/>
      <c r="AF167" s="91"/>
      <c r="AG167" s="182"/>
      <c r="AH167" s="182"/>
      <c r="AI167" s="182"/>
      <c r="AJ167" s="182"/>
      <c r="AK167" s="183" t="e">
        <f t="shared" si="9"/>
        <v>#VALUE!</v>
      </c>
      <c r="AL167" s="184" t="str">
        <f>IF(OR(AA167="Preventivo",AA167="Detectivo"),((V163-AL163-AL164-AL165-AL166)*AK167),"0")</f>
        <v>0</v>
      </c>
      <c r="AM167" s="190" t="str">
        <f>IF(AND(AA167="Correctivo",N163="Gestión"),((W163-AM163-AM164-AM165-AM166)*AK167),"0")</f>
        <v>0</v>
      </c>
      <c r="AN167" s="384"/>
      <c r="AO167" s="386"/>
      <c r="AP167" s="386"/>
      <c r="AQ167" s="366"/>
      <c r="AR167" s="395"/>
      <c r="AS167" s="156"/>
      <c r="AT167" s="395"/>
      <c r="AU167" s="395"/>
      <c r="AV167" s="395"/>
      <c r="AW167" s="134"/>
      <c r="AX167" s="156"/>
      <c r="AY167" s="134"/>
      <c r="AZ167" s="366"/>
      <c r="BA167" s="366"/>
      <c r="BB167" s="366"/>
      <c r="BC167" s="366"/>
      <c r="BD167" s="134"/>
      <c r="BE167" s="156"/>
      <c r="BF167" s="134"/>
      <c r="BG167" s="366"/>
      <c r="BH167" s="366"/>
      <c r="BI167" s="366"/>
      <c r="BJ167" s="366"/>
      <c r="BK167" s="134"/>
      <c r="BL167" s="156"/>
      <c r="BM167" s="134"/>
      <c r="BN167" s="366"/>
      <c r="BO167" s="366"/>
      <c r="BP167" s="366"/>
      <c r="BQ167" s="366"/>
      <c r="BR167" s="134"/>
      <c r="BS167" s="156"/>
      <c r="BT167" s="134"/>
      <c r="BU167" s="366"/>
      <c r="BV167" s="366"/>
      <c r="BW167" s="366"/>
      <c r="BX167" s="366"/>
      <c r="BY167" s="366"/>
    </row>
    <row r="168" spans="1:77" ht="16.5" hidden="1" customHeight="1" thickBot="1">
      <c r="A168" s="361"/>
      <c r="B168" s="364" t="str">
        <f>IF(A168&lt;&gt;"",'CONTEXTO PROCESO'!$D$11," ")</f>
        <v xml:space="preserve"> </v>
      </c>
      <c r="C168" s="364" t="str">
        <f>IF(A168&lt;&gt;"",'CONTEXTO PROCESO'!$D$12," ")</f>
        <v xml:space="preserve"> </v>
      </c>
      <c r="D168" s="364"/>
      <c r="E168" s="135"/>
      <c r="F168" s="135"/>
      <c r="G168" s="364"/>
      <c r="H168" s="364"/>
      <c r="I168" s="364" t="str">
        <f>CONCATENATE(H168," por ", E168," debido a ",F168,",",F169,F170,F171,F172," ")</f>
        <v xml:space="preserve"> por  debido a , </v>
      </c>
      <c r="J168" s="364"/>
      <c r="K168" s="364"/>
      <c r="L168" s="364"/>
      <c r="M168" s="364"/>
      <c r="N168" s="364" t="str">
        <f>IF(AND(J168="Si",K168="Si",L168="Si",M168="Si"),"Corrupción_O_LA_FT",IF(AND(J168="",K168="",L168="",M168=""),"","Gestión"))</f>
        <v/>
      </c>
      <c r="O168" s="364"/>
      <c r="P168" s="387"/>
      <c r="Q168" s="390"/>
      <c r="R168" s="364" t="str">
        <f>IF(Q168=Hoja1!$C$22,Hoja1!$B$22,IF(Q168=Hoja1!C$23,Hoja1!$B$23,IF(Q168=Hoja1!$C$24,Hoja1!$B$24,IF(Q168=Hoja1!$C$25,Hoja1!$B$25,IF(Q168=Hoja1!$C$26,Hoja1!$B$26,IF(Q168=Hoja1!$C$27,Hoja1!$B$27,IF(Q168=Hoja1!C$28,Hoja1!$B$28,IF(Q168=Hoja1!$C$29,Hoja1!$B$29,IF(Q168=Hoja1!$C$30,Hoja1!$B$30,IF(Q168=Hoja1!$C$31,Hoja1!$B$31,""))))))))))</f>
        <v/>
      </c>
      <c r="S168" s="393" t="str">
        <f>IF(R168="Muy baja",20%,IF(R168="Rara Vez",20%,IF(R168="Baja",40%,IF(R168="Improbable",40%,IF(R168="Media",60%,IF(R168="Posible",60%,IF(R168="Alta",80%,IF(R168="Probable",80%,IF(R168="Muy alta",100%,IF(R168="Casi seguro",100%,""))))))))))</f>
        <v/>
      </c>
      <c r="T168" s="369" t="str">
        <f>IF(N168="Gestión",HYPERLINK("#"&amp;"Matriz_de_Riesgos!B$263","Clic para Calificar"),IF(N168="Corrupción_O_LA_FT",HYPERLINK("#"&amp;"Matriz_de_Riesgos!A$503","Clic para Calificar"),""))</f>
        <v/>
      </c>
      <c r="U168" s="372" t="str">
        <f>IF(N168="Corrupción_O_LA_FT",X653,E413)</f>
        <v/>
      </c>
      <c r="V168" s="375" t="str">
        <f>S168</f>
        <v/>
      </c>
      <c r="W168" s="376" t="str">
        <f>IF(U168="Catastrófico",100%,IF(U168="Mayor",80%,IF(U168="Moderado",60%,IF(U168="Menor",40%,IF(U168="Leve",20%,"")))))</f>
        <v/>
      </c>
      <c r="X168" s="379" t="e">
        <f>S168*W168</f>
        <v>#VALUE!</v>
      </c>
      <c r="Y168" s="364"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91"/>
      <c r="AA168" s="91"/>
      <c r="AB168" s="183" t="str">
        <f t="shared" si="10"/>
        <v/>
      </c>
      <c r="AC168" s="91"/>
      <c r="AD168" s="183" t="str">
        <f t="shared" si="11"/>
        <v/>
      </c>
      <c r="AE168" s="91"/>
      <c r="AF168" s="91"/>
      <c r="AG168" s="182"/>
      <c r="AH168" s="182"/>
      <c r="AI168" s="182"/>
      <c r="AJ168" s="182"/>
      <c r="AK168" s="183" t="e">
        <f t="shared" si="9"/>
        <v>#VALUE!</v>
      </c>
      <c r="AL168" s="184" t="str">
        <f>IF(OR(AA168="Preventivo",AA168="Detectivo"),(V168*AK168),"0")</f>
        <v>0</v>
      </c>
      <c r="AM168" s="185" t="str">
        <f>IF(AND(AA168="Correctivo",N168="Gestión"),(W168*AK168),"0")</f>
        <v>0</v>
      </c>
      <c r="AN168" s="382" t="str">
        <f>IF(S168&lt;&gt;"",S168-SUM(AL168:AL172),"")</f>
        <v/>
      </c>
      <c r="AO168" s="385" t="str">
        <f>IF(W168&lt;&gt;"",W168-SUM(AM168:AM172),"")</f>
        <v/>
      </c>
      <c r="AP168" s="385" t="e">
        <f>AN168*AO168</f>
        <v>#VALUE!</v>
      </c>
      <c r="AQ168" s="364"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364" t="str">
        <f>IF(AQ168="Bajo","Asumir",IF(AQ168="Moderado","Reducir (Mitigar)",IF(AQ168="Alto","Reducir (Mitigar) o Reducir (Transferir) o Evitar ",IF(AQ168="Extremo","Reducir (Mitigar) o Reducir (Transferir) o Evitar "," "))))</f>
        <v xml:space="preserve"> </v>
      </c>
      <c r="AS168" s="139"/>
      <c r="AT168" s="364"/>
      <c r="AU168" s="364"/>
      <c r="AV168" s="364"/>
      <c r="AW168" s="132"/>
      <c r="AX168" s="139"/>
      <c r="AY168" s="132"/>
      <c r="AZ168" s="364"/>
      <c r="BA168" s="364"/>
      <c r="BB168" s="364"/>
      <c r="BC168" s="364"/>
      <c r="BD168" s="132"/>
      <c r="BE168" s="139"/>
      <c r="BF168" s="132"/>
      <c r="BG168" s="364"/>
      <c r="BH168" s="364"/>
      <c r="BI168" s="364"/>
      <c r="BJ168" s="364"/>
      <c r="BK168" s="132"/>
      <c r="BL168" s="139"/>
      <c r="BM168" s="132"/>
      <c r="BN168" s="364"/>
      <c r="BO168" s="364"/>
      <c r="BP168" s="364"/>
      <c r="BQ168" s="364"/>
      <c r="BR168" s="132"/>
      <c r="BS168" s="139"/>
      <c r="BT168" s="132"/>
      <c r="BU168" s="364"/>
      <c r="BV168" s="364"/>
      <c r="BW168" s="364"/>
      <c r="BX168" s="364"/>
      <c r="BY168" s="364"/>
    </row>
    <row r="169" spans="1:77" ht="16.5" hidden="1" customHeight="1" thickBot="1">
      <c r="A169" s="362"/>
      <c r="B169" s="365"/>
      <c r="C169" s="365"/>
      <c r="D169" s="365"/>
      <c r="E169" s="91"/>
      <c r="F169" s="91"/>
      <c r="G169" s="365"/>
      <c r="H169" s="365"/>
      <c r="I169" s="365"/>
      <c r="J169" s="365"/>
      <c r="K169" s="365"/>
      <c r="L169" s="365"/>
      <c r="M169" s="365"/>
      <c r="N169" s="365"/>
      <c r="O169" s="365"/>
      <c r="P169" s="388"/>
      <c r="Q169" s="391"/>
      <c r="R169" s="365"/>
      <c r="S169" s="365"/>
      <c r="T169" s="370"/>
      <c r="U169" s="373"/>
      <c r="V169" s="373"/>
      <c r="W169" s="377"/>
      <c r="X169" s="380"/>
      <c r="Y169" s="365"/>
      <c r="Z169" s="91"/>
      <c r="AA169" s="91"/>
      <c r="AB169" s="183" t="str">
        <f t="shared" si="10"/>
        <v/>
      </c>
      <c r="AC169" s="91"/>
      <c r="AD169" s="183" t="str">
        <f t="shared" si="11"/>
        <v/>
      </c>
      <c r="AE169" s="91"/>
      <c r="AF169" s="91"/>
      <c r="AG169" s="182"/>
      <c r="AH169" s="182"/>
      <c r="AI169" s="182"/>
      <c r="AJ169" s="182"/>
      <c r="AK169" s="183" t="e">
        <f t="shared" si="9"/>
        <v>#VALUE!</v>
      </c>
      <c r="AL169" s="184" t="str">
        <f>IF(OR(AA169="Preventivo",AA169="Detectivo"),((V168-AL168)*AK169),"0")</f>
        <v>0</v>
      </c>
      <c r="AM169" s="188" t="str">
        <f>IF(AND(AA169="Correctivo",N168="Gestión"),((W168-AM168)*AK169),"0")</f>
        <v>0</v>
      </c>
      <c r="AN169" s="383"/>
      <c r="AO169" s="365"/>
      <c r="AP169" s="365"/>
      <c r="AQ169" s="365"/>
      <c r="AR169" s="394"/>
      <c r="AS169" s="142"/>
      <c r="AT169" s="394"/>
      <c r="AU169" s="394"/>
      <c r="AV169" s="394"/>
      <c r="AW169" s="133"/>
      <c r="AX169" s="142"/>
      <c r="AY169" s="133"/>
      <c r="AZ169" s="365"/>
      <c r="BA169" s="365"/>
      <c r="BB169" s="365"/>
      <c r="BC169" s="365"/>
      <c r="BD169" s="133"/>
      <c r="BE169" s="142"/>
      <c r="BF169" s="133"/>
      <c r="BG169" s="365"/>
      <c r="BH169" s="365"/>
      <c r="BI169" s="365"/>
      <c r="BJ169" s="365"/>
      <c r="BK169" s="133"/>
      <c r="BL169" s="142"/>
      <c r="BM169" s="133"/>
      <c r="BN169" s="365"/>
      <c r="BO169" s="365"/>
      <c r="BP169" s="365"/>
      <c r="BQ169" s="365"/>
      <c r="BR169" s="133"/>
      <c r="BS169" s="142"/>
      <c r="BT169" s="133"/>
      <c r="BU169" s="365"/>
      <c r="BV169" s="365"/>
      <c r="BW169" s="365"/>
      <c r="BX169" s="365"/>
      <c r="BY169" s="365"/>
    </row>
    <row r="170" spans="1:77" ht="16.5" hidden="1" customHeight="1" thickBot="1">
      <c r="A170" s="362"/>
      <c r="B170" s="365"/>
      <c r="C170" s="365"/>
      <c r="D170" s="365"/>
      <c r="E170" s="91"/>
      <c r="F170" s="91"/>
      <c r="G170" s="365"/>
      <c r="H170" s="365"/>
      <c r="I170" s="365"/>
      <c r="J170" s="365"/>
      <c r="K170" s="365"/>
      <c r="L170" s="365"/>
      <c r="M170" s="365"/>
      <c r="N170" s="365"/>
      <c r="O170" s="365"/>
      <c r="P170" s="388"/>
      <c r="Q170" s="391"/>
      <c r="R170" s="365"/>
      <c r="S170" s="365"/>
      <c r="T170" s="370"/>
      <c r="U170" s="373"/>
      <c r="V170" s="373"/>
      <c r="W170" s="377"/>
      <c r="X170" s="380"/>
      <c r="Y170" s="365"/>
      <c r="Z170" s="91"/>
      <c r="AA170" s="91"/>
      <c r="AB170" s="183" t="str">
        <f t="shared" si="10"/>
        <v/>
      </c>
      <c r="AC170" s="91"/>
      <c r="AD170" s="183" t="str">
        <f t="shared" si="11"/>
        <v/>
      </c>
      <c r="AE170" s="91"/>
      <c r="AF170" s="91"/>
      <c r="AG170" s="182"/>
      <c r="AH170" s="182"/>
      <c r="AI170" s="182"/>
      <c r="AJ170" s="182"/>
      <c r="AK170" s="183" t="e">
        <f t="shared" si="9"/>
        <v>#VALUE!</v>
      </c>
      <c r="AL170" s="184" t="str">
        <f>IF(OR(AA170="Preventivo",AA170="Detectivo"),((V168-AL168-AL169)*AK170),"0")</f>
        <v>0</v>
      </c>
      <c r="AM170" s="189" t="str">
        <f>IF(AND(AA170="Correctivo",N168="Gestión"),((W168-AM168-AM169)*AK170),"0")</f>
        <v>0</v>
      </c>
      <c r="AN170" s="383"/>
      <c r="AO170" s="365"/>
      <c r="AP170" s="365"/>
      <c r="AQ170" s="365"/>
      <c r="AR170" s="394"/>
      <c r="AS170" s="142"/>
      <c r="AT170" s="394"/>
      <c r="AU170" s="394"/>
      <c r="AV170" s="394"/>
      <c r="AW170" s="133"/>
      <c r="AX170" s="142"/>
      <c r="AY170" s="133"/>
      <c r="AZ170" s="365"/>
      <c r="BA170" s="365"/>
      <c r="BB170" s="365"/>
      <c r="BC170" s="365"/>
      <c r="BD170" s="133"/>
      <c r="BE170" s="142"/>
      <c r="BF170" s="133"/>
      <c r="BG170" s="365"/>
      <c r="BH170" s="365"/>
      <c r="BI170" s="365"/>
      <c r="BJ170" s="365"/>
      <c r="BK170" s="133"/>
      <c r="BL170" s="142"/>
      <c r="BM170" s="133"/>
      <c r="BN170" s="365"/>
      <c r="BO170" s="365"/>
      <c r="BP170" s="365"/>
      <c r="BQ170" s="365"/>
      <c r="BR170" s="133"/>
      <c r="BS170" s="142"/>
      <c r="BT170" s="133"/>
      <c r="BU170" s="365"/>
      <c r="BV170" s="365"/>
      <c r="BW170" s="365"/>
      <c r="BX170" s="365"/>
      <c r="BY170" s="365"/>
    </row>
    <row r="171" spans="1:77" ht="16.5" hidden="1" customHeight="1" thickBot="1">
      <c r="A171" s="362"/>
      <c r="B171" s="365"/>
      <c r="C171" s="365"/>
      <c r="D171" s="365"/>
      <c r="E171" s="91"/>
      <c r="F171" s="91"/>
      <c r="G171" s="365"/>
      <c r="H171" s="365"/>
      <c r="I171" s="365"/>
      <c r="J171" s="365"/>
      <c r="K171" s="365"/>
      <c r="L171" s="365"/>
      <c r="M171" s="365"/>
      <c r="N171" s="365"/>
      <c r="O171" s="365"/>
      <c r="P171" s="388"/>
      <c r="Q171" s="391"/>
      <c r="R171" s="365"/>
      <c r="S171" s="365"/>
      <c r="T171" s="370"/>
      <c r="U171" s="373"/>
      <c r="V171" s="373"/>
      <c r="W171" s="377"/>
      <c r="X171" s="380"/>
      <c r="Y171" s="365"/>
      <c r="Z171" s="91"/>
      <c r="AA171" s="91"/>
      <c r="AB171" s="183" t="str">
        <f t="shared" si="10"/>
        <v/>
      </c>
      <c r="AC171" s="91"/>
      <c r="AD171" s="183" t="str">
        <f t="shared" si="11"/>
        <v/>
      </c>
      <c r="AE171" s="91"/>
      <c r="AF171" s="91"/>
      <c r="AG171" s="182"/>
      <c r="AH171" s="182"/>
      <c r="AI171" s="182"/>
      <c r="AJ171" s="182"/>
      <c r="AK171" s="183" t="e">
        <f t="shared" si="9"/>
        <v>#VALUE!</v>
      </c>
      <c r="AL171" s="184" t="str">
        <f>IF(OR(AA171="Preventivo",AA171="Detectivo"),((V168-AL168-AL169-AL170)*AK171),"0")</f>
        <v>0</v>
      </c>
      <c r="AM171" s="188" t="str">
        <f>IF(AND(AA171="Correctivo",N168="Gestión"),((W168-AM168-AM169-AM170)*AK171),"0")</f>
        <v>0</v>
      </c>
      <c r="AN171" s="383"/>
      <c r="AO171" s="365"/>
      <c r="AP171" s="365"/>
      <c r="AQ171" s="365"/>
      <c r="AR171" s="394"/>
      <c r="AS171" s="142"/>
      <c r="AT171" s="394"/>
      <c r="AU171" s="394"/>
      <c r="AV171" s="394"/>
      <c r="AW171" s="133"/>
      <c r="AX171" s="142"/>
      <c r="AY171" s="133"/>
      <c r="AZ171" s="365"/>
      <c r="BA171" s="365"/>
      <c r="BB171" s="365"/>
      <c r="BC171" s="365"/>
      <c r="BD171" s="133"/>
      <c r="BE171" s="142"/>
      <c r="BF171" s="133"/>
      <c r="BG171" s="365"/>
      <c r="BH171" s="365"/>
      <c r="BI171" s="365"/>
      <c r="BJ171" s="365"/>
      <c r="BK171" s="133"/>
      <c r="BL171" s="142"/>
      <c r="BM171" s="133"/>
      <c r="BN171" s="365"/>
      <c r="BO171" s="365"/>
      <c r="BP171" s="365"/>
      <c r="BQ171" s="365"/>
      <c r="BR171" s="133"/>
      <c r="BS171" s="142"/>
      <c r="BT171" s="133"/>
      <c r="BU171" s="365"/>
      <c r="BV171" s="365"/>
      <c r="BW171" s="365"/>
      <c r="BX171" s="365"/>
      <c r="BY171" s="365"/>
    </row>
    <row r="172" spans="1:77" ht="16.5" hidden="1" customHeight="1" thickBot="1">
      <c r="A172" s="363"/>
      <c r="B172" s="366"/>
      <c r="C172" s="366"/>
      <c r="D172" s="366"/>
      <c r="E172" s="156"/>
      <c r="F172" s="156"/>
      <c r="G172" s="366"/>
      <c r="H172" s="366"/>
      <c r="I172" s="366"/>
      <c r="J172" s="366"/>
      <c r="K172" s="366"/>
      <c r="L172" s="366"/>
      <c r="M172" s="366"/>
      <c r="N172" s="366"/>
      <c r="O172" s="366"/>
      <c r="P172" s="389"/>
      <c r="Q172" s="392"/>
      <c r="R172" s="366"/>
      <c r="S172" s="366"/>
      <c r="T172" s="371"/>
      <c r="U172" s="374"/>
      <c r="V172" s="374"/>
      <c r="W172" s="378"/>
      <c r="X172" s="381"/>
      <c r="Y172" s="366"/>
      <c r="Z172" s="91"/>
      <c r="AA172" s="91"/>
      <c r="AB172" s="183" t="str">
        <f t="shared" si="10"/>
        <v/>
      </c>
      <c r="AC172" s="91"/>
      <c r="AD172" s="183" t="str">
        <f t="shared" si="11"/>
        <v/>
      </c>
      <c r="AE172" s="91"/>
      <c r="AF172" s="91"/>
      <c r="AG172" s="91"/>
      <c r="AH172" s="91"/>
      <c r="AI172" s="90"/>
      <c r="AJ172" s="91"/>
      <c r="AK172" s="183" t="e">
        <f t="shared" si="9"/>
        <v>#VALUE!</v>
      </c>
      <c r="AL172" s="184" t="str">
        <f>IF(OR(AA172="Preventivo",AA172="Detectivo"),((V168-AL168-AL169-AL170-AL171)*AK172),"0")</f>
        <v>0</v>
      </c>
      <c r="AM172" s="190" t="str">
        <f>IF(AND(AA172="Correctivo",N168="Gestión"),((W168-AM168-AM169-AM170-AM171)*AK172),"0")</f>
        <v>0</v>
      </c>
      <c r="AN172" s="384"/>
      <c r="AO172" s="386"/>
      <c r="AP172" s="386"/>
      <c r="AQ172" s="366"/>
      <c r="AR172" s="395"/>
      <c r="AS172" s="156"/>
      <c r="AT172" s="395"/>
      <c r="AU172" s="395"/>
      <c r="AV172" s="395"/>
      <c r="AW172" s="134"/>
      <c r="AX172" s="156"/>
      <c r="AY172" s="134"/>
      <c r="AZ172" s="366"/>
      <c r="BA172" s="366"/>
      <c r="BB172" s="366"/>
      <c r="BC172" s="366"/>
      <c r="BD172" s="134"/>
      <c r="BE172" s="156"/>
      <c r="BF172" s="134"/>
      <c r="BG172" s="366"/>
      <c r="BH172" s="366"/>
      <c r="BI172" s="366"/>
      <c r="BJ172" s="366"/>
      <c r="BK172" s="134"/>
      <c r="BL172" s="156"/>
      <c r="BM172" s="134"/>
      <c r="BN172" s="366"/>
      <c r="BO172" s="366"/>
      <c r="BP172" s="366"/>
      <c r="BQ172" s="366"/>
      <c r="BR172" s="134"/>
      <c r="BS172" s="156"/>
      <c r="BT172" s="134"/>
      <c r="BU172" s="366"/>
      <c r="BV172" s="366"/>
      <c r="BW172" s="366"/>
      <c r="BX172" s="366"/>
      <c r="BY172" s="366"/>
    </row>
    <row r="173" spans="1:77" ht="16.5" hidden="1" customHeight="1" thickBot="1">
      <c r="A173" s="361"/>
      <c r="B173" s="364" t="str">
        <f>IF(A173&lt;&gt;"",'CONTEXTO PROCESO'!$D$11," ")</f>
        <v xml:space="preserve"> </v>
      </c>
      <c r="C173" s="364" t="str">
        <f>IF(A173&lt;&gt;"",'CONTEXTO PROCESO'!$D$12," ")</f>
        <v xml:space="preserve"> </v>
      </c>
      <c r="D173" s="364"/>
      <c r="E173" s="135"/>
      <c r="F173" s="135"/>
      <c r="G173" s="364"/>
      <c r="H173" s="364"/>
      <c r="I173" s="364" t="str">
        <f>CONCATENATE(H173," por ", E173," debido a ",F173,",",F174,F175,F176,F177," ")</f>
        <v xml:space="preserve"> por  debido a , </v>
      </c>
      <c r="J173" s="364"/>
      <c r="K173" s="364"/>
      <c r="L173" s="364"/>
      <c r="M173" s="364"/>
      <c r="N173" s="364" t="str">
        <f>IF(AND(J173="Si",K173="Si",L173="Si",M173="Si"),"Corrupción_O_LA_FT",IF(AND(J173="",K173="",L173="",M173=""),"","Gestión"))</f>
        <v/>
      </c>
      <c r="O173" s="364"/>
      <c r="P173" s="387"/>
      <c r="Q173" s="390"/>
      <c r="R173" s="364" t="str">
        <f>IF(Q173=Hoja1!$C$22,Hoja1!$B$22,IF(Q173=Hoja1!C$23,Hoja1!$B$23,IF(Q173=Hoja1!$C$24,Hoja1!$B$24,IF(Q173=Hoja1!$C$25,Hoja1!$B$25,IF(Q173=Hoja1!$C$26,Hoja1!$B$26,IF(Q173=Hoja1!$C$27,Hoja1!$B$27,IF(Q173=Hoja1!C$28,Hoja1!$B$28,IF(Q173=Hoja1!$C$29,Hoja1!$B$29,IF(Q173=Hoja1!$C$30,Hoja1!$B$30,IF(Q173=Hoja1!$C$31,Hoja1!$B$31,""))))))))))</f>
        <v/>
      </c>
      <c r="S173" s="393" t="str">
        <f>IF(R173="Muy baja",20%,IF(R173="Rara Vez",20%,IF(R173="Baja",40%,IF(R173="Improbable",40%,IF(R173="Media",60%,IF(R173="Posible",60%,IF(R173="Alta",80%,IF(R173="Probable",80%,IF(R173="Muy alta",100%,IF(R173="Casi seguro",100%,""))))))))))</f>
        <v/>
      </c>
      <c r="T173" s="369" t="str">
        <f>IF(N173="Gestión",HYPERLINK("#"&amp;"Matriz_de_Riesgos!B$263","Clic para Calificar"),IF(N173="Corrupción_O_LA_FT",HYPERLINK("#"&amp;"Matriz_de_Riesgos!A$503","Clic para Calificar"),""))</f>
        <v/>
      </c>
      <c r="U173" s="372" t="str">
        <f>IF(N173="Corrupción_O_LA_FT",X658,E418)</f>
        <v/>
      </c>
      <c r="V173" s="375" t="str">
        <f>S173</f>
        <v/>
      </c>
      <c r="W173" s="376" t="str">
        <f>IF(U173="Catastrófico",100%,IF(U173="Mayor",80%,IF(U173="Moderado",60%,IF(U173="Menor",40%,IF(U173="Leve",20%,"")))))</f>
        <v/>
      </c>
      <c r="X173" s="379" t="e">
        <f>S173*W173</f>
        <v>#VALUE!</v>
      </c>
      <c r="Y173" s="364"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91"/>
      <c r="AA173" s="91"/>
      <c r="AB173" s="183" t="str">
        <f t="shared" si="10"/>
        <v/>
      </c>
      <c r="AC173" s="91"/>
      <c r="AD173" s="183" t="str">
        <f t="shared" si="11"/>
        <v/>
      </c>
      <c r="AE173" s="91"/>
      <c r="AF173" s="91"/>
      <c r="AG173" s="182"/>
      <c r="AH173" s="91"/>
      <c r="AI173" s="90"/>
      <c r="AJ173" s="91"/>
      <c r="AK173" s="183" t="e">
        <f t="shared" si="9"/>
        <v>#VALUE!</v>
      </c>
      <c r="AL173" s="184" t="str">
        <f>IF(OR(AA173="Preventivo",AA173="Detectivo"),(V173*AK173),"0")</f>
        <v>0</v>
      </c>
      <c r="AM173" s="185" t="str">
        <f>IF(AND(AA173="Correctivo",N173="Gestión"),(W173*AK173),"0")</f>
        <v>0</v>
      </c>
      <c r="AN173" s="382" t="str">
        <f>IF(S173&lt;&gt;"",S173-SUM(AL173:AL177),"")</f>
        <v/>
      </c>
      <c r="AO173" s="385" t="str">
        <f>IF(W173&lt;&gt;"",W173-SUM(AM173:AM177),"")</f>
        <v/>
      </c>
      <c r="AP173" s="385" t="e">
        <f>AN173*AO173</f>
        <v>#VALUE!</v>
      </c>
      <c r="AQ173" s="364"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364" t="str">
        <f>IF(AQ173="Bajo","Asumir",IF(AQ173="Moderado","Reducir (Mitigar)",IF(AQ173="Alto","Reducir (Mitigar) o Reducir (Transferir) o Evitar ",IF(AQ173="Extremo","Reducir (Mitigar) o Reducir (Transferir) o Evitar "," "))))</f>
        <v xml:space="preserve"> </v>
      </c>
      <c r="AS173" s="139"/>
      <c r="AT173" s="364"/>
      <c r="AU173" s="364"/>
      <c r="AV173" s="364"/>
      <c r="AW173" s="132"/>
      <c r="AX173" s="139"/>
      <c r="AY173" s="132"/>
      <c r="AZ173" s="364"/>
      <c r="BA173" s="364"/>
      <c r="BB173" s="364"/>
      <c r="BC173" s="364"/>
      <c r="BD173" s="132"/>
      <c r="BE173" s="139"/>
      <c r="BF173" s="132"/>
      <c r="BG173" s="364"/>
      <c r="BH173" s="364"/>
      <c r="BI173" s="364"/>
      <c r="BJ173" s="364"/>
      <c r="BK173" s="132"/>
      <c r="BL173" s="139"/>
      <c r="BM173" s="132"/>
      <c r="BN173" s="364"/>
      <c r="BO173" s="364"/>
      <c r="BP173" s="364"/>
      <c r="BQ173" s="364"/>
      <c r="BR173" s="132"/>
      <c r="BS173" s="139"/>
      <c r="BT173" s="132"/>
      <c r="BU173" s="364"/>
      <c r="BV173" s="364"/>
      <c r="BW173" s="364"/>
      <c r="BX173" s="364"/>
      <c r="BY173" s="364"/>
    </row>
    <row r="174" spans="1:77" ht="16.5" hidden="1" customHeight="1" thickBot="1">
      <c r="A174" s="362"/>
      <c r="B174" s="365"/>
      <c r="C174" s="365"/>
      <c r="D174" s="365"/>
      <c r="E174" s="91"/>
      <c r="F174" s="91"/>
      <c r="G174" s="365"/>
      <c r="H174" s="365"/>
      <c r="I174" s="365"/>
      <c r="J174" s="365"/>
      <c r="K174" s="365"/>
      <c r="L174" s="365"/>
      <c r="M174" s="365"/>
      <c r="N174" s="365"/>
      <c r="O174" s="365"/>
      <c r="P174" s="388"/>
      <c r="Q174" s="391"/>
      <c r="R174" s="365"/>
      <c r="S174" s="365"/>
      <c r="T174" s="370"/>
      <c r="U174" s="373"/>
      <c r="V174" s="373"/>
      <c r="W174" s="377"/>
      <c r="X174" s="380"/>
      <c r="Y174" s="365"/>
      <c r="Z174" s="91"/>
      <c r="AA174" s="91"/>
      <c r="AB174" s="183" t="str">
        <f t="shared" si="10"/>
        <v/>
      </c>
      <c r="AC174" s="91"/>
      <c r="AD174" s="183" t="str">
        <f t="shared" si="11"/>
        <v/>
      </c>
      <c r="AE174" s="91"/>
      <c r="AF174" s="91"/>
      <c r="AG174" s="182"/>
      <c r="AH174" s="91"/>
      <c r="AI174" s="90"/>
      <c r="AJ174" s="91"/>
      <c r="AK174" s="183" t="e">
        <f t="shared" si="9"/>
        <v>#VALUE!</v>
      </c>
      <c r="AL174" s="184" t="str">
        <f>IF(OR(AA174="Preventivo",AA174="Detectivo"),((V173-AL173)*AK174),"0")</f>
        <v>0</v>
      </c>
      <c r="AM174" s="188" t="str">
        <f>IF(AND(AA174="Correctivo",N173="Gestión"),((W173-AM173)*AK174),"0")</f>
        <v>0</v>
      </c>
      <c r="AN174" s="383"/>
      <c r="AO174" s="365"/>
      <c r="AP174" s="365"/>
      <c r="AQ174" s="365"/>
      <c r="AR174" s="394"/>
      <c r="AS174" s="142"/>
      <c r="AT174" s="394"/>
      <c r="AU174" s="394"/>
      <c r="AV174" s="394"/>
      <c r="AW174" s="133"/>
      <c r="AX174" s="142"/>
      <c r="AY174" s="133"/>
      <c r="AZ174" s="365"/>
      <c r="BA174" s="365"/>
      <c r="BB174" s="365"/>
      <c r="BC174" s="365"/>
      <c r="BD174" s="133"/>
      <c r="BE174" s="142"/>
      <c r="BF174" s="133"/>
      <c r="BG174" s="365"/>
      <c r="BH174" s="365"/>
      <c r="BI174" s="365"/>
      <c r="BJ174" s="365"/>
      <c r="BK174" s="133"/>
      <c r="BL174" s="142"/>
      <c r="BM174" s="133"/>
      <c r="BN174" s="365"/>
      <c r="BO174" s="365"/>
      <c r="BP174" s="365"/>
      <c r="BQ174" s="365"/>
      <c r="BR174" s="133"/>
      <c r="BS174" s="142"/>
      <c r="BT174" s="133"/>
      <c r="BU174" s="365"/>
      <c r="BV174" s="365"/>
      <c r="BW174" s="365"/>
      <c r="BX174" s="365"/>
      <c r="BY174" s="365"/>
    </row>
    <row r="175" spans="1:77" ht="16.5" hidden="1" customHeight="1" thickBot="1">
      <c r="A175" s="362"/>
      <c r="B175" s="365"/>
      <c r="C175" s="365"/>
      <c r="D175" s="365"/>
      <c r="E175" s="91"/>
      <c r="F175" s="91"/>
      <c r="G175" s="365"/>
      <c r="H175" s="365"/>
      <c r="I175" s="365"/>
      <c r="J175" s="365"/>
      <c r="K175" s="365"/>
      <c r="L175" s="365"/>
      <c r="M175" s="365"/>
      <c r="N175" s="365"/>
      <c r="O175" s="365"/>
      <c r="P175" s="388"/>
      <c r="Q175" s="391"/>
      <c r="R175" s="365"/>
      <c r="S175" s="365"/>
      <c r="T175" s="370"/>
      <c r="U175" s="373"/>
      <c r="V175" s="373"/>
      <c r="W175" s="377"/>
      <c r="X175" s="380"/>
      <c r="Y175" s="365"/>
      <c r="Z175" s="91"/>
      <c r="AA175" s="91"/>
      <c r="AB175" s="183" t="str">
        <f t="shared" si="10"/>
        <v/>
      </c>
      <c r="AC175" s="91"/>
      <c r="AD175" s="183" t="str">
        <f t="shared" si="11"/>
        <v/>
      </c>
      <c r="AE175" s="91"/>
      <c r="AF175" s="91"/>
      <c r="AG175" s="182"/>
      <c r="AH175" s="91"/>
      <c r="AI175" s="90"/>
      <c r="AJ175" s="91"/>
      <c r="AK175" s="183" t="e">
        <f t="shared" si="9"/>
        <v>#VALUE!</v>
      </c>
      <c r="AL175" s="184" t="str">
        <f>IF(OR(AA175="Preventivo",AA175="Detectivo"),((V173-AL173-AL174)*AK175),"0")</f>
        <v>0</v>
      </c>
      <c r="AM175" s="189" t="str">
        <f>IF(AND(AA175="Correctivo",N173="Gestión"),((W173-AM173-AM174)*AK175),"0")</f>
        <v>0</v>
      </c>
      <c r="AN175" s="383"/>
      <c r="AO175" s="365"/>
      <c r="AP175" s="365"/>
      <c r="AQ175" s="365"/>
      <c r="AR175" s="394"/>
      <c r="AS175" s="142"/>
      <c r="AT175" s="394"/>
      <c r="AU175" s="394"/>
      <c r="AV175" s="394"/>
      <c r="AW175" s="133"/>
      <c r="AX175" s="142"/>
      <c r="AY175" s="133"/>
      <c r="AZ175" s="365"/>
      <c r="BA175" s="365"/>
      <c r="BB175" s="365"/>
      <c r="BC175" s="365"/>
      <c r="BD175" s="133"/>
      <c r="BE175" s="142"/>
      <c r="BF175" s="133"/>
      <c r="BG175" s="365"/>
      <c r="BH175" s="365"/>
      <c r="BI175" s="365"/>
      <c r="BJ175" s="365"/>
      <c r="BK175" s="133"/>
      <c r="BL175" s="142"/>
      <c r="BM175" s="133"/>
      <c r="BN175" s="365"/>
      <c r="BO175" s="365"/>
      <c r="BP175" s="365"/>
      <c r="BQ175" s="365"/>
      <c r="BR175" s="133"/>
      <c r="BS175" s="142"/>
      <c r="BT175" s="133"/>
      <c r="BU175" s="365"/>
      <c r="BV175" s="365"/>
      <c r="BW175" s="365"/>
      <c r="BX175" s="365"/>
      <c r="BY175" s="365"/>
    </row>
    <row r="176" spans="1:77" ht="16.5" hidden="1" customHeight="1" thickBot="1">
      <c r="A176" s="362"/>
      <c r="B176" s="365"/>
      <c r="C176" s="365"/>
      <c r="D176" s="365"/>
      <c r="E176" s="91"/>
      <c r="F176" s="91"/>
      <c r="G176" s="365"/>
      <c r="H176" s="365"/>
      <c r="I176" s="365"/>
      <c r="J176" s="365"/>
      <c r="K176" s="365"/>
      <c r="L176" s="365"/>
      <c r="M176" s="365"/>
      <c r="N176" s="365"/>
      <c r="O176" s="365"/>
      <c r="P176" s="388"/>
      <c r="Q176" s="391"/>
      <c r="R176" s="365"/>
      <c r="S176" s="365"/>
      <c r="T176" s="370"/>
      <c r="U176" s="373"/>
      <c r="V176" s="373"/>
      <c r="W176" s="377"/>
      <c r="X176" s="380"/>
      <c r="Y176" s="365"/>
      <c r="Z176" s="91"/>
      <c r="AA176" s="91"/>
      <c r="AB176" s="183" t="str">
        <f t="shared" si="10"/>
        <v/>
      </c>
      <c r="AC176" s="91"/>
      <c r="AD176" s="183" t="str">
        <f t="shared" si="11"/>
        <v/>
      </c>
      <c r="AE176" s="91"/>
      <c r="AF176" s="91"/>
      <c r="AG176" s="182"/>
      <c r="AH176" s="91"/>
      <c r="AI176" s="90"/>
      <c r="AJ176" s="91"/>
      <c r="AK176" s="183" t="e">
        <f t="shared" si="9"/>
        <v>#VALUE!</v>
      </c>
      <c r="AL176" s="184" t="str">
        <f>IF(OR(AA176="Preventivo",AA176="Detectivo"),((V173-AL173-AL174-AL175)*AK176),"0")</f>
        <v>0</v>
      </c>
      <c r="AM176" s="188" t="str">
        <f>IF(AND(AA176="Correctivo",N173="Gestión"),((W173-AM173-AM174-AM175)*AK176),"0")</f>
        <v>0</v>
      </c>
      <c r="AN176" s="383"/>
      <c r="AO176" s="365"/>
      <c r="AP176" s="365"/>
      <c r="AQ176" s="365"/>
      <c r="AR176" s="394"/>
      <c r="AS176" s="142"/>
      <c r="AT176" s="394"/>
      <c r="AU176" s="394"/>
      <c r="AV176" s="394"/>
      <c r="AW176" s="133"/>
      <c r="AX176" s="142"/>
      <c r="AY176" s="133"/>
      <c r="AZ176" s="365"/>
      <c r="BA176" s="365"/>
      <c r="BB176" s="365"/>
      <c r="BC176" s="365"/>
      <c r="BD176" s="133"/>
      <c r="BE176" s="142"/>
      <c r="BF176" s="133"/>
      <c r="BG176" s="365"/>
      <c r="BH176" s="365"/>
      <c r="BI176" s="365"/>
      <c r="BJ176" s="365"/>
      <c r="BK176" s="133"/>
      <c r="BL176" s="142"/>
      <c r="BM176" s="133"/>
      <c r="BN176" s="365"/>
      <c r="BO176" s="365"/>
      <c r="BP176" s="365"/>
      <c r="BQ176" s="365"/>
      <c r="BR176" s="133"/>
      <c r="BS176" s="142"/>
      <c r="BT176" s="133"/>
      <c r="BU176" s="365"/>
      <c r="BV176" s="365"/>
      <c r="BW176" s="365"/>
      <c r="BX176" s="365"/>
      <c r="BY176" s="365"/>
    </row>
    <row r="177" spans="1:77" ht="16.5" hidden="1" customHeight="1" thickBot="1">
      <c r="A177" s="363"/>
      <c r="B177" s="366"/>
      <c r="C177" s="366"/>
      <c r="D177" s="366"/>
      <c r="E177" s="156"/>
      <c r="F177" s="156"/>
      <c r="G177" s="366"/>
      <c r="H177" s="366"/>
      <c r="I177" s="366"/>
      <c r="J177" s="366"/>
      <c r="K177" s="366"/>
      <c r="L177" s="366"/>
      <c r="M177" s="366"/>
      <c r="N177" s="366"/>
      <c r="O177" s="366"/>
      <c r="P177" s="389"/>
      <c r="Q177" s="392"/>
      <c r="R177" s="366"/>
      <c r="S177" s="366"/>
      <c r="T177" s="371"/>
      <c r="U177" s="374"/>
      <c r="V177" s="374"/>
      <c r="W177" s="378"/>
      <c r="X177" s="381"/>
      <c r="Y177" s="366"/>
      <c r="Z177" s="91"/>
      <c r="AA177" s="91"/>
      <c r="AB177" s="183" t="str">
        <f t="shared" si="10"/>
        <v/>
      </c>
      <c r="AC177" s="91"/>
      <c r="AD177" s="183" t="str">
        <f t="shared" si="11"/>
        <v/>
      </c>
      <c r="AE177" s="91"/>
      <c r="AF177" s="91"/>
      <c r="AG177" s="182"/>
      <c r="AH177" s="91"/>
      <c r="AI177" s="90"/>
      <c r="AJ177" s="91"/>
      <c r="AK177" s="183" t="e">
        <f t="shared" si="9"/>
        <v>#VALUE!</v>
      </c>
      <c r="AL177" s="184" t="str">
        <f>IF(OR(AA177="Preventivo",AA177="Detectivo"),((V173-AL173-AL174-AL175-AL176)*AK177),"0")</f>
        <v>0</v>
      </c>
      <c r="AM177" s="190" t="str">
        <f>IF(AND(AA177="Correctivo",N173="Gestión"),((W173-AM173-AM174-AM175-AM176)*AK177),"0")</f>
        <v>0</v>
      </c>
      <c r="AN177" s="384"/>
      <c r="AO177" s="386"/>
      <c r="AP177" s="386"/>
      <c r="AQ177" s="366"/>
      <c r="AR177" s="395"/>
      <c r="AS177" s="156"/>
      <c r="AT177" s="395"/>
      <c r="AU177" s="395"/>
      <c r="AV177" s="395"/>
      <c r="AW177" s="134"/>
      <c r="AX177" s="156"/>
      <c r="AY177" s="134"/>
      <c r="AZ177" s="366"/>
      <c r="BA177" s="366"/>
      <c r="BB177" s="366"/>
      <c r="BC177" s="366"/>
      <c r="BD177" s="134"/>
      <c r="BE177" s="156"/>
      <c r="BF177" s="134"/>
      <c r="BG177" s="366"/>
      <c r="BH177" s="366"/>
      <c r="BI177" s="366"/>
      <c r="BJ177" s="366"/>
      <c r="BK177" s="134"/>
      <c r="BL177" s="156"/>
      <c r="BM177" s="134"/>
      <c r="BN177" s="366"/>
      <c r="BO177" s="366"/>
      <c r="BP177" s="366"/>
      <c r="BQ177" s="366"/>
      <c r="BR177" s="134"/>
      <c r="BS177" s="156"/>
      <c r="BT177" s="134"/>
      <c r="BU177" s="366"/>
      <c r="BV177" s="366"/>
      <c r="BW177" s="366"/>
      <c r="BX177" s="366"/>
      <c r="BY177" s="366"/>
    </row>
    <row r="178" spans="1:77" ht="16.5" hidden="1" customHeight="1" thickBot="1">
      <c r="A178" s="361"/>
      <c r="B178" s="364" t="str">
        <f>IF(A178&lt;&gt;"",'CONTEXTO PROCESO'!$D$11," ")</f>
        <v xml:space="preserve"> </v>
      </c>
      <c r="C178" s="364" t="str">
        <f>IF(A178&lt;&gt;"",'CONTEXTO PROCESO'!$D$12," ")</f>
        <v xml:space="preserve"> </v>
      </c>
      <c r="D178" s="364"/>
      <c r="E178" s="135"/>
      <c r="F178" s="135"/>
      <c r="G178" s="364"/>
      <c r="H178" s="364"/>
      <c r="I178" s="364" t="str">
        <f>CONCATENATE(H178," por ", E178," debido a ",F178,",",F179,F180,F181,F182," ")</f>
        <v xml:space="preserve"> por  debido a , </v>
      </c>
      <c r="J178" s="364"/>
      <c r="K178" s="364"/>
      <c r="L178" s="364"/>
      <c r="M178" s="364"/>
      <c r="N178" s="364" t="str">
        <f>IF(AND(J178="Si",K178="Si",L178="Si",M178="Si"),"Corrupción_O_LA_FT",IF(AND(J178="",K178="",L178="",M178=""),"","Gestión"))</f>
        <v/>
      </c>
      <c r="O178" s="364"/>
      <c r="P178" s="387"/>
      <c r="Q178" s="390"/>
      <c r="R178" s="364" t="str">
        <f>IF(Q178=Hoja1!$C$22,Hoja1!$B$22,IF(Q178=Hoja1!C$23,Hoja1!$B$23,IF(Q178=Hoja1!$C$24,Hoja1!$B$24,IF(Q178=Hoja1!$C$25,Hoja1!$B$25,IF(Q178=Hoja1!$C$26,Hoja1!$B$26,IF(Q178=Hoja1!$C$27,Hoja1!$B$27,IF(Q178=Hoja1!C$28,Hoja1!$B$28,IF(Q178=Hoja1!$C$29,Hoja1!$B$29,IF(Q178=Hoja1!$C$30,Hoja1!$B$30,IF(Q178=Hoja1!$C$31,Hoja1!$B$31,""))))))))))</f>
        <v/>
      </c>
      <c r="S178" s="393" t="str">
        <f>IF(R178="Muy baja",20%,IF(R178="Rara Vez",20%,IF(R178="Baja",40%,IF(R178="Improbable",40%,IF(R178="Media",60%,IF(R178="Posible",60%,IF(R178="Alta",80%,IF(R178="Probable",80%,IF(R178="Muy alta",100%,IF(R178="Casi seguro",100%,""))))))))))</f>
        <v/>
      </c>
      <c r="T178" s="369" t="str">
        <f>IF(N178="Gestión",HYPERLINK("#"&amp;"Matriz_de_Riesgos!B$263","Clic para Calificar"),IF(N178="Corrupción_O_LA_FT",HYPERLINK("#"&amp;"Matriz_de_Riesgos!A$503","Clic para Calificar"),""))</f>
        <v/>
      </c>
      <c r="U178" s="372" t="str">
        <f>IF(N178="Corrupción_O_LA_FT",X663,E423)</f>
        <v/>
      </c>
      <c r="V178" s="375" t="str">
        <f>S178</f>
        <v/>
      </c>
      <c r="W178" s="376" t="str">
        <f>IF(U178="Catastrófico",100%,IF(U178="Mayor",80%,IF(U178="Moderado",60%,IF(U178="Menor",40%,IF(U178="Leve",20%,"")))))</f>
        <v/>
      </c>
      <c r="X178" s="379" t="e">
        <f>S178*W178</f>
        <v>#VALUE!</v>
      </c>
      <c r="Y178" s="364"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91"/>
      <c r="AA178" s="91"/>
      <c r="AB178" s="183" t="str">
        <f t="shared" si="10"/>
        <v/>
      </c>
      <c r="AC178" s="91"/>
      <c r="AD178" s="183" t="str">
        <f t="shared" si="11"/>
        <v/>
      </c>
      <c r="AE178" s="91"/>
      <c r="AF178" s="91"/>
      <c r="AG178" s="182"/>
      <c r="AH178" s="91"/>
      <c r="AI178" s="90"/>
      <c r="AJ178" s="91"/>
      <c r="AK178" s="183" t="e">
        <f t="shared" si="9"/>
        <v>#VALUE!</v>
      </c>
      <c r="AL178" s="184" t="str">
        <f>IF(OR(AA178="Preventivo",AA178="Detectivo"),(V178*AK178),"0")</f>
        <v>0</v>
      </c>
      <c r="AM178" s="185" t="str">
        <f>IF(AND(AA178="Correctivo",N178="Gestión"),(W178*AK178),"0")</f>
        <v>0</v>
      </c>
      <c r="AN178" s="382" t="str">
        <f>IF(S178&lt;&gt;"",S178-SUM(AL178:AL182),"")</f>
        <v/>
      </c>
      <c r="AO178" s="385" t="str">
        <f>IF(W178&lt;&gt;"",W178-SUM(AM178:AM182),"")</f>
        <v/>
      </c>
      <c r="AP178" s="385" t="e">
        <f>AN178*AO178</f>
        <v>#VALUE!</v>
      </c>
      <c r="AQ178" s="364"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364" t="str">
        <f>IF(AQ178="Bajo","Asumir",IF(AQ178="Moderado","Reducir (Mitigar)",IF(AQ178="Alto","Reducir (Mitigar) o Reducir (Transferir) o Evitar ",IF(AQ178="Extremo","Reducir (Mitigar) o Reducir (Transferir) o Evitar "," "))))</f>
        <v xml:space="preserve"> </v>
      </c>
      <c r="AS178" s="139"/>
      <c r="AT178" s="364"/>
      <c r="AU178" s="364"/>
      <c r="AV178" s="364"/>
      <c r="AW178" s="132"/>
      <c r="AX178" s="139"/>
      <c r="AY178" s="132"/>
      <c r="AZ178" s="364"/>
      <c r="BA178" s="364"/>
      <c r="BB178" s="364"/>
      <c r="BC178" s="364"/>
      <c r="BD178" s="132"/>
      <c r="BE178" s="139"/>
      <c r="BF178" s="132"/>
      <c r="BG178" s="364"/>
      <c r="BH178" s="364"/>
      <c r="BI178" s="364"/>
      <c r="BJ178" s="364"/>
      <c r="BK178" s="132"/>
      <c r="BL178" s="139"/>
      <c r="BM178" s="132"/>
      <c r="BN178" s="364"/>
      <c r="BO178" s="364"/>
      <c r="BP178" s="364"/>
      <c r="BQ178" s="364"/>
      <c r="BR178" s="132"/>
      <c r="BS178" s="139"/>
      <c r="BT178" s="132"/>
      <c r="BU178" s="364"/>
      <c r="BV178" s="364"/>
      <c r="BW178" s="364"/>
      <c r="BX178" s="364"/>
      <c r="BY178" s="364"/>
    </row>
    <row r="179" spans="1:77" ht="16.5" hidden="1" customHeight="1" thickBot="1">
      <c r="A179" s="362"/>
      <c r="B179" s="365"/>
      <c r="C179" s="365"/>
      <c r="D179" s="365"/>
      <c r="E179" s="91"/>
      <c r="F179" s="91"/>
      <c r="G179" s="365"/>
      <c r="H179" s="365"/>
      <c r="I179" s="365"/>
      <c r="J179" s="365"/>
      <c r="K179" s="365"/>
      <c r="L179" s="365"/>
      <c r="M179" s="365"/>
      <c r="N179" s="365"/>
      <c r="O179" s="365"/>
      <c r="P179" s="388"/>
      <c r="Q179" s="391"/>
      <c r="R179" s="365"/>
      <c r="S179" s="365"/>
      <c r="T179" s="370"/>
      <c r="U179" s="373"/>
      <c r="V179" s="373"/>
      <c r="W179" s="377"/>
      <c r="X179" s="380"/>
      <c r="Y179" s="365"/>
      <c r="Z179" s="91"/>
      <c r="AA179" s="91"/>
      <c r="AB179" s="183" t="str">
        <f t="shared" si="10"/>
        <v/>
      </c>
      <c r="AC179" s="91"/>
      <c r="AD179" s="183" t="str">
        <f t="shared" si="11"/>
        <v/>
      </c>
      <c r="AE179" s="91"/>
      <c r="AF179" s="91"/>
      <c r="AG179" s="182"/>
      <c r="AH179" s="91"/>
      <c r="AI179" s="90"/>
      <c r="AJ179" s="91"/>
      <c r="AK179" s="183" t="e">
        <f t="shared" si="9"/>
        <v>#VALUE!</v>
      </c>
      <c r="AL179" s="184" t="str">
        <f>IF(OR(AA179="Preventivo",AA179="Detectivo"),((V178-AL178)*AK179),"0")</f>
        <v>0</v>
      </c>
      <c r="AM179" s="188" t="str">
        <f>IF(AND(AA179="Correctivo",N178="Gestión"),((W178-AM178)*AK179),"0")</f>
        <v>0</v>
      </c>
      <c r="AN179" s="383"/>
      <c r="AO179" s="365"/>
      <c r="AP179" s="365"/>
      <c r="AQ179" s="365"/>
      <c r="AR179" s="394"/>
      <c r="AS179" s="142"/>
      <c r="AT179" s="394"/>
      <c r="AU179" s="394"/>
      <c r="AV179" s="394"/>
      <c r="AW179" s="133"/>
      <c r="AX179" s="142"/>
      <c r="AY179" s="133"/>
      <c r="AZ179" s="365"/>
      <c r="BA179" s="365"/>
      <c r="BB179" s="365"/>
      <c r="BC179" s="365"/>
      <c r="BD179" s="133"/>
      <c r="BE179" s="142"/>
      <c r="BF179" s="133"/>
      <c r="BG179" s="365"/>
      <c r="BH179" s="365"/>
      <c r="BI179" s="365"/>
      <c r="BJ179" s="365"/>
      <c r="BK179" s="133"/>
      <c r="BL179" s="142"/>
      <c r="BM179" s="133"/>
      <c r="BN179" s="365"/>
      <c r="BO179" s="365"/>
      <c r="BP179" s="365"/>
      <c r="BQ179" s="365"/>
      <c r="BR179" s="133"/>
      <c r="BS179" s="142"/>
      <c r="BT179" s="133"/>
      <c r="BU179" s="365"/>
      <c r="BV179" s="365"/>
      <c r="BW179" s="365"/>
      <c r="BX179" s="365"/>
      <c r="BY179" s="365"/>
    </row>
    <row r="180" spans="1:77" ht="16.5" hidden="1" customHeight="1" thickBot="1">
      <c r="A180" s="362"/>
      <c r="B180" s="365"/>
      <c r="C180" s="365"/>
      <c r="D180" s="365"/>
      <c r="E180" s="91"/>
      <c r="F180" s="91"/>
      <c r="G180" s="365"/>
      <c r="H180" s="365"/>
      <c r="I180" s="365"/>
      <c r="J180" s="365"/>
      <c r="K180" s="365"/>
      <c r="L180" s="365"/>
      <c r="M180" s="365"/>
      <c r="N180" s="365"/>
      <c r="O180" s="365"/>
      <c r="P180" s="388"/>
      <c r="Q180" s="391"/>
      <c r="R180" s="365"/>
      <c r="S180" s="365"/>
      <c r="T180" s="370"/>
      <c r="U180" s="373"/>
      <c r="V180" s="373"/>
      <c r="W180" s="377"/>
      <c r="X180" s="380"/>
      <c r="Y180" s="365"/>
      <c r="Z180" s="91"/>
      <c r="AA180" s="91"/>
      <c r="AB180" s="183" t="str">
        <f t="shared" si="10"/>
        <v/>
      </c>
      <c r="AC180" s="91"/>
      <c r="AD180" s="183" t="str">
        <f t="shared" si="11"/>
        <v/>
      </c>
      <c r="AE180" s="91"/>
      <c r="AF180" s="91"/>
      <c r="AG180" s="182"/>
      <c r="AH180" s="91"/>
      <c r="AI180" s="90"/>
      <c r="AJ180" s="91"/>
      <c r="AK180" s="183" t="e">
        <f t="shared" si="9"/>
        <v>#VALUE!</v>
      </c>
      <c r="AL180" s="184" t="str">
        <f>IF(OR(AA180="Preventivo",AA180="Detectivo"),((V178-AL178-AL179)*AK180),"0")</f>
        <v>0</v>
      </c>
      <c r="AM180" s="189" t="str">
        <f>IF(AND(AA180="Correctivo",N178="Gestión"),((W178-AM178-AM179)*AK180),"0")</f>
        <v>0</v>
      </c>
      <c r="AN180" s="383"/>
      <c r="AO180" s="365"/>
      <c r="AP180" s="365"/>
      <c r="AQ180" s="365"/>
      <c r="AR180" s="394"/>
      <c r="AS180" s="142"/>
      <c r="AT180" s="394"/>
      <c r="AU180" s="394"/>
      <c r="AV180" s="394"/>
      <c r="AW180" s="133"/>
      <c r="AX180" s="142"/>
      <c r="AY180" s="133"/>
      <c r="AZ180" s="365"/>
      <c r="BA180" s="365"/>
      <c r="BB180" s="365"/>
      <c r="BC180" s="365"/>
      <c r="BD180" s="133"/>
      <c r="BE180" s="142"/>
      <c r="BF180" s="133"/>
      <c r="BG180" s="365"/>
      <c r="BH180" s="365"/>
      <c r="BI180" s="365"/>
      <c r="BJ180" s="365"/>
      <c r="BK180" s="133"/>
      <c r="BL180" s="142"/>
      <c r="BM180" s="133"/>
      <c r="BN180" s="365"/>
      <c r="BO180" s="365"/>
      <c r="BP180" s="365"/>
      <c r="BQ180" s="365"/>
      <c r="BR180" s="133"/>
      <c r="BS180" s="142"/>
      <c r="BT180" s="133"/>
      <c r="BU180" s="365"/>
      <c r="BV180" s="365"/>
      <c r="BW180" s="365"/>
      <c r="BX180" s="365"/>
      <c r="BY180" s="365"/>
    </row>
    <row r="181" spans="1:77" ht="16.5" hidden="1" customHeight="1" thickBot="1">
      <c r="A181" s="362"/>
      <c r="B181" s="365"/>
      <c r="C181" s="365"/>
      <c r="D181" s="365"/>
      <c r="E181" s="91"/>
      <c r="F181" s="91"/>
      <c r="G181" s="365"/>
      <c r="H181" s="365"/>
      <c r="I181" s="365"/>
      <c r="J181" s="365"/>
      <c r="K181" s="365"/>
      <c r="L181" s="365"/>
      <c r="M181" s="365"/>
      <c r="N181" s="365"/>
      <c r="O181" s="365"/>
      <c r="P181" s="388"/>
      <c r="Q181" s="391"/>
      <c r="R181" s="365"/>
      <c r="S181" s="365"/>
      <c r="T181" s="370"/>
      <c r="U181" s="373"/>
      <c r="V181" s="373"/>
      <c r="W181" s="377"/>
      <c r="X181" s="380"/>
      <c r="Y181" s="365"/>
      <c r="Z181" s="91"/>
      <c r="AA181" s="91"/>
      <c r="AB181" s="183" t="str">
        <f t="shared" si="10"/>
        <v/>
      </c>
      <c r="AC181" s="91"/>
      <c r="AD181" s="183" t="str">
        <f t="shared" si="11"/>
        <v/>
      </c>
      <c r="AE181" s="91"/>
      <c r="AF181" s="91"/>
      <c r="AG181" s="182"/>
      <c r="AH181" s="91"/>
      <c r="AI181" s="90"/>
      <c r="AJ181" s="91"/>
      <c r="AK181" s="183" t="e">
        <f t="shared" si="9"/>
        <v>#VALUE!</v>
      </c>
      <c r="AL181" s="184" t="str">
        <f>IF(OR(AA181="Preventivo",AA181="Detectivo"),((V178-AL178-AL179-AL180)*AK181),"0")</f>
        <v>0</v>
      </c>
      <c r="AM181" s="188" t="str">
        <f>IF(AND(AA181="Correctivo",N178="Gestión"),((W178-AM178-AM179-AM180)*AK181),"0")</f>
        <v>0</v>
      </c>
      <c r="AN181" s="383"/>
      <c r="AO181" s="365"/>
      <c r="AP181" s="365"/>
      <c r="AQ181" s="365"/>
      <c r="AR181" s="394"/>
      <c r="AS181" s="142"/>
      <c r="AT181" s="394"/>
      <c r="AU181" s="394"/>
      <c r="AV181" s="394"/>
      <c r="AW181" s="133"/>
      <c r="AX181" s="142"/>
      <c r="AY181" s="133"/>
      <c r="AZ181" s="365"/>
      <c r="BA181" s="365"/>
      <c r="BB181" s="365"/>
      <c r="BC181" s="365"/>
      <c r="BD181" s="133"/>
      <c r="BE181" s="142"/>
      <c r="BF181" s="133"/>
      <c r="BG181" s="365"/>
      <c r="BH181" s="365"/>
      <c r="BI181" s="365"/>
      <c r="BJ181" s="365"/>
      <c r="BK181" s="133"/>
      <c r="BL181" s="142"/>
      <c r="BM181" s="133"/>
      <c r="BN181" s="365"/>
      <c r="BO181" s="365"/>
      <c r="BP181" s="365"/>
      <c r="BQ181" s="365"/>
      <c r="BR181" s="133"/>
      <c r="BS181" s="142"/>
      <c r="BT181" s="133"/>
      <c r="BU181" s="365"/>
      <c r="BV181" s="365"/>
      <c r="BW181" s="365"/>
      <c r="BX181" s="365"/>
      <c r="BY181" s="365"/>
    </row>
    <row r="182" spans="1:77" ht="16.5" hidden="1" customHeight="1" thickBot="1">
      <c r="A182" s="363"/>
      <c r="B182" s="366"/>
      <c r="C182" s="366"/>
      <c r="D182" s="366"/>
      <c r="E182" s="156"/>
      <c r="F182" s="156"/>
      <c r="G182" s="366"/>
      <c r="H182" s="366"/>
      <c r="I182" s="366"/>
      <c r="J182" s="366"/>
      <c r="K182" s="366"/>
      <c r="L182" s="366"/>
      <c r="M182" s="366"/>
      <c r="N182" s="366"/>
      <c r="O182" s="366"/>
      <c r="P182" s="389"/>
      <c r="Q182" s="392"/>
      <c r="R182" s="366"/>
      <c r="S182" s="366"/>
      <c r="T182" s="371"/>
      <c r="U182" s="374"/>
      <c r="V182" s="374"/>
      <c r="W182" s="378"/>
      <c r="X182" s="381"/>
      <c r="Y182" s="366"/>
      <c r="Z182" s="91"/>
      <c r="AA182" s="91"/>
      <c r="AB182" s="183" t="str">
        <f t="shared" si="10"/>
        <v/>
      </c>
      <c r="AC182" s="91"/>
      <c r="AD182" s="183" t="str">
        <f t="shared" si="11"/>
        <v/>
      </c>
      <c r="AE182" s="91"/>
      <c r="AF182" s="91"/>
      <c r="AG182" s="182"/>
      <c r="AH182" s="91"/>
      <c r="AI182" s="90"/>
      <c r="AJ182" s="91"/>
      <c r="AK182" s="183" t="e">
        <f t="shared" si="9"/>
        <v>#VALUE!</v>
      </c>
      <c r="AL182" s="184" t="str">
        <f>IF(OR(AA182="Preventivo",AA182="Detectivo"),((V178-AL178-AL179-AL180-AL181)*AK182),"0")</f>
        <v>0</v>
      </c>
      <c r="AM182" s="190" t="str">
        <f>IF(AND(AA182="Correctivo",N178="Gestión"),((W178-AM178-AM179-AM180-AM181)*AK182),"0")</f>
        <v>0</v>
      </c>
      <c r="AN182" s="384"/>
      <c r="AO182" s="386"/>
      <c r="AP182" s="386"/>
      <c r="AQ182" s="366"/>
      <c r="AR182" s="395"/>
      <c r="AS182" s="156"/>
      <c r="AT182" s="395"/>
      <c r="AU182" s="395"/>
      <c r="AV182" s="395"/>
      <c r="AW182" s="134"/>
      <c r="AX182" s="156"/>
      <c r="AY182" s="134"/>
      <c r="AZ182" s="366"/>
      <c r="BA182" s="366"/>
      <c r="BB182" s="366"/>
      <c r="BC182" s="366"/>
      <c r="BD182" s="134"/>
      <c r="BE182" s="156"/>
      <c r="BF182" s="134"/>
      <c r="BG182" s="366"/>
      <c r="BH182" s="366"/>
      <c r="BI182" s="366"/>
      <c r="BJ182" s="366"/>
      <c r="BK182" s="134"/>
      <c r="BL182" s="156"/>
      <c r="BM182" s="134"/>
      <c r="BN182" s="366"/>
      <c r="BO182" s="366"/>
      <c r="BP182" s="366"/>
      <c r="BQ182" s="366"/>
      <c r="BR182" s="134"/>
      <c r="BS182" s="156"/>
      <c r="BT182" s="134"/>
      <c r="BU182" s="366"/>
      <c r="BV182" s="366"/>
      <c r="BW182" s="366"/>
      <c r="BX182" s="366"/>
      <c r="BY182" s="366"/>
    </row>
    <row r="183" spans="1:77" ht="16.5" hidden="1" customHeight="1" thickBot="1">
      <c r="A183" s="361"/>
      <c r="B183" s="364" t="str">
        <f>IF(A183&lt;&gt;"",'CONTEXTO PROCESO'!$D$11," ")</f>
        <v xml:space="preserve"> </v>
      </c>
      <c r="C183" s="364" t="str">
        <f>IF(A183&lt;&gt;"",'CONTEXTO PROCESO'!$D$12," ")</f>
        <v xml:space="preserve"> </v>
      </c>
      <c r="D183" s="364"/>
      <c r="E183" s="135"/>
      <c r="F183" s="135"/>
      <c r="G183" s="364"/>
      <c r="H183" s="364"/>
      <c r="I183" s="364" t="str">
        <f>CONCATENATE(H183," por ", E183," debido a ",F183,",",F184,F185,F186,F187," ")</f>
        <v xml:space="preserve"> por  debido a , </v>
      </c>
      <c r="J183" s="364"/>
      <c r="K183" s="364"/>
      <c r="L183" s="364"/>
      <c r="M183" s="364"/>
      <c r="N183" s="364" t="str">
        <f>IF(AND(J183="Si",K183="Si",L183="Si",M183="Si"),"Corrupción_O_LA_FT",IF(AND(J183="",K183="",L183="",M183=""),"","Gestión"))</f>
        <v/>
      </c>
      <c r="O183" s="364"/>
      <c r="P183" s="387"/>
      <c r="Q183" s="390"/>
      <c r="R183" s="364" t="str">
        <f>IF(Q183=Hoja1!$C$22,Hoja1!$B$22,IF(Q183=Hoja1!C$23,Hoja1!$B$23,IF(Q183=Hoja1!$C$24,Hoja1!$B$24,IF(Q183=Hoja1!$C$25,Hoja1!$B$25,IF(Q183=Hoja1!$C$26,Hoja1!$B$26,IF(Q183=Hoja1!$C$27,Hoja1!$B$27,IF(Q183=Hoja1!C$28,Hoja1!$B$28,IF(Q183=Hoja1!$C$29,Hoja1!$B$29,IF(Q183=Hoja1!$C$30,Hoja1!$B$30,IF(Q183=Hoja1!$C$31,Hoja1!$B$31,""))))))))))</f>
        <v/>
      </c>
      <c r="S183" s="393" t="str">
        <f>IF(R183="Muy baja",20%,IF(R183="Rara Vez",20%,IF(R183="Baja",40%,IF(R183="Improbable",40%,IF(R183="Media",60%,IF(R183="Posible",60%,IF(R183="Alta",80%,IF(R183="Probable",80%,IF(R183="Muy alta",100%,IF(R183="Casi seguro",100%,""))))))))))</f>
        <v/>
      </c>
      <c r="T183" s="369" t="str">
        <f>IF(N183="Gestión",HYPERLINK("#"&amp;"Matriz_de_Riesgos!B$263","Clic para Calificar"),IF(N183="Corrupción_O_LA_FT",HYPERLINK("#"&amp;"Matriz_de_Riesgos!A$503","Clic para Calificar"),""))</f>
        <v/>
      </c>
      <c r="U183" s="372" t="str">
        <f>IF(N183="Corrupción_O_LA_FT",X668,E428)</f>
        <v/>
      </c>
      <c r="V183" s="375" t="str">
        <f>S183</f>
        <v/>
      </c>
      <c r="W183" s="376" t="str">
        <f>IF(U183="Catastrófico",100%,IF(U183="Mayor",80%,IF(U183="Moderado",60%,IF(U183="Menor",40%,IF(U183="Leve",20%,"")))))</f>
        <v/>
      </c>
      <c r="X183" s="379" t="e">
        <f>S183*W183</f>
        <v>#VALUE!</v>
      </c>
      <c r="Y183" s="364"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91"/>
      <c r="AA183" s="91"/>
      <c r="AB183" s="183" t="str">
        <f t="shared" si="10"/>
        <v/>
      </c>
      <c r="AC183" s="91"/>
      <c r="AD183" s="183" t="str">
        <f t="shared" si="11"/>
        <v/>
      </c>
      <c r="AE183" s="91"/>
      <c r="AF183" s="91"/>
      <c r="AG183" s="182"/>
      <c r="AH183" s="91"/>
      <c r="AI183" s="90"/>
      <c r="AJ183" s="91"/>
      <c r="AK183" s="183" t="e">
        <f t="shared" si="9"/>
        <v>#VALUE!</v>
      </c>
      <c r="AL183" s="184" t="str">
        <f>IF(OR(AA183="Preventivo",AA183="Detectivo"),(V183*AK183),"0")</f>
        <v>0</v>
      </c>
      <c r="AM183" s="185" t="str">
        <f>IF(AND(AA183="Correctivo",N183="Gestión"),(W183*AK183),"0")</f>
        <v>0</v>
      </c>
      <c r="AN183" s="382" t="str">
        <f>IF(S183&lt;&gt;"",S183-SUM(AL183:AL187),"")</f>
        <v/>
      </c>
      <c r="AO183" s="385" t="str">
        <f>IF(W183&lt;&gt;"",W183-SUM(AM183:AM187),"")</f>
        <v/>
      </c>
      <c r="AP183" s="385" t="e">
        <f>AN183*AO183</f>
        <v>#VALUE!</v>
      </c>
      <c r="AQ183" s="364"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364" t="str">
        <f>IF(AQ183="Bajo","Asumir",IF(AQ183="Moderado","Reducir (Mitigar)",IF(AQ183="Alto","Reducir (Mitigar) o Reducir (Transferir) o Evitar ",IF(AQ183="Extremo","Reducir (Mitigar) o Reducir (Transferir) o Evitar "," "))))</f>
        <v xml:space="preserve"> </v>
      </c>
      <c r="AS183" s="139"/>
      <c r="AT183" s="364"/>
      <c r="AU183" s="364"/>
      <c r="AV183" s="364"/>
      <c r="AW183" s="132"/>
      <c r="AX183" s="139"/>
      <c r="AY183" s="132"/>
      <c r="AZ183" s="364"/>
      <c r="BA183" s="364"/>
      <c r="BB183" s="364"/>
      <c r="BC183" s="364"/>
      <c r="BD183" s="132"/>
      <c r="BE183" s="139"/>
      <c r="BF183" s="132"/>
      <c r="BG183" s="364"/>
      <c r="BH183" s="364"/>
      <c r="BI183" s="364"/>
      <c r="BJ183" s="364"/>
      <c r="BK183" s="132"/>
      <c r="BL183" s="139"/>
      <c r="BM183" s="132"/>
      <c r="BN183" s="364"/>
      <c r="BO183" s="364"/>
      <c r="BP183" s="364"/>
      <c r="BQ183" s="364"/>
      <c r="BR183" s="132"/>
      <c r="BS183" s="139"/>
      <c r="BT183" s="132"/>
      <c r="BU183" s="364"/>
      <c r="BV183" s="364"/>
      <c r="BW183" s="364"/>
      <c r="BX183" s="364"/>
      <c r="BY183" s="364"/>
    </row>
    <row r="184" spans="1:77" ht="16.5" hidden="1" customHeight="1" thickBot="1">
      <c r="A184" s="362"/>
      <c r="B184" s="365"/>
      <c r="C184" s="365"/>
      <c r="D184" s="365"/>
      <c r="E184" s="91"/>
      <c r="F184" s="91"/>
      <c r="G184" s="365"/>
      <c r="H184" s="365"/>
      <c r="I184" s="365"/>
      <c r="J184" s="365"/>
      <c r="K184" s="365"/>
      <c r="L184" s="365"/>
      <c r="M184" s="365"/>
      <c r="N184" s="365"/>
      <c r="O184" s="365"/>
      <c r="P184" s="388"/>
      <c r="Q184" s="391"/>
      <c r="R184" s="365"/>
      <c r="S184" s="365"/>
      <c r="T184" s="370"/>
      <c r="U184" s="373"/>
      <c r="V184" s="373"/>
      <c r="W184" s="377"/>
      <c r="X184" s="380"/>
      <c r="Y184" s="365"/>
      <c r="Z184" s="91"/>
      <c r="AA184" s="91"/>
      <c r="AB184" s="183" t="str">
        <f t="shared" si="10"/>
        <v/>
      </c>
      <c r="AC184" s="91"/>
      <c r="AD184" s="183" t="str">
        <f t="shared" si="11"/>
        <v/>
      </c>
      <c r="AE184" s="91"/>
      <c r="AF184" s="91"/>
      <c r="AG184" s="182"/>
      <c r="AH184" s="182"/>
      <c r="AI184" s="182"/>
      <c r="AJ184" s="182"/>
      <c r="AK184" s="183" t="e">
        <f t="shared" si="9"/>
        <v>#VALUE!</v>
      </c>
      <c r="AL184" s="184" t="str">
        <f>IF(OR(AA184="Preventivo",AA184="Detectivo"),((V183-AL183)*AK184),"0")</f>
        <v>0</v>
      </c>
      <c r="AM184" s="188" t="str">
        <f>IF(AND(AA184="Correctivo",N183="Gestión"),((W183-AM183)*AK184),"0")</f>
        <v>0</v>
      </c>
      <c r="AN184" s="383"/>
      <c r="AO184" s="365"/>
      <c r="AP184" s="365"/>
      <c r="AQ184" s="365"/>
      <c r="AR184" s="394"/>
      <c r="AS184" s="142"/>
      <c r="AT184" s="394"/>
      <c r="AU184" s="394"/>
      <c r="AV184" s="394"/>
      <c r="AW184" s="133"/>
      <c r="AX184" s="142"/>
      <c r="AY184" s="133"/>
      <c r="AZ184" s="365"/>
      <c r="BA184" s="365"/>
      <c r="BB184" s="365"/>
      <c r="BC184" s="365"/>
      <c r="BD184" s="133"/>
      <c r="BE184" s="142"/>
      <c r="BF184" s="133"/>
      <c r="BG184" s="365"/>
      <c r="BH184" s="365"/>
      <c r="BI184" s="365"/>
      <c r="BJ184" s="365"/>
      <c r="BK184" s="133"/>
      <c r="BL184" s="142"/>
      <c r="BM184" s="133"/>
      <c r="BN184" s="365"/>
      <c r="BO184" s="365"/>
      <c r="BP184" s="365"/>
      <c r="BQ184" s="365"/>
      <c r="BR184" s="133"/>
      <c r="BS184" s="142"/>
      <c r="BT184" s="133"/>
      <c r="BU184" s="365"/>
      <c r="BV184" s="365"/>
      <c r="BW184" s="365"/>
      <c r="BX184" s="365"/>
      <c r="BY184" s="365"/>
    </row>
    <row r="185" spans="1:77" ht="16.5" hidden="1" customHeight="1" thickBot="1">
      <c r="A185" s="362"/>
      <c r="B185" s="365"/>
      <c r="C185" s="365"/>
      <c r="D185" s="365"/>
      <c r="E185" s="91"/>
      <c r="F185" s="91"/>
      <c r="G185" s="365"/>
      <c r="H185" s="365"/>
      <c r="I185" s="365"/>
      <c r="J185" s="365"/>
      <c r="K185" s="365"/>
      <c r="L185" s="365"/>
      <c r="M185" s="365"/>
      <c r="N185" s="365"/>
      <c r="O185" s="365"/>
      <c r="P185" s="388"/>
      <c r="Q185" s="391"/>
      <c r="R185" s="365"/>
      <c r="S185" s="365"/>
      <c r="T185" s="370"/>
      <c r="U185" s="373"/>
      <c r="V185" s="373"/>
      <c r="W185" s="377"/>
      <c r="X185" s="380"/>
      <c r="Y185" s="365"/>
      <c r="Z185" s="91"/>
      <c r="AA185" s="91"/>
      <c r="AB185" s="183" t="str">
        <f t="shared" si="10"/>
        <v/>
      </c>
      <c r="AC185" s="91"/>
      <c r="AD185" s="183" t="str">
        <f t="shared" si="11"/>
        <v/>
      </c>
      <c r="AE185" s="91"/>
      <c r="AF185" s="91"/>
      <c r="AG185" s="182"/>
      <c r="AH185" s="182"/>
      <c r="AI185" s="182"/>
      <c r="AJ185" s="182"/>
      <c r="AK185" s="183" t="e">
        <f t="shared" si="9"/>
        <v>#VALUE!</v>
      </c>
      <c r="AL185" s="184" t="str">
        <f>IF(OR(AA185="Preventivo",AA185="Detectivo"),((V183-AL183-AL184)*AK185),"0")</f>
        <v>0</v>
      </c>
      <c r="AM185" s="189" t="str">
        <f>IF(AND(AA185="Correctivo",N183="Gestión"),((W183-AM183-AM184)*AK185),"0")</f>
        <v>0</v>
      </c>
      <c r="AN185" s="383"/>
      <c r="AO185" s="365"/>
      <c r="AP185" s="365"/>
      <c r="AQ185" s="365"/>
      <c r="AR185" s="394"/>
      <c r="AS185" s="142"/>
      <c r="AT185" s="394"/>
      <c r="AU185" s="394"/>
      <c r="AV185" s="394"/>
      <c r="AW185" s="133"/>
      <c r="AX185" s="142"/>
      <c r="AY185" s="133"/>
      <c r="AZ185" s="365"/>
      <c r="BA185" s="365"/>
      <c r="BB185" s="365"/>
      <c r="BC185" s="365"/>
      <c r="BD185" s="133"/>
      <c r="BE185" s="142"/>
      <c r="BF185" s="133"/>
      <c r="BG185" s="365"/>
      <c r="BH185" s="365"/>
      <c r="BI185" s="365"/>
      <c r="BJ185" s="365"/>
      <c r="BK185" s="133"/>
      <c r="BL185" s="142"/>
      <c r="BM185" s="133"/>
      <c r="BN185" s="365"/>
      <c r="BO185" s="365"/>
      <c r="BP185" s="365"/>
      <c r="BQ185" s="365"/>
      <c r="BR185" s="133"/>
      <c r="BS185" s="142"/>
      <c r="BT185" s="133"/>
      <c r="BU185" s="365"/>
      <c r="BV185" s="365"/>
      <c r="BW185" s="365"/>
      <c r="BX185" s="365"/>
      <c r="BY185" s="365"/>
    </row>
    <row r="186" spans="1:77" ht="16.5" hidden="1" customHeight="1" thickBot="1">
      <c r="A186" s="362"/>
      <c r="B186" s="365"/>
      <c r="C186" s="365"/>
      <c r="D186" s="365"/>
      <c r="E186" s="91"/>
      <c r="F186" s="91"/>
      <c r="G186" s="365"/>
      <c r="H186" s="365"/>
      <c r="I186" s="365"/>
      <c r="J186" s="365"/>
      <c r="K186" s="365"/>
      <c r="L186" s="365"/>
      <c r="M186" s="365"/>
      <c r="N186" s="365"/>
      <c r="O186" s="365"/>
      <c r="P186" s="388"/>
      <c r="Q186" s="391"/>
      <c r="R186" s="365"/>
      <c r="S186" s="365"/>
      <c r="T186" s="370"/>
      <c r="U186" s="373"/>
      <c r="V186" s="373"/>
      <c r="W186" s="377"/>
      <c r="X186" s="380"/>
      <c r="Y186" s="365"/>
      <c r="Z186" s="91"/>
      <c r="AA186" s="91"/>
      <c r="AB186" s="183" t="str">
        <f t="shared" si="10"/>
        <v/>
      </c>
      <c r="AC186" s="91"/>
      <c r="AD186" s="183" t="str">
        <f t="shared" si="11"/>
        <v/>
      </c>
      <c r="AE186" s="91"/>
      <c r="AF186" s="91"/>
      <c r="AG186" s="182"/>
      <c r="AH186" s="182"/>
      <c r="AI186" s="182"/>
      <c r="AJ186" s="182"/>
      <c r="AK186" s="183" t="e">
        <f t="shared" si="9"/>
        <v>#VALUE!</v>
      </c>
      <c r="AL186" s="184" t="str">
        <f>IF(OR(AA186="Preventivo",AA186="Detectivo"),((V183-AL183-AL184-AL185)*AK186),"0")</f>
        <v>0</v>
      </c>
      <c r="AM186" s="188" t="str">
        <f>IF(AND(AA186="Correctivo",N183="Gestión"),((W183-AM183-AM184-AM185)*AK186),"0")</f>
        <v>0</v>
      </c>
      <c r="AN186" s="383"/>
      <c r="AO186" s="365"/>
      <c r="AP186" s="365"/>
      <c r="AQ186" s="365"/>
      <c r="AR186" s="394"/>
      <c r="AS186" s="142"/>
      <c r="AT186" s="394"/>
      <c r="AU186" s="394"/>
      <c r="AV186" s="394"/>
      <c r="AW186" s="133"/>
      <c r="AX186" s="142"/>
      <c r="AY186" s="133"/>
      <c r="AZ186" s="365"/>
      <c r="BA186" s="365"/>
      <c r="BB186" s="365"/>
      <c r="BC186" s="365"/>
      <c r="BD186" s="133"/>
      <c r="BE186" s="142"/>
      <c r="BF186" s="133"/>
      <c r="BG186" s="365"/>
      <c r="BH186" s="365"/>
      <c r="BI186" s="365"/>
      <c r="BJ186" s="365"/>
      <c r="BK186" s="133"/>
      <c r="BL186" s="142"/>
      <c r="BM186" s="133"/>
      <c r="BN186" s="365"/>
      <c r="BO186" s="365"/>
      <c r="BP186" s="365"/>
      <c r="BQ186" s="365"/>
      <c r="BR186" s="133"/>
      <c r="BS186" s="142"/>
      <c r="BT186" s="133"/>
      <c r="BU186" s="365"/>
      <c r="BV186" s="365"/>
      <c r="BW186" s="365"/>
      <c r="BX186" s="365"/>
      <c r="BY186" s="365"/>
    </row>
    <row r="187" spans="1:77" ht="16.5" hidden="1" customHeight="1" thickBot="1">
      <c r="A187" s="363"/>
      <c r="B187" s="366"/>
      <c r="C187" s="366"/>
      <c r="D187" s="366"/>
      <c r="E187" s="156"/>
      <c r="F187" s="156"/>
      <c r="G187" s="366"/>
      <c r="H187" s="366"/>
      <c r="I187" s="366"/>
      <c r="J187" s="366"/>
      <c r="K187" s="366"/>
      <c r="L187" s="366"/>
      <c r="M187" s="366"/>
      <c r="N187" s="366"/>
      <c r="O187" s="366"/>
      <c r="P187" s="389"/>
      <c r="Q187" s="392"/>
      <c r="R187" s="366"/>
      <c r="S187" s="366"/>
      <c r="T187" s="371"/>
      <c r="U187" s="374"/>
      <c r="V187" s="374"/>
      <c r="W187" s="378"/>
      <c r="X187" s="381"/>
      <c r="Y187" s="366"/>
      <c r="Z187" s="91"/>
      <c r="AA187" s="91"/>
      <c r="AB187" s="183" t="str">
        <f t="shared" si="10"/>
        <v/>
      </c>
      <c r="AC187" s="91"/>
      <c r="AD187" s="183" t="str">
        <f t="shared" si="11"/>
        <v/>
      </c>
      <c r="AE187" s="91"/>
      <c r="AF187" s="91"/>
      <c r="AG187" s="182"/>
      <c r="AH187" s="182"/>
      <c r="AI187" s="182"/>
      <c r="AJ187" s="182"/>
      <c r="AK187" s="183" t="e">
        <f t="shared" si="9"/>
        <v>#VALUE!</v>
      </c>
      <c r="AL187" s="184" t="str">
        <f>IF(OR(AA187="Preventivo",AA187="Detectivo"),((V183-AL183-AL184-AL185-AL186)*AK187),"0")</f>
        <v>0</v>
      </c>
      <c r="AM187" s="190" t="str">
        <f>IF(AND(AA187="Correctivo",N183="Gestión"),((W183-AM183-AM184-AM185-AM186)*AK187),"0")</f>
        <v>0</v>
      </c>
      <c r="AN187" s="384"/>
      <c r="AO187" s="386"/>
      <c r="AP187" s="386"/>
      <c r="AQ187" s="366"/>
      <c r="AR187" s="395"/>
      <c r="AS187" s="156"/>
      <c r="AT187" s="395"/>
      <c r="AU187" s="395"/>
      <c r="AV187" s="395"/>
      <c r="AW187" s="134"/>
      <c r="AX187" s="156"/>
      <c r="AY187" s="134"/>
      <c r="AZ187" s="366"/>
      <c r="BA187" s="366"/>
      <c r="BB187" s="366"/>
      <c r="BC187" s="366"/>
      <c r="BD187" s="134"/>
      <c r="BE187" s="156"/>
      <c r="BF187" s="134"/>
      <c r="BG187" s="366"/>
      <c r="BH187" s="366"/>
      <c r="BI187" s="366"/>
      <c r="BJ187" s="366"/>
      <c r="BK187" s="134"/>
      <c r="BL187" s="156"/>
      <c r="BM187" s="134"/>
      <c r="BN187" s="366"/>
      <c r="BO187" s="366"/>
      <c r="BP187" s="366"/>
      <c r="BQ187" s="366"/>
      <c r="BR187" s="134"/>
      <c r="BS187" s="156"/>
      <c r="BT187" s="134"/>
      <c r="BU187" s="366"/>
      <c r="BV187" s="366"/>
      <c r="BW187" s="366"/>
      <c r="BX187" s="366"/>
      <c r="BY187" s="366"/>
    </row>
    <row r="188" spans="1:77" ht="16.5" hidden="1" customHeight="1" thickBot="1">
      <c r="A188" s="361"/>
      <c r="B188" s="364" t="str">
        <f>IF(A188&lt;&gt;"",'CONTEXTO PROCESO'!$D$11," ")</f>
        <v xml:space="preserve"> </v>
      </c>
      <c r="C188" s="364" t="str">
        <f>IF(A188&lt;&gt;"",'CONTEXTO PROCESO'!$D$12," ")</f>
        <v xml:space="preserve"> </v>
      </c>
      <c r="D188" s="364"/>
      <c r="E188" s="135"/>
      <c r="F188" s="135"/>
      <c r="G188" s="364"/>
      <c r="H188" s="364"/>
      <c r="I188" s="364" t="str">
        <f>CONCATENATE(H188," por ", E188," debido a ",F188,",",F189,F190,F191,F192," ")</f>
        <v xml:space="preserve"> por  debido a , </v>
      </c>
      <c r="J188" s="364"/>
      <c r="K188" s="364"/>
      <c r="L188" s="364"/>
      <c r="M188" s="364"/>
      <c r="N188" s="364" t="str">
        <f>IF(AND(J188="Si",K188="Si",L188="Si",M188="Si"),"Corrupción_O_LA_FT",IF(AND(J188="",K188="",L188="",M188=""),"","Gestión"))</f>
        <v/>
      </c>
      <c r="O188" s="364"/>
      <c r="P188" s="387"/>
      <c r="Q188" s="390"/>
      <c r="R188" s="364" t="str">
        <f>IF(Q188=Hoja1!$C$22,Hoja1!$B$22,IF(Q188=Hoja1!C$23,Hoja1!$B$23,IF(Q188=Hoja1!$C$24,Hoja1!$B$24,IF(Q188=Hoja1!$C$25,Hoja1!$B$25,IF(Q188=Hoja1!$C$26,Hoja1!$B$26,IF(Q188=Hoja1!$C$27,Hoja1!$B$27,IF(Q188=Hoja1!C$28,Hoja1!$B$28,IF(Q188=Hoja1!$C$29,Hoja1!$B$29,IF(Q188=Hoja1!$C$30,Hoja1!$B$30,IF(Q188=Hoja1!$C$31,Hoja1!$B$31,""))))))))))</f>
        <v/>
      </c>
      <c r="S188" s="393" t="str">
        <f>IF(R188="Muy baja",20%,IF(R188="Rara Vez",20%,IF(R188="Baja",40%,IF(R188="Improbable",40%,IF(R188="Media",60%,IF(R188="Posible",60%,IF(R188="Alta",80%,IF(R188="Probable",80%,IF(R188="Muy alta",100%,IF(R188="Casi seguro",100%,""))))))))))</f>
        <v/>
      </c>
      <c r="T188" s="369" t="str">
        <f>IF(N188="Gestión",HYPERLINK("#"&amp;"Matriz_de_Riesgos!B$263","Clic para Calificar"),IF(N188="Corrupción_O_LA_FT",HYPERLINK("#"&amp;"Matriz_de_Riesgos!A$503","Clic para Calificar"),""))</f>
        <v/>
      </c>
      <c r="U188" s="372" t="str">
        <f>IF(N188="Corrupción_O_LA_FT",X673,E433)</f>
        <v/>
      </c>
      <c r="V188" s="375" t="str">
        <f>S188</f>
        <v/>
      </c>
      <c r="W188" s="376" t="str">
        <f>IF(U188="Catastrófico",100%,IF(U188="Mayor",80%,IF(U188="Moderado",60%,IF(U188="Menor",40%,IF(U188="Leve",20%,"")))))</f>
        <v/>
      </c>
      <c r="X188" s="379" t="e">
        <f>S188*W188</f>
        <v>#VALUE!</v>
      </c>
      <c r="Y188" s="364"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91"/>
      <c r="AA188" s="91"/>
      <c r="AB188" s="183" t="str">
        <f t="shared" si="10"/>
        <v/>
      </c>
      <c r="AC188" s="91"/>
      <c r="AD188" s="183" t="str">
        <f t="shared" si="11"/>
        <v/>
      </c>
      <c r="AE188" s="91"/>
      <c r="AF188" s="91"/>
      <c r="AG188" s="182"/>
      <c r="AH188" s="182"/>
      <c r="AI188" s="182"/>
      <c r="AJ188" s="182"/>
      <c r="AK188" s="183" t="e">
        <f t="shared" si="9"/>
        <v>#VALUE!</v>
      </c>
      <c r="AL188" s="184" t="str">
        <f>IF(OR(AA188="Preventivo",AA188="Detectivo"),(V188*AK188),"0")</f>
        <v>0</v>
      </c>
      <c r="AM188" s="185" t="str">
        <f>IF(AND(AA188="Correctivo",N188="Gestión"),(W188*AK188),"0")</f>
        <v>0</v>
      </c>
      <c r="AN188" s="382" t="str">
        <f>IF(S188&lt;&gt;"",S188-SUM(AL188:AL192),"")</f>
        <v/>
      </c>
      <c r="AO188" s="385" t="str">
        <f>IF(W188&lt;&gt;"",W188-SUM(AM188:AM192),"")</f>
        <v/>
      </c>
      <c r="AP188" s="385" t="e">
        <f>AN188*AO188</f>
        <v>#VALUE!</v>
      </c>
      <c r="AQ188" s="364"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364" t="str">
        <f>IF(AQ188="Bajo","Asumir",IF(AQ188="Moderado","Reducir (Mitigar)",IF(AQ188="Alto","Reducir (Mitigar) o Reducir (Transferir) o Evitar ",IF(AQ188="Extremo","Reducir (Mitigar) o Reducir (Transferir) o Evitar "," "))))</f>
        <v xml:space="preserve"> </v>
      </c>
      <c r="AS188" s="139"/>
      <c r="AT188" s="364"/>
      <c r="AU188" s="364"/>
      <c r="AV188" s="364"/>
      <c r="AW188" s="132"/>
      <c r="AX188" s="139"/>
      <c r="AY188" s="132"/>
      <c r="AZ188" s="364"/>
      <c r="BA188" s="364"/>
      <c r="BB188" s="364"/>
      <c r="BC188" s="364"/>
      <c r="BD188" s="132"/>
      <c r="BE188" s="139"/>
      <c r="BF188" s="132"/>
      <c r="BG188" s="364"/>
      <c r="BH188" s="364"/>
      <c r="BI188" s="364"/>
      <c r="BJ188" s="364"/>
      <c r="BK188" s="132"/>
      <c r="BL188" s="139"/>
      <c r="BM188" s="132"/>
      <c r="BN188" s="364"/>
      <c r="BO188" s="364"/>
      <c r="BP188" s="364"/>
      <c r="BQ188" s="364"/>
      <c r="BR188" s="132"/>
      <c r="BS188" s="139"/>
      <c r="BT188" s="132"/>
      <c r="BU188" s="364"/>
      <c r="BV188" s="364"/>
      <c r="BW188" s="364"/>
      <c r="BX188" s="364"/>
      <c r="BY188" s="364"/>
    </row>
    <row r="189" spans="1:77" ht="16.5" hidden="1" customHeight="1" thickBot="1">
      <c r="A189" s="362"/>
      <c r="B189" s="365"/>
      <c r="C189" s="365"/>
      <c r="D189" s="365"/>
      <c r="E189" s="91"/>
      <c r="F189" s="91"/>
      <c r="G189" s="365"/>
      <c r="H189" s="365"/>
      <c r="I189" s="365"/>
      <c r="J189" s="365"/>
      <c r="K189" s="365"/>
      <c r="L189" s="365"/>
      <c r="M189" s="365"/>
      <c r="N189" s="365"/>
      <c r="O189" s="365"/>
      <c r="P189" s="388"/>
      <c r="Q189" s="391"/>
      <c r="R189" s="365"/>
      <c r="S189" s="365"/>
      <c r="T189" s="370"/>
      <c r="U189" s="373"/>
      <c r="V189" s="373"/>
      <c r="W189" s="377"/>
      <c r="X189" s="380"/>
      <c r="Y189" s="365"/>
      <c r="Z189" s="91"/>
      <c r="AA189" s="91"/>
      <c r="AB189" s="183" t="str">
        <f t="shared" si="10"/>
        <v/>
      </c>
      <c r="AC189" s="91"/>
      <c r="AD189" s="183" t="str">
        <f t="shared" si="11"/>
        <v/>
      </c>
      <c r="AE189" s="91"/>
      <c r="AF189" s="91"/>
      <c r="AG189" s="182"/>
      <c r="AH189" s="182"/>
      <c r="AI189" s="182"/>
      <c r="AJ189" s="182"/>
      <c r="AK189" s="183" t="e">
        <f t="shared" si="9"/>
        <v>#VALUE!</v>
      </c>
      <c r="AL189" s="184" t="str">
        <f>IF(OR(AA189="Preventivo",AA189="Detectivo"),((V188-AL188)*AK189),"0")</f>
        <v>0</v>
      </c>
      <c r="AM189" s="188" t="str">
        <f>IF(AND(AA189="Correctivo",N188="Gestión"),((W188-AM188)*AK189),"0")</f>
        <v>0</v>
      </c>
      <c r="AN189" s="383"/>
      <c r="AO189" s="365"/>
      <c r="AP189" s="365"/>
      <c r="AQ189" s="365"/>
      <c r="AR189" s="394"/>
      <c r="AS189" s="142"/>
      <c r="AT189" s="394"/>
      <c r="AU189" s="394"/>
      <c r="AV189" s="394"/>
      <c r="AW189" s="133"/>
      <c r="AX189" s="142"/>
      <c r="AY189" s="133"/>
      <c r="AZ189" s="365"/>
      <c r="BA189" s="365"/>
      <c r="BB189" s="365"/>
      <c r="BC189" s="365"/>
      <c r="BD189" s="133"/>
      <c r="BE189" s="142"/>
      <c r="BF189" s="133"/>
      <c r="BG189" s="365"/>
      <c r="BH189" s="365"/>
      <c r="BI189" s="365"/>
      <c r="BJ189" s="365"/>
      <c r="BK189" s="133"/>
      <c r="BL189" s="142"/>
      <c r="BM189" s="133"/>
      <c r="BN189" s="365"/>
      <c r="BO189" s="365"/>
      <c r="BP189" s="365"/>
      <c r="BQ189" s="365"/>
      <c r="BR189" s="133"/>
      <c r="BS189" s="142"/>
      <c r="BT189" s="133"/>
      <c r="BU189" s="365"/>
      <c r="BV189" s="365"/>
      <c r="BW189" s="365"/>
      <c r="BX189" s="365"/>
      <c r="BY189" s="365"/>
    </row>
    <row r="190" spans="1:77" ht="16.5" hidden="1" customHeight="1" thickBot="1">
      <c r="A190" s="362"/>
      <c r="B190" s="365"/>
      <c r="C190" s="365"/>
      <c r="D190" s="365"/>
      <c r="E190" s="91"/>
      <c r="F190" s="91"/>
      <c r="G190" s="365"/>
      <c r="H190" s="365"/>
      <c r="I190" s="365"/>
      <c r="J190" s="365"/>
      <c r="K190" s="365"/>
      <c r="L190" s="365"/>
      <c r="M190" s="365"/>
      <c r="N190" s="365"/>
      <c r="O190" s="365"/>
      <c r="P190" s="388"/>
      <c r="Q190" s="391"/>
      <c r="R190" s="365"/>
      <c r="S190" s="365"/>
      <c r="T190" s="370"/>
      <c r="U190" s="373"/>
      <c r="V190" s="373"/>
      <c r="W190" s="377"/>
      <c r="X190" s="380"/>
      <c r="Y190" s="365"/>
      <c r="Z190" s="91"/>
      <c r="AA190" s="91"/>
      <c r="AB190" s="183" t="str">
        <f t="shared" si="10"/>
        <v/>
      </c>
      <c r="AC190" s="91"/>
      <c r="AD190" s="183" t="str">
        <f t="shared" si="11"/>
        <v/>
      </c>
      <c r="AE190" s="91"/>
      <c r="AF190" s="91"/>
      <c r="AG190" s="182"/>
      <c r="AH190" s="182"/>
      <c r="AI190" s="182"/>
      <c r="AJ190" s="182"/>
      <c r="AK190" s="183" t="e">
        <f t="shared" si="9"/>
        <v>#VALUE!</v>
      </c>
      <c r="AL190" s="184" t="str">
        <f>IF(OR(AA190="Preventivo",AA190="Detectivo"),((V188-AL188-AL189)*AK190),"0")</f>
        <v>0</v>
      </c>
      <c r="AM190" s="189" t="str">
        <f>IF(AND(AA190="Correctivo",N188="Gestión"),((W188-AM188-AM189)*AK190),"0")</f>
        <v>0</v>
      </c>
      <c r="AN190" s="383"/>
      <c r="AO190" s="365"/>
      <c r="AP190" s="365"/>
      <c r="AQ190" s="365"/>
      <c r="AR190" s="394"/>
      <c r="AS190" s="142"/>
      <c r="AT190" s="394"/>
      <c r="AU190" s="394"/>
      <c r="AV190" s="394"/>
      <c r="AW190" s="133"/>
      <c r="AX190" s="142"/>
      <c r="AY190" s="133"/>
      <c r="AZ190" s="365"/>
      <c r="BA190" s="365"/>
      <c r="BB190" s="365"/>
      <c r="BC190" s="365"/>
      <c r="BD190" s="133"/>
      <c r="BE190" s="142"/>
      <c r="BF190" s="133"/>
      <c r="BG190" s="365"/>
      <c r="BH190" s="365"/>
      <c r="BI190" s="365"/>
      <c r="BJ190" s="365"/>
      <c r="BK190" s="133"/>
      <c r="BL190" s="142"/>
      <c r="BM190" s="133"/>
      <c r="BN190" s="365"/>
      <c r="BO190" s="365"/>
      <c r="BP190" s="365"/>
      <c r="BQ190" s="365"/>
      <c r="BR190" s="133"/>
      <c r="BS190" s="142"/>
      <c r="BT190" s="133"/>
      <c r="BU190" s="365"/>
      <c r="BV190" s="365"/>
      <c r="BW190" s="365"/>
      <c r="BX190" s="365"/>
      <c r="BY190" s="365"/>
    </row>
    <row r="191" spans="1:77" ht="16.5" hidden="1" customHeight="1" thickBot="1">
      <c r="A191" s="362"/>
      <c r="B191" s="365"/>
      <c r="C191" s="365"/>
      <c r="D191" s="365"/>
      <c r="E191" s="91"/>
      <c r="F191" s="91"/>
      <c r="G191" s="365"/>
      <c r="H191" s="365"/>
      <c r="I191" s="365"/>
      <c r="J191" s="365"/>
      <c r="K191" s="365"/>
      <c r="L191" s="365"/>
      <c r="M191" s="365"/>
      <c r="N191" s="365"/>
      <c r="O191" s="365"/>
      <c r="P191" s="388"/>
      <c r="Q191" s="391"/>
      <c r="R191" s="365"/>
      <c r="S191" s="365"/>
      <c r="T191" s="370"/>
      <c r="U191" s="373"/>
      <c r="V191" s="373"/>
      <c r="W191" s="377"/>
      <c r="X191" s="380"/>
      <c r="Y191" s="365"/>
      <c r="Z191" s="91"/>
      <c r="AA191" s="91"/>
      <c r="AB191" s="183" t="str">
        <f t="shared" si="10"/>
        <v/>
      </c>
      <c r="AC191" s="91"/>
      <c r="AD191" s="183" t="str">
        <f t="shared" si="11"/>
        <v/>
      </c>
      <c r="AE191" s="91"/>
      <c r="AF191" s="91"/>
      <c r="AG191" s="182"/>
      <c r="AH191" s="182"/>
      <c r="AI191" s="182"/>
      <c r="AJ191" s="182"/>
      <c r="AK191" s="183" t="e">
        <f t="shared" si="9"/>
        <v>#VALUE!</v>
      </c>
      <c r="AL191" s="184" t="str">
        <f>IF(OR(AA191="Preventivo",AA191="Detectivo"),((V188-AL188-AL189-AL190)*AK191),"0")</f>
        <v>0</v>
      </c>
      <c r="AM191" s="188" t="str">
        <f>IF(AND(AA191="Correctivo",N188="Gestión"),((W188-AM188-AM189-AM190)*AK191),"0")</f>
        <v>0</v>
      </c>
      <c r="AN191" s="383"/>
      <c r="AO191" s="365"/>
      <c r="AP191" s="365"/>
      <c r="AQ191" s="365"/>
      <c r="AR191" s="394"/>
      <c r="AS191" s="142"/>
      <c r="AT191" s="394"/>
      <c r="AU191" s="394"/>
      <c r="AV191" s="394"/>
      <c r="AW191" s="133"/>
      <c r="AX191" s="142"/>
      <c r="AY191" s="133"/>
      <c r="AZ191" s="365"/>
      <c r="BA191" s="365"/>
      <c r="BB191" s="365"/>
      <c r="BC191" s="365"/>
      <c r="BD191" s="133"/>
      <c r="BE191" s="142"/>
      <c r="BF191" s="133"/>
      <c r="BG191" s="365"/>
      <c r="BH191" s="365"/>
      <c r="BI191" s="365"/>
      <c r="BJ191" s="365"/>
      <c r="BK191" s="133"/>
      <c r="BL191" s="142"/>
      <c r="BM191" s="133"/>
      <c r="BN191" s="365"/>
      <c r="BO191" s="365"/>
      <c r="BP191" s="365"/>
      <c r="BQ191" s="365"/>
      <c r="BR191" s="133"/>
      <c r="BS191" s="142"/>
      <c r="BT191" s="133"/>
      <c r="BU191" s="365"/>
      <c r="BV191" s="365"/>
      <c r="BW191" s="365"/>
      <c r="BX191" s="365"/>
      <c r="BY191" s="365"/>
    </row>
    <row r="192" spans="1:77" ht="16.5" hidden="1" customHeight="1" thickBot="1">
      <c r="A192" s="363"/>
      <c r="B192" s="366"/>
      <c r="C192" s="366"/>
      <c r="D192" s="366"/>
      <c r="E192" s="156"/>
      <c r="F192" s="156"/>
      <c r="G192" s="366"/>
      <c r="H192" s="366"/>
      <c r="I192" s="366"/>
      <c r="J192" s="366"/>
      <c r="K192" s="366"/>
      <c r="L192" s="366"/>
      <c r="M192" s="366"/>
      <c r="N192" s="366"/>
      <c r="O192" s="366"/>
      <c r="P192" s="389"/>
      <c r="Q192" s="392"/>
      <c r="R192" s="366"/>
      <c r="S192" s="366"/>
      <c r="T192" s="371"/>
      <c r="U192" s="374"/>
      <c r="V192" s="374"/>
      <c r="W192" s="378"/>
      <c r="X192" s="381"/>
      <c r="Y192" s="366"/>
      <c r="Z192" s="91"/>
      <c r="AA192" s="91"/>
      <c r="AB192" s="183" t="str">
        <f t="shared" si="10"/>
        <v/>
      </c>
      <c r="AC192" s="91"/>
      <c r="AD192" s="183" t="str">
        <f t="shared" si="11"/>
        <v/>
      </c>
      <c r="AE192" s="91"/>
      <c r="AF192" s="91"/>
      <c r="AG192" s="182"/>
      <c r="AH192" s="182"/>
      <c r="AI192" s="182"/>
      <c r="AJ192" s="182"/>
      <c r="AK192" s="183" t="e">
        <f t="shared" si="9"/>
        <v>#VALUE!</v>
      </c>
      <c r="AL192" s="184" t="str">
        <f>IF(OR(AA192="Preventivo",AA192="Detectivo"),((V188-AL188-AL189-AL190-AL191)*AK192),"0")</f>
        <v>0</v>
      </c>
      <c r="AM192" s="190" t="str">
        <f>IF(AND(AA192="Correctivo",N188="Gestión"),((W188-AM188-AM189-AM190-AM191)*AK192),"0")</f>
        <v>0</v>
      </c>
      <c r="AN192" s="384"/>
      <c r="AO192" s="386"/>
      <c r="AP192" s="386"/>
      <c r="AQ192" s="366"/>
      <c r="AR192" s="395"/>
      <c r="AS192" s="156"/>
      <c r="AT192" s="395"/>
      <c r="AU192" s="395"/>
      <c r="AV192" s="395"/>
      <c r="AW192" s="134"/>
      <c r="AX192" s="156"/>
      <c r="AY192" s="134"/>
      <c r="AZ192" s="366"/>
      <c r="BA192" s="366"/>
      <c r="BB192" s="366"/>
      <c r="BC192" s="366"/>
      <c r="BD192" s="134"/>
      <c r="BE192" s="156"/>
      <c r="BF192" s="134"/>
      <c r="BG192" s="366"/>
      <c r="BH192" s="366"/>
      <c r="BI192" s="366"/>
      <c r="BJ192" s="366"/>
      <c r="BK192" s="134"/>
      <c r="BL192" s="156"/>
      <c r="BM192" s="134"/>
      <c r="BN192" s="366"/>
      <c r="BO192" s="366"/>
      <c r="BP192" s="366"/>
      <c r="BQ192" s="366"/>
      <c r="BR192" s="134"/>
      <c r="BS192" s="156"/>
      <c r="BT192" s="134"/>
      <c r="BU192" s="366"/>
      <c r="BV192" s="366"/>
      <c r="BW192" s="366"/>
      <c r="BX192" s="366"/>
      <c r="BY192" s="366"/>
    </row>
    <row r="193" spans="1:77" ht="16.5" hidden="1" customHeight="1" thickBot="1">
      <c r="A193" s="361"/>
      <c r="B193" s="364" t="str">
        <f>IF(A193&lt;&gt;"",'CONTEXTO PROCESO'!$D$11," ")</f>
        <v xml:space="preserve"> </v>
      </c>
      <c r="C193" s="364" t="str">
        <f>IF(A193&lt;&gt;"",'CONTEXTO PROCESO'!$D$12," ")</f>
        <v xml:space="preserve"> </v>
      </c>
      <c r="D193" s="364"/>
      <c r="E193" s="135"/>
      <c r="F193" s="135"/>
      <c r="G193" s="364"/>
      <c r="H193" s="364"/>
      <c r="I193" s="364" t="str">
        <f>CONCATENATE(H193," por ", E193," debido a ",F193,",",F194,F195,F196,F197," ")</f>
        <v xml:space="preserve"> por  debido a , </v>
      </c>
      <c r="J193" s="364"/>
      <c r="K193" s="364"/>
      <c r="L193" s="364"/>
      <c r="M193" s="364"/>
      <c r="N193" s="364" t="str">
        <f>IF(AND(J193="Si",K193="Si",L193="Si",M193="Si"),"Corrupción_O_LA_FT",IF(AND(J193="",K193="",L193="",M193=""),"","Gestión"))</f>
        <v/>
      </c>
      <c r="O193" s="364"/>
      <c r="P193" s="387"/>
      <c r="Q193" s="390"/>
      <c r="R193" s="364" t="str">
        <f>IF(Q193=Hoja1!$C$22,Hoja1!$B$22,IF(Q193=Hoja1!C$23,Hoja1!$B$23,IF(Q193=Hoja1!$C$24,Hoja1!$B$24,IF(Q193=Hoja1!$C$25,Hoja1!$B$25,IF(Q193=Hoja1!$C$26,Hoja1!$B$26,IF(Q193=Hoja1!$C$27,Hoja1!$B$27,IF(Q193=Hoja1!C$28,Hoja1!$B$28,IF(Q193=Hoja1!$C$29,Hoja1!$B$29,IF(Q193=Hoja1!$C$30,Hoja1!$B$30,IF(Q193=Hoja1!$C$31,Hoja1!$B$31,""))))))))))</f>
        <v/>
      </c>
      <c r="S193" s="393" t="str">
        <f>IF(R193="Muy baja",20%,IF(R193="Rara Vez",20%,IF(R193="Baja",40%,IF(R193="Improbable",40%,IF(R193="Media",60%,IF(R193="Posible",60%,IF(R193="Alta",80%,IF(R193="Probable",80%,IF(R193="Muy alta",100%,IF(R193="Casi seguro",100%,""))))))))))</f>
        <v/>
      </c>
      <c r="T193" s="369" t="str">
        <f>IF(N193="Gestión",HYPERLINK("#"&amp;"Matriz_de_Riesgos!B$263","Clic para Calificar"),IF(N193="Corrupción_O_LA_FT",HYPERLINK("#"&amp;"Matriz_de_Riesgos!A$503","Clic para Calificar"),""))</f>
        <v/>
      </c>
      <c r="U193" s="372" t="str">
        <f>IF(N193="Corrupción_O_LA_FT",X678,E438)</f>
        <v/>
      </c>
      <c r="V193" s="375" t="str">
        <f>S193</f>
        <v/>
      </c>
      <c r="W193" s="376" t="str">
        <f>IF(U193="Catastrófico",100%,IF(U193="Mayor",80%,IF(U193="Moderado",60%,IF(U193="Menor",40%,IF(U193="Leve",20%,"")))))</f>
        <v/>
      </c>
      <c r="X193" s="379" t="e">
        <f>S193*W193</f>
        <v>#VALUE!</v>
      </c>
      <c r="Y193" s="364"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91"/>
      <c r="AA193" s="91"/>
      <c r="AB193" s="183" t="str">
        <f t="shared" si="10"/>
        <v/>
      </c>
      <c r="AC193" s="91"/>
      <c r="AD193" s="183" t="str">
        <f t="shared" si="11"/>
        <v/>
      </c>
      <c r="AE193" s="91"/>
      <c r="AF193" s="91"/>
      <c r="AG193" s="182"/>
      <c r="AH193" s="182"/>
      <c r="AI193" s="182"/>
      <c r="AJ193" s="182"/>
      <c r="AK193" s="183" t="e">
        <f t="shared" si="9"/>
        <v>#VALUE!</v>
      </c>
      <c r="AL193" s="184" t="str">
        <f>IF(OR(AA193="Preventivo",AA193="Detectivo"),(V193*AK193),"0")</f>
        <v>0</v>
      </c>
      <c r="AM193" s="185" t="str">
        <f>IF(AND(AA193="Correctivo",N193="Gestión"),(W193*AK193),"0")</f>
        <v>0</v>
      </c>
      <c r="AN193" s="382" t="str">
        <f>IF(S193&lt;&gt;"",S193-SUM(AL193:AL197),"")</f>
        <v/>
      </c>
      <c r="AO193" s="385" t="str">
        <f>IF(W193&lt;&gt;"",W193-SUM(AM193:AM197),"")</f>
        <v/>
      </c>
      <c r="AP193" s="385" t="e">
        <f>AN193*AO193</f>
        <v>#VALUE!</v>
      </c>
      <c r="AQ193" s="364"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364" t="str">
        <f>IF(AQ193="Bajo","Asumir",IF(AQ193="Moderado","Reducir (Mitigar)",IF(AQ193="Alto","Reducir (Mitigar) o Reducir (Transferir) o Evitar ",IF(AQ193="Extremo","Reducir (Mitigar) o Reducir (Transferir) o Evitar "," "))))</f>
        <v xml:space="preserve"> </v>
      </c>
      <c r="AS193" s="139"/>
      <c r="AT193" s="364"/>
      <c r="AU193" s="364"/>
      <c r="AV193" s="364"/>
      <c r="AW193" s="132"/>
      <c r="AX193" s="139"/>
      <c r="AY193" s="132"/>
      <c r="AZ193" s="364"/>
      <c r="BA193" s="364"/>
      <c r="BB193" s="364"/>
      <c r="BC193" s="364"/>
      <c r="BD193" s="132"/>
      <c r="BE193" s="139"/>
      <c r="BF193" s="132"/>
      <c r="BG193" s="364"/>
      <c r="BH193" s="364"/>
      <c r="BI193" s="364"/>
      <c r="BJ193" s="364"/>
      <c r="BK193" s="132"/>
      <c r="BL193" s="139"/>
      <c r="BM193" s="132"/>
      <c r="BN193" s="364"/>
      <c r="BO193" s="364"/>
      <c r="BP193" s="364"/>
      <c r="BQ193" s="364"/>
      <c r="BR193" s="132"/>
      <c r="BS193" s="139"/>
      <c r="BT193" s="132"/>
      <c r="BU193" s="364"/>
      <c r="BV193" s="364"/>
      <c r="BW193" s="364"/>
      <c r="BX193" s="364"/>
      <c r="BY193" s="364"/>
    </row>
    <row r="194" spans="1:77" ht="16.5" hidden="1" customHeight="1" thickBot="1">
      <c r="A194" s="362"/>
      <c r="B194" s="365"/>
      <c r="C194" s="365"/>
      <c r="D194" s="365"/>
      <c r="E194" s="91"/>
      <c r="F194" s="91"/>
      <c r="G194" s="365"/>
      <c r="H194" s="365"/>
      <c r="I194" s="365"/>
      <c r="J194" s="365"/>
      <c r="K194" s="365"/>
      <c r="L194" s="365"/>
      <c r="M194" s="365"/>
      <c r="N194" s="365"/>
      <c r="O194" s="365"/>
      <c r="P194" s="388"/>
      <c r="Q194" s="391"/>
      <c r="R194" s="365"/>
      <c r="S194" s="365"/>
      <c r="T194" s="370"/>
      <c r="U194" s="373"/>
      <c r="V194" s="373"/>
      <c r="W194" s="377"/>
      <c r="X194" s="380"/>
      <c r="Y194" s="365"/>
      <c r="Z194" s="91"/>
      <c r="AA194" s="91"/>
      <c r="AB194" s="183" t="str">
        <f t="shared" si="10"/>
        <v/>
      </c>
      <c r="AC194" s="91"/>
      <c r="AD194" s="183" t="str">
        <f t="shared" si="11"/>
        <v/>
      </c>
      <c r="AE194" s="91"/>
      <c r="AF194" s="91"/>
      <c r="AG194" s="182"/>
      <c r="AH194" s="182"/>
      <c r="AI194" s="182"/>
      <c r="AJ194" s="182"/>
      <c r="AK194" s="183" t="e">
        <f t="shared" si="9"/>
        <v>#VALUE!</v>
      </c>
      <c r="AL194" s="184" t="str">
        <f>IF(OR(AA194="Preventivo",AA194="Detectivo"),((V193-AL193)*AK194),"0")</f>
        <v>0</v>
      </c>
      <c r="AM194" s="188" t="str">
        <f>IF(AND(AA194="Correctivo",N193="Gestión"),((W193-AM193)*AK194),"0")</f>
        <v>0</v>
      </c>
      <c r="AN194" s="383"/>
      <c r="AO194" s="365"/>
      <c r="AP194" s="365"/>
      <c r="AQ194" s="365"/>
      <c r="AR194" s="394"/>
      <c r="AS194" s="142"/>
      <c r="AT194" s="394"/>
      <c r="AU194" s="394"/>
      <c r="AV194" s="394"/>
      <c r="AW194" s="133"/>
      <c r="AX194" s="142"/>
      <c r="AY194" s="133"/>
      <c r="AZ194" s="365"/>
      <c r="BA194" s="365"/>
      <c r="BB194" s="365"/>
      <c r="BC194" s="365"/>
      <c r="BD194" s="133"/>
      <c r="BE194" s="142"/>
      <c r="BF194" s="133"/>
      <c r="BG194" s="365"/>
      <c r="BH194" s="365"/>
      <c r="BI194" s="365"/>
      <c r="BJ194" s="365"/>
      <c r="BK194" s="133"/>
      <c r="BL194" s="142"/>
      <c r="BM194" s="133"/>
      <c r="BN194" s="365"/>
      <c r="BO194" s="365"/>
      <c r="BP194" s="365"/>
      <c r="BQ194" s="365"/>
      <c r="BR194" s="133"/>
      <c r="BS194" s="142"/>
      <c r="BT194" s="133"/>
      <c r="BU194" s="365"/>
      <c r="BV194" s="365"/>
      <c r="BW194" s="365"/>
      <c r="BX194" s="365"/>
      <c r="BY194" s="365"/>
    </row>
    <row r="195" spans="1:77" ht="16.5" hidden="1" customHeight="1" thickBot="1">
      <c r="A195" s="362"/>
      <c r="B195" s="365"/>
      <c r="C195" s="365"/>
      <c r="D195" s="365"/>
      <c r="E195" s="91"/>
      <c r="F195" s="91"/>
      <c r="G195" s="365"/>
      <c r="H195" s="365"/>
      <c r="I195" s="365"/>
      <c r="J195" s="365"/>
      <c r="K195" s="365"/>
      <c r="L195" s="365"/>
      <c r="M195" s="365"/>
      <c r="N195" s="365"/>
      <c r="O195" s="365"/>
      <c r="P195" s="388"/>
      <c r="Q195" s="391"/>
      <c r="R195" s="365"/>
      <c r="S195" s="365"/>
      <c r="T195" s="370"/>
      <c r="U195" s="373"/>
      <c r="V195" s="373"/>
      <c r="W195" s="377"/>
      <c r="X195" s="380"/>
      <c r="Y195" s="365"/>
      <c r="Z195" s="91"/>
      <c r="AA195" s="91"/>
      <c r="AB195" s="183" t="str">
        <f t="shared" si="10"/>
        <v/>
      </c>
      <c r="AC195" s="91"/>
      <c r="AD195" s="183" t="str">
        <f t="shared" si="11"/>
        <v/>
      </c>
      <c r="AE195" s="91"/>
      <c r="AF195" s="91"/>
      <c r="AG195" s="182"/>
      <c r="AH195" s="182"/>
      <c r="AI195" s="182"/>
      <c r="AJ195" s="182"/>
      <c r="AK195" s="183" t="e">
        <f t="shared" si="9"/>
        <v>#VALUE!</v>
      </c>
      <c r="AL195" s="184" t="str">
        <f>IF(OR(AA195="Preventivo",AA195="Detectivo"),((V193-AL193-AL194)*AK195),"0")</f>
        <v>0</v>
      </c>
      <c r="AM195" s="189" t="str">
        <f>IF(AND(AA195="Correctivo",N193="Gestión"),((W193-AM193-AM194)*AK195),"0")</f>
        <v>0</v>
      </c>
      <c r="AN195" s="383"/>
      <c r="AO195" s="365"/>
      <c r="AP195" s="365"/>
      <c r="AQ195" s="365"/>
      <c r="AR195" s="394"/>
      <c r="AS195" s="142"/>
      <c r="AT195" s="394"/>
      <c r="AU195" s="394"/>
      <c r="AV195" s="394"/>
      <c r="AW195" s="133"/>
      <c r="AX195" s="142"/>
      <c r="AY195" s="133"/>
      <c r="AZ195" s="365"/>
      <c r="BA195" s="365"/>
      <c r="BB195" s="365"/>
      <c r="BC195" s="365"/>
      <c r="BD195" s="133"/>
      <c r="BE195" s="142"/>
      <c r="BF195" s="133"/>
      <c r="BG195" s="365"/>
      <c r="BH195" s="365"/>
      <c r="BI195" s="365"/>
      <c r="BJ195" s="365"/>
      <c r="BK195" s="133"/>
      <c r="BL195" s="142"/>
      <c r="BM195" s="133"/>
      <c r="BN195" s="365"/>
      <c r="BO195" s="365"/>
      <c r="BP195" s="365"/>
      <c r="BQ195" s="365"/>
      <c r="BR195" s="133"/>
      <c r="BS195" s="142"/>
      <c r="BT195" s="133"/>
      <c r="BU195" s="365"/>
      <c r="BV195" s="365"/>
      <c r="BW195" s="365"/>
      <c r="BX195" s="365"/>
      <c r="BY195" s="365"/>
    </row>
    <row r="196" spans="1:77" ht="16.5" hidden="1" customHeight="1" thickBot="1">
      <c r="A196" s="362"/>
      <c r="B196" s="365"/>
      <c r="C196" s="365"/>
      <c r="D196" s="365"/>
      <c r="E196" s="91"/>
      <c r="F196" s="91"/>
      <c r="G196" s="365"/>
      <c r="H196" s="365"/>
      <c r="I196" s="365"/>
      <c r="J196" s="365"/>
      <c r="K196" s="365"/>
      <c r="L196" s="365"/>
      <c r="M196" s="365"/>
      <c r="N196" s="365"/>
      <c r="O196" s="365"/>
      <c r="P196" s="388"/>
      <c r="Q196" s="391"/>
      <c r="R196" s="365"/>
      <c r="S196" s="365"/>
      <c r="T196" s="370"/>
      <c r="U196" s="373"/>
      <c r="V196" s="373"/>
      <c r="W196" s="377"/>
      <c r="X196" s="380"/>
      <c r="Y196" s="365"/>
      <c r="Z196" s="91"/>
      <c r="AA196" s="91"/>
      <c r="AB196" s="183" t="str">
        <f t="shared" si="10"/>
        <v/>
      </c>
      <c r="AC196" s="91"/>
      <c r="AD196" s="183" t="str">
        <f t="shared" si="11"/>
        <v/>
      </c>
      <c r="AE196" s="91"/>
      <c r="AF196" s="91"/>
      <c r="AG196" s="182"/>
      <c r="AH196" s="182"/>
      <c r="AI196" s="182"/>
      <c r="AJ196" s="182"/>
      <c r="AK196" s="183" t="e">
        <f t="shared" si="9"/>
        <v>#VALUE!</v>
      </c>
      <c r="AL196" s="184" t="str">
        <f>IF(OR(AA196="Preventivo",AA196="Detectivo"),((V193-AL193-AL194-AL195)*AK196),"0")</f>
        <v>0</v>
      </c>
      <c r="AM196" s="188" t="str">
        <f>IF(AND(AA196="Correctivo",N193="Gestión"),((W193-AM193-AM194-AM195)*AK196),"0")</f>
        <v>0</v>
      </c>
      <c r="AN196" s="383"/>
      <c r="AO196" s="365"/>
      <c r="AP196" s="365"/>
      <c r="AQ196" s="365"/>
      <c r="AR196" s="394"/>
      <c r="AS196" s="142"/>
      <c r="AT196" s="394"/>
      <c r="AU196" s="394"/>
      <c r="AV196" s="394"/>
      <c r="AW196" s="133"/>
      <c r="AX196" s="142"/>
      <c r="AY196" s="133"/>
      <c r="AZ196" s="365"/>
      <c r="BA196" s="365"/>
      <c r="BB196" s="365"/>
      <c r="BC196" s="365"/>
      <c r="BD196" s="133"/>
      <c r="BE196" s="142"/>
      <c r="BF196" s="133"/>
      <c r="BG196" s="365"/>
      <c r="BH196" s="365"/>
      <c r="BI196" s="365"/>
      <c r="BJ196" s="365"/>
      <c r="BK196" s="133"/>
      <c r="BL196" s="142"/>
      <c r="BM196" s="133"/>
      <c r="BN196" s="365"/>
      <c r="BO196" s="365"/>
      <c r="BP196" s="365"/>
      <c r="BQ196" s="365"/>
      <c r="BR196" s="133"/>
      <c r="BS196" s="142"/>
      <c r="BT196" s="133"/>
      <c r="BU196" s="365"/>
      <c r="BV196" s="365"/>
      <c r="BW196" s="365"/>
      <c r="BX196" s="365"/>
      <c r="BY196" s="365"/>
    </row>
    <row r="197" spans="1:77" ht="16.5" hidden="1" customHeight="1" thickBot="1">
      <c r="A197" s="363"/>
      <c r="B197" s="366"/>
      <c r="C197" s="366"/>
      <c r="D197" s="366"/>
      <c r="E197" s="156"/>
      <c r="F197" s="156"/>
      <c r="G197" s="366"/>
      <c r="H197" s="366"/>
      <c r="I197" s="366"/>
      <c r="J197" s="366"/>
      <c r="K197" s="366"/>
      <c r="L197" s="366"/>
      <c r="M197" s="366"/>
      <c r="N197" s="366"/>
      <c r="O197" s="366"/>
      <c r="P197" s="389"/>
      <c r="Q197" s="392"/>
      <c r="R197" s="366"/>
      <c r="S197" s="366"/>
      <c r="T197" s="371"/>
      <c r="U197" s="374"/>
      <c r="V197" s="374"/>
      <c r="W197" s="378"/>
      <c r="X197" s="381"/>
      <c r="Y197" s="366"/>
      <c r="Z197" s="91"/>
      <c r="AA197" s="91"/>
      <c r="AB197" s="183" t="str">
        <f t="shared" si="10"/>
        <v/>
      </c>
      <c r="AC197" s="91"/>
      <c r="AD197" s="183" t="str">
        <f t="shared" si="11"/>
        <v/>
      </c>
      <c r="AE197" s="91"/>
      <c r="AF197" s="91"/>
      <c r="AG197" s="182"/>
      <c r="AH197" s="182"/>
      <c r="AI197" s="182"/>
      <c r="AJ197" s="182"/>
      <c r="AK197" s="183" t="e">
        <f t="shared" si="9"/>
        <v>#VALUE!</v>
      </c>
      <c r="AL197" s="184" t="str">
        <f>IF(OR(AA197="Preventivo",AA197="Detectivo"),((V193-AL193-AL194-AL195-AL196)*AK197),"0")</f>
        <v>0</v>
      </c>
      <c r="AM197" s="190" t="str">
        <f>IF(AND(AA197="Correctivo",N193="Gestión"),((W193-AM193-AM194-AM195-AM196)*AK197),"0")</f>
        <v>0</v>
      </c>
      <c r="AN197" s="384"/>
      <c r="AO197" s="386"/>
      <c r="AP197" s="386"/>
      <c r="AQ197" s="366"/>
      <c r="AR197" s="395"/>
      <c r="AS197" s="156"/>
      <c r="AT197" s="395"/>
      <c r="AU197" s="395"/>
      <c r="AV197" s="395"/>
      <c r="AW197" s="134"/>
      <c r="AX197" s="156"/>
      <c r="AY197" s="134"/>
      <c r="AZ197" s="366"/>
      <c r="BA197" s="366"/>
      <c r="BB197" s="366"/>
      <c r="BC197" s="366"/>
      <c r="BD197" s="134"/>
      <c r="BE197" s="156"/>
      <c r="BF197" s="134"/>
      <c r="BG197" s="366"/>
      <c r="BH197" s="366"/>
      <c r="BI197" s="366"/>
      <c r="BJ197" s="366"/>
      <c r="BK197" s="134"/>
      <c r="BL197" s="156"/>
      <c r="BM197" s="134"/>
      <c r="BN197" s="366"/>
      <c r="BO197" s="366"/>
      <c r="BP197" s="366"/>
      <c r="BQ197" s="366"/>
      <c r="BR197" s="134"/>
      <c r="BS197" s="156"/>
      <c r="BT197" s="134"/>
      <c r="BU197" s="366"/>
      <c r="BV197" s="366"/>
      <c r="BW197" s="366"/>
      <c r="BX197" s="366"/>
      <c r="BY197" s="366"/>
    </row>
    <row r="198" spans="1:77" ht="16.5" hidden="1" customHeight="1" thickBot="1">
      <c r="A198" s="361"/>
      <c r="B198" s="364" t="str">
        <f>IF(A198&lt;&gt;"",'CONTEXTO PROCESO'!$D$11," ")</f>
        <v xml:space="preserve"> </v>
      </c>
      <c r="C198" s="364" t="str">
        <f>IF(A198&lt;&gt;"",'CONTEXTO PROCESO'!$D$12," ")</f>
        <v xml:space="preserve"> </v>
      </c>
      <c r="D198" s="364"/>
      <c r="E198" s="135"/>
      <c r="F198" s="135"/>
      <c r="G198" s="364"/>
      <c r="H198" s="364"/>
      <c r="I198" s="364" t="str">
        <f>CONCATENATE(H198," por ", E198," debido a ",F198,",",F199,F200,F201,F202," ")</f>
        <v xml:space="preserve"> por  debido a , </v>
      </c>
      <c r="J198" s="364"/>
      <c r="K198" s="364"/>
      <c r="L198" s="364"/>
      <c r="M198" s="364"/>
      <c r="N198" s="364" t="str">
        <f>IF(AND(J198="Si",K198="Si",L198="Si",M198="Si"),"Corrupción_O_LA_FT",IF(AND(J198="",K198="",L198="",M198=""),"","Gestión"))</f>
        <v/>
      </c>
      <c r="O198" s="364"/>
      <c r="P198" s="387"/>
      <c r="Q198" s="390"/>
      <c r="R198" s="364" t="str">
        <f>IF(Q198=Hoja1!$C$22,Hoja1!$B$22,IF(Q198=Hoja1!C$23,Hoja1!$B$23,IF(Q198=Hoja1!$C$24,Hoja1!$B$24,IF(Q198=Hoja1!$C$25,Hoja1!$B$25,IF(Q198=Hoja1!$C$26,Hoja1!$B$26,IF(Q198=Hoja1!$C$27,Hoja1!$B$27,IF(Q198=Hoja1!C$28,Hoja1!$B$28,IF(Q198=Hoja1!$C$29,Hoja1!$B$29,IF(Q198=Hoja1!$C$30,Hoja1!$B$30,IF(Q198=Hoja1!$C$31,Hoja1!$B$31,""))))))))))</f>
        <v/>
      </c>
      <c r="S198" s="393" t="str">
        <f>IF(R198="Muy baja",20%,IF(R198="Rara Vez",20%,IF(R198="Baja",40%,IF(R198="Improbable",40%,IF(R198="Media",60%,IF(R198="Posible",60%,IF(R198="Alta",80%,IF(R198="Probable",80%,IF(R198="Muy alta",100%,IF(R198="Casi seguro",100%,""))))))))))</f>
        <v/>
      </c>
      <c r="T198" s="369" t="str">
        <f>IF(N198="Gestión",HYPERLINK("#"&amp;"Matriz_de_Riesgos!B$263","Clic para Calificar"),IF(N198="Corrupción_O_LA_FT",HYPERLINK("#"&amp;"Matriz_de_Riesgos!A$503","Clic para Calificar"),""))</f>
        <v/>
      </c>
      <c r="U198" s="372" t="str">
        <f>IF(N198="Corrupción_O_LA_FT",X683,E443)</f>
        <v/>
      </c>
      <c r="V198" s="375" t="str">
        <f>S198</f>
        <v/>
      </c>
      <c r="W198" s="376" t="str">
        <f>IF(U198="Catastrófico",100%,IF(U198="Mayor",80%,IF(U198="Moderado",60%,IF(U198="Menor",40%,IF(U198="Leve",20%,"")))))</f>
        <v/>
      </c>
      <c r="X198" s="379" t="e">
        <f>S198*W198</f>
        <v>#VALUE!</v>
      </c>
      <c r="Y198" s="364"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91"/>
      <c r="AA198" s="91"/>
      <c r="AB198" s="183" t="str">
        <f t="shared" si="10"/>
        <v/>
      </c>
      <c r="AC198" s="91"/>
      <c r="AD198" s="183" t="str">
        <f t="shared" si="11"/>
        <v/>
      </c>
      <c r="AE198" s="91"/>
      <c r="AF198" s="91"/>
      <c r="AG198" s="182"/>
      <c r="AH198" s="182"/>
      <c r="AI198" s="182"/>
      <c r="AJ198" s="182"/>
      <c r="AK198" s="183" t="e">
        <f t="shared" si="9"/>
        <v>#VALUE!</v>
      </c>
      <c r="AL198" s="184" t="str">
        <f>IF(OR(AA198="Preventivo",AA198="Detectivo"),(V198*AK198),"0")</f>
        <v>0</v>
      </c>
      <c r="AM198" s="185" t="str">
        <f>IF(AND(AA198="Correctivo",N198="Gestión"),(W198*AK198),"0")</f>
        <v>0</v>
      </c>
      <c r="AN198" s="382" t="str">
        <f>IF(S198&lt;&gt;"",S198-SUM(AL198:AL202),"")</f>
        <v/>
      </c>
      <c r="AO198" s="385" t="str">
        <f>IF(W198&lt;&gt;"",W198-SUM(AM198:AM202),"")</f>
        <v/>
      </c>
      <c r="AP198" s="385" t="e">
        <f>AN198*AO198</f>
        <v>#VALUE!</v>
      </c>
      <c r="AQ198" s="364"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364" t="str">
        <f>IF(AQ198="Bajo","Asumir",IF(AQ198="Moderado","Reducir (Mitigar)",IF(AQ198="Alto","Reducir (Mitigar) o Reducir (Transferir) o Evitar ",IF(AQ198="Extremo","Reducir (Mitigar) o Reducir (Transferir) o Evitar "," "))))</f>
        <v xml:space="preserve"> </v>
      </c>
      <c r="AS198" s="139"/>
      <c r="AT198" s="364"/>
      <c r="AU198" s="364"/>
      <c r="AV198" s="364"/>
      <c r="AW198" s="132"/>
      <c r="AX198" s="139"/>
      <c r="AY198" s="132"/>
      <c r="AZ198" s="364"/>
      <c r="BA198" s="364"/>
      <c r="BB198" s="364"/>
      <c r="BC198" s="364"/>
      <c r="BD198" s="132"/>
      <c r="BE198" s="139"/>
      <c r="BF198" s="132"/>
      <c r="BG198" s="364"/>
      <c r="BH198" s="364"/>
      <c r="BI198" s="364"/>
      <c r="BJ198" s="364"/>
      <c r="BK198" s="132"/>
      <c r="BL198" s="139"/>
      <c r="BM198" s="132"/>
      <c r="BN198" s="364"/>
      <c r="BO198" s="364"/>
      <c r="BP198" s="364"/>
      <c r="BQ198" s="364"/>
      <c r="BR198" s="132"/>
      <c r="BS198" s="139"/>
      <c r="BT198" s="132"/>
      <c r="BU198" s="364"/>
      <c r="BV198" s="364"/>
      <c r="BW198" s="364"/>
      <c r="BX198" s="364"/>
      <c r="BY198" s="364"/>
    </row>
    <row r="199" spans="1:77" ht="16.5" hidden="1" customHeight="1" thickBot="1">
      <c r="A199" s="362"/>
      <c r="B199" s="365"/>
      <c r="C199" s="365"/>
      <c r="D199" s="365"/>
      <c r="E199" s="91"/>
      <c r="F199" s="91"/>
      <c r="G199" s="365"/>
      <c r="H199" s="365"/>
      <c r="I199" s="365"/>
      <c r="J199" s="365"/>
      <c r="K199" s="365"/>
      <c r="L199" s="365"/>
      <c r="M199" s="365"/>
      <c r="N199" s="365"/>
      <c r="O199" s="365"/>
      <c r="P199" s="388"/>
      <c r="Q199" s="391"/>
      <c r="R199" s="365"/>
      <c r="S199" s="365"/>
      <c r="T199" s="370"/>
      <c r="U199" s="373"/>
      <c r="V199" s="373"/>
      <c r="W199" s="377"/>
      <c r="X199" s="380"/>
      <c r="Y199" s="365"/>
      <c r="Z199" s="91"/>
      <c r="AA199" s="91"/>
      <c r="AB199" s="183" t="str">
        <f t="shared" si="10"/>
        <v/>
      </c>
      <c r="AC199" s="91"/>
      <c r="AD199" s="183" t="str">
        <f t="shared" si="11"/>
        <v/>
      </c>
      <c r="AE199" s="91"/>
      <c r="AF199" s="91"/>
      <c r="AG199" s="182"/>
      <c r="AH199" s="182"/>
      <c r="AI199" s="182"/>
      <c r="AJ199" s="182"/>
      <c r="AK199" s="183" t="e">
        <f t="shared" si="9"/>
        <v>#VALUE!</v>
      </c>
      <c r="AL199" s="184" t="str">
        <f>IF(OR(AA199="Preventivo",AA199="Detectivo"),((V198-AL198)*AK199),"0")</f>
        <v>0</v>
      </c>
      <c r="AM199" s="188" t="str">
        <f>IF(AND(AA199="Correctivo",N198="Gestión"),((W198-AM198)*AK199),"0")</f>
        <v>0</v>
      </c>
      <c r="AN199" s="383"/>
      <c r="AO199" s="365"/>
      <c r="AP199" s="365"/>
      <c r="AQ199" s="365"/>
      <c r="AR199" s="394"/>
      <c r="AS199" s="142"/>
      <c r="AT199" s="394"/>
      <c r="AU199" s="394"/>
      <c r="AV199" s="394"/>
      <c r="AW199" s="133"/>
      <c r="AX199" s="142"/>
      <c r="AY199" s="133"/>
      <c r="AZ199" s="365"/>
      <c r="BA199" s="365"/>
      <c r="BB199" s="365"/>
      <c r="BC199" s="365"/>
      <c r="BD199" s="133"/>
      <c r="BE199" s="142"/>
      <c r="BF199" s="133"/>
      <c r="BG199" s="365"/>
      <c r="BH199" s="365"/>
      <c r="BI199" s="365"/>
      <c r="BJ199" s="365"/>
      <c r="BK199" s="133"/>
      <c r="BL199" s="142"/>
      <c r="BM199" s="133"/>
      <c r="BN199" s="365"/>
      <c r="BO199" s="365"/>
      <c r="BP199" s="365"/>
      <c r="BQ199" s="365"/>
      <c r="BR199" s="133"/>
      <c r="BS199" s="142"/>
      <c r="BT199" s="133"/>
      <c r="BU199" s="365"/>
      <c r="BV199" s="365"/>
      <c r="BW199" s="365"/>
      <c r="BX199" s="365"/>
      <c r="BY199" s="365"/>
    </row>
    <row r="200" spans="1:77" ht="16.5" hidden="1" customHeight="1" thickBot="1">
      <c r="A200" s="362"/>
      <c r="B200" s="365"/>
      <c r="C200" s="365"/>
      <c r="D200" s="365"/>
      <c r="E200" s="91"/>
      <c r="F200" s="91"/>
      <c r="G200" s="365"/>
      <c r="H200" s="365"/>
      <c r="I200" s="365"/>
      <c r="J200" s="365"/>
      <c r="K200" s="365"/>
      <c r="L200" s="365"/>
      <c r="M200" s="365"/>
      <c r="N200" s="365"/>
      <c r="O200" s="365"/>
      <c r="P200" s="388"/>
      <c r="Q200" s="391"/>
      <c r="R200" s="365"/>
      <c r="S200" s="365"/>
      <c r="T200" s="370"/>
      <c r="U200" s="373"/>
      <c r="V200" s="373"/>
      <c r="W200" s="377"/>
      <c r="X200" s="380"/>
      <c r="Y200" s="365"/>
      <c r="Z200" s="91"/>
      <c r="AA200" s="91"/>
      <c r="AB200" s="183" t="str">
        <f t="shared" si="10"/>
        <v/>
      </c>
      <c r="AC200" s="91"/>
      <c r="AD200" s="183" t="str">
        <f t="shared" si="11"/>
        <v/>
      </c>
      <c r="AE200" s="91"/>
      <c r="AF200" s="91"/>
      <c r="AG200" s="182"/>
      <c r="AH200" s="182"/>
      <c r="AI200" s="182"/>
      <c r="AJ200" s="182"/>
      <c r="AK200" s="183" t="e">
        <f t="shared" si="9"/>
        <v>#VALUE!</v>
      </c>
      <c r="AL200" s="184" t="str">
        <f>IF(OR(AA200="Preventivo",AA200="Detectivo"),((V198-AL198-AL199)*AK200),"0")</f>
        <v>0</v>
      </c>
      <c r="AM200" s="189" t="str">
        <f>IF(AND(AA200="Correctivo",N198="Gestión"),((W198-AM198-AM199)*AK200),"0")</f>
        <v>0</v>
      </c>
      <c r="AN200" s="383"/>
      <c r="AO200" s="365"/>
      <c r="AP200" s="365"/>
      <c r="AQ200" s="365"/>
      <c r="AR200" s="394"/>
      <c r="AS200" s="142"/>
      <c r="AT200" s="394"/>
      <c r="AU200" s="394"/>
      <c r="AV200" s="394"/>
      <c r="AW200" s="133"/>
      <c r="AX200" s="142"/>
      <c r="AY200" s="133"/>
      <c r="AZ200" s="365"/>
      <c r="BA200" s="365"/>
      <c r="BB200" s="365"/>
      <c r="BC200" s="365"/>
      <c r="BD200" s="133"/>
      <c r="BE200" s="142"/>
      <c r="BF200" s="133"/>
      <c r="BG200" s="365"/>
      <c r="BH200" s="365"/>
      <c r="BI200" s="365"/>
      <c r="BJ200" s="365"/>
      <c r="BK200" s="133"/>
      <c r="BL200" s="142"/>
      <c r="BM200" s="133"/>
      <c r="BN200" s="365"/>
      <c r="BO200" s="365"/>
      <c r="BP200" s="365"/>
      <c r="BQ200" s="365"/>
      <c r="BR200" s="133"/>
      <c r="BS200" s="142"/>
      <c r="BT200" s="133"/>
      <c r="BU200" s="365"/>
      <c r="BV200" s="365"/>
      <c r="BW200" s="365"/>
      <c r="BX200" s="365"/>
      <c r="BY200" s="365"/>
    </row>
    <row r="201" spans="1:77" ht="16.5" hidden="1" customHeight="1" thickBot="1">
      <c r="A201" s="362"/>
      <c r="B201" s="365"/>
      <c r="C201" s="365"/>
      <c r="D201" s="365"/>
      <c r="E201" s="91"/>
      <c r="F201" s="91"/>
      <c r="G201" s="365"/>
      <c r="H201" s="365"/>
      <c r="I201" s="365"/>
      <c r="J201" s="365"/>
      <c r="K201" s="365"/>
      <c r="L201" s="365"/>
      <c r="M201" s="365"/>
      <c r="N201" s="365"/>
      <c r="O201" s="365"/>
      <c r="P201" s="388"/>
      <c r="Q201" s="391"/>
      <c r="R201" s="365"/>
      <c r="S201" s="365"/>
      <c r="T201" s="370"/>
      <c r="U201" s="373"/>
      <c r="V201" s="373"/>
      <c r="W201" s="377"/>
      <c r="X201" s="380"/>
      <c r="Y201" s="365"/>
      <c r="Z201" s="91"/>
      <c r="AA201" s="91"/>
      <c r="AB201" s="183" t="str">
        <f t="shared" si="10"/>
        <v/>
      </c>
      <c r="AC201" s="91"/>
      <c r="AD201" s="183" t="str">
        <f t="shared" si="11"/>
        <v/>
      </c>
      <c r="AE201" s="91"/>
      <c r="AF201" s="91"/>
      <c r="AG201" s="182"/>
      <c r="AH201" s="182"/>
      <c r="AI201" s="182"/>
      <c r="AJ201" s="182"/>
      <c r="AK201" s="183" t="e">
        <f t="shared" si="9"/>
        <v>#VALUE!</v>
      </c>
      <c r="AL201" s="184" t="str">
        <f>IF(OR(AA201="Preventivo",AA201="Detectivo"),((V198-AL198-AL199-AL200)*AK201),"0")</f>
        <v>0</v>
      </c>
      <c r="AM201" s="188" t="str">
        <f>IF(AND(AA201="Correctivo",N198="Gestión"),((W198-AM198-AM199-AM200)*AK201),"0")</f>
        <v>0</v>
      </c>
      <c r="AN201" s="383"/>
      <c r="AO201" s="365"/>
      <c r="AP201" s="365"/>
      <c r="AQ201" s="365"/>
      <c r="AR201" s="394"/>
      <c r="AS201" s="142"/>
      <c r="AT201" s="394"/>
      <c r="AU201" s="394"/>
      <c r="AV201" s="394"/>
      <c r="AW201" s="133"/>
      <c r="AX201" s="142"/>
      <c r="AY201" s="133"/>
      <c r="AZ201" s="365"/>
      <c r="BA201" s="365"/>
      <c r="BB201" s="365"/>
      <c r="BC201" s="365"/>
      <c r="BD201" s="133"/>
      <c r="BE201" s="142"/>
      <c r="BF201" s="133"/>
      <c r="BG201" s="365"/>
      <c r="BH201" s="365"/>
      <c r="BI201" s="365"/>
      <c r="BJ201" s="365"/>
      <c r="BK201" s="133"/>
      <c r="BL201" s="142"/>
      <c r="BM201" s="133"/>
      <c r="BN201" s="365"/>
      <c r="BO201" s="365"/>
      <c r="BP201" s="365"/>
      <c r="BQ201" s="365"/>
      <c r="BR201" s="133"/>
      <c r="BS201" s="142"/>
      <c r="BT201" s="133"/>
      <c r="BU201" s="365"/>
      <c r="BV201" s="365"/>
      <c r="BW201" s="365"/>
      <c r="BX201" s="365"/>
      <c r="BY201" s="365"/>
    </row>
    <row r="202" spans="1:77" ht="16.5" hidden="1" customHeight="1" thickBot="1">
      <c r="A202" s="363"/>
      <c r="B202" s="366"/>
      <c r="C202" s="366"/>
      <c r="D202" s="366"/>
      <c r="E202" s="156"/>
      <c r="F202" s="156"/>
      <c r="G202" s="366"/>
      <c r="H202" s="366"/>
      <c r="I202" s="366"/>
      <c r="J202" s="366"/>
      <c r="K202" s="366"/>
      <c r="L202" s="366"/>
      <c r="M202" s="366"/>
      <c r="N202" s="366"/>
      <c r="O202" s="366"/>
      <c r="P202" s="389"/>
      <c r="Q202" s="392"/>
      <c r="R202" s="366"/>
      <c r="S202" s="366"/>
      <c r="T202" s="371"/>
      <c r="U202" s="374"/>
      <c r="V202" s="374"/>
      <c r="W202" s="378"/>
      <c r="X202" s="381"/>
      <c r="Y202" s="366"/>
      <c r="Z202" s="91"/>
      <c r="AA202" s="91"/>
      <c r="AB202" s="183" t="str">
        <f t="shared" si="10"/>
        <v/>
      </c>
      <c r="AC202" s="91"/>
      <c r="AD202" s="183" t="str">
        <f t="shared" si="11"/>
        <v/>
      </c>
      <c r="AE202" s="91"/>
      <c r="AF202" s="91"/>
      <c r="AG202" s="182"/>
      <c r="AH202" s="182"/>
      <c r="AI202" s="182"/>
      <c r="AJ202" s="182"/>
      <c r="AK202" s="183" t="e">
        <f t="shared" si="9"/>
        <v>#VALUE!</v>
      </c>
      <c r="AL202" s="184" t="str">
        <f>IF(OR(AA202="Preventivo",AA202="Detectivo"),((V198-AL198-AL199-AL200-AL201)*AK202),"0")</f>
        <v>0</v>
      </c>
      <c r="AM202" s="190" t="str">
        <f>IF(AND(AA202="Correctivo",N198="Gestión"),((W198-AM198-AM199-AM200-AM201)*AK202),"0")</f>
        <v>0</v>
      </c>
      <c r="AN202" s="384"/>
      <c r="AO202" s="386"/>
      <c r="AP202" s="386"/>
      <c r="AQ202" s="366"/>
      <c r="AR202" s="395"/>
      <c r="AS202" s="156"/>
      <c r="AT202" s="395"/>
      <c r="AU202" s="395"/>
      <c r="AV202" s="395"/>
      <c r="AW202" s="134"/>
      <c r="AX202" s="156"/>
      <c r="AY202" s="134"/>
      <c r="AZ202" s="366"/>
      <c r="BA202" s="366"/>
      <c r="BB202" s="366"/>
      <c r="BC202" s="366"/>
      <c r="BD202" s="134"/>
      <c r="BE202" s="156"/>
      <c r="BF202" s="134"/>
      <c r="BG202" s="366"/>
      <c r="BH202" s="366"/>
      <c r="BI202" s="366"/>
      <c r="BJ202" s="366"/>
      <c r="BK202" s="134"/>
      <c r="BL202" s="156"/>
      <c r="BM202" s="134"/>
      <c r="BN202" s="366"/>
      <c r="BO202" s="366"/>
      <c r="BP202" s="366"/>
      <c r="BQ202" s="366"/>
      <c r="BR202" s="134"/>
      <c r="BS202" s="156"/>
      <c r="BT202" s="134"/>
      <c r="BU202" s="366"/>
      <c r="BV202" s="366"/>
      <c r="BW202" s="366"/>
      <c r="BX202" s="366"/>
      <c r="BY202" s="366"/>
    </row>
    <row r="203" spans="1:77" ht="16.5" hidden="1" customHeight="1" thickBot="1">
      <c r="A203" s="361"/>
      <c r="B203" s="364" t="str">
        <f>IF(A203&lt;&gt;"",'CONTEXTO PROCESO'!$D$11," ")</f>
        <v xml:space="preserve"> </v>
      </c>
      <c r="C203" s="364" t="str">
        <f>IF(A203&lt;&gt;"",'CONTEXTO PROCESO'!$D$12," ")</f>
        <v xml:space="preserve"> </v>
      </c>
      <c r="D203" s="364"/>
      <c r="E203" s="135"/>
      <c r="F203" s="135"/>
      <c r="G203" s="364"/>
      <c r="H203" s="364"/>
      <c r="I203" s="364" t="str">
        <f>CONCATENATE(H203," por ", E203," debido a ",F203,",",F204,F205,F206,F207," ")</f>
        <v xml:space="preserve"> por  debido a , </v>
      </c>
      <c r="J203" s="364"/>
      <c r="K203" s="364"/>
      <c r="L203" s="364"/>
      <c r="M203" s="364"/>
      <c r="N203" s="364" t="str">
        <f>IF(AND(J203="Si",K203="Si",L203="Si",M203="Si"),"Corrupción_O_LA_FT",IF(AND(J203="",K203="",L203="",M203=""),"","Gestión"))</f>
        <v/>
      </c>
      <c r="O203" s="364"/>
      <c r="P203" s="387"/>
      <c r="Q203" s="390"/>
      <c r="R203" s="364" t="str">
        <f>IF(Q203=Hoja1!$C$22,Hoja1!$B$22,IF(Q203=Hoja1!C$23,Hoja1!$B$23,IF(Q203=Hoja1!$C$24,Hoja1!$B$24,IF(Q203=Hoja1!$C$25,Hoja1!$B$25,IF(Q203=Hoja1!$C$26,Hoja1!$B$26,IF(Q203=Hoja1!$C$27,Hoja1!$B$27,IF(Q203=Hoja1!C$28,Hoja1!$B$28,IF(Q203=Hoja1!$C$29,Hoja1!$B$29,IF(Q203=Hoja1!$C$30,Hoja1!$B$30,IF(Q203=Hoja1!$C$31,Hoja1!$B$31,""))))))))))</f>
        <v/>
      </c>
      <c r="S203" s="393" t="str">
        <f>IF(R203="Muy baja",20%,IF(R203="Rara Vez",20%,IF(R203="Baja",40%,IF(R203="Improbable",40%,IF(R203="Media",60%,IF(R203="Posible",60%,IF(R203="Alta",80%,IF(R203="Probable",80%,IF(R203="Muy alta",100%,IF(R203="Casi seguro",100%,""))))))))))</f>
        <v/>
      </c>
      <c r="T203" s="369" t="str">
        <f>IF(N203="Gestión",HYPERLINK("#"&amp;"Matriz_de_Riesgos!B$263","Clic para Calificar"),IF(N203="Corrupción_O_LA_FT",HYPERLINK("#"&amp;"Matriz_de_Riesgos!A$503","Clic para Calificar"),""))</f>
        <v/>
      </c>
      <c r="U203" s="372" t="str">
        <f>IF(N203="Corrupción_O_LA_FT",X688,E448)</f>
        <v/>
      </c>
      <c r="V203" s="375" t="str">
        <f>S203</f>
        <v/>
      </c>
      <c r="W203" s="376" t="str">
        <f>IF(U203="Catastrófico",100%,IF(U203="Mayor",80%,IF(U203="Moderado",60%,IF(U203="Menor",40%,IF(U203="Leve",20%,"")))))</f>
        <v/>
      </c>
      <c r="X203" s="379" t="e">
        <f>S203*W203</f>
        <v>#VALUE!</v>
      </c>
      <c r="Y203" s="364"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91"/>
      <c r="AA203" s="91"/>
      <c r="AB203" s="183" t="str">
        <f t="shared" si="10"/>
        <v/>
      </c>
      <c r="AC203" s="91"/>
      <c r="AD203" s="183" t="str">
        <f t="shared" si="11"/>
        <v/>
      </c>
      <c r="AE203" s="91"/>
      <c r="AF203" s="91"/>
      <c r="AG203" s="182"/>
      <c r="AH203" s="182"/>
      <c r="AI203" s="182"/>
      <c r="AJ203" s="182"/>
      <c r="AK203" s="183" t="e">
        <f t="shared" si="9"/>
        <v>#VALUE!</v>
      </c>
      <c r="AL203" s="184" t="str">
        <f>IF(OR(AA203="Preventivo",AA203="Detectivo"),(V203*AK203),"0")</f>
        <v>0</v>
      </c>
      <c r="AM203" s="185" t="str">
        <f>IF(AND(AA203="Correctivo",N203="Gestión"),(W203*AK203),"0")</f>
        <v>0</v>
      </c>
      <c r="AN203" s="382" t="str">
        <f>IF(S203&lt;&gt;"",S203-SUM(AL203:AL207),"")</f>
        <v/>
      </c>
      <c r="AO203" s="385" t="str">
        <f>IF(W203&lt;&gt;"",W203-SUM(AM203:AM207),"")</f>
        <v/>
      </c>
      <c r="AP203" s="385" t="e">
        <f>AN203*AO203</f>
        <v>#VALUE!</v>
      </c>
      <c r="AQ203" s="364"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364" t="str">
        <f>IF(AQ203="Bajo","Asumir",IF(AQ203="Moderado","Reducir (Mitigar)",IF(AQ203="Alto","Reducir (Mitigar) o Reducir (Transferir) o Evitar ",IF(AQ203="Extremo","Reducir (Mitigar) o Reducir (Transferir) o Evitar "," "))))</f>
        <v xml:space="preserve"> </v>
      </c>
      <c r="AS203" s="139"/>
      <c r="AT203" s="364"/>
      <c r="AU203" s="364"/>
      <c r="AV203" s="364"/>
      <c r="AW203" s="132"/>
      <c r="AX203" s="139"/>
      <c r="AY203" s="132"/>
      <c r="AZ203" s="364"/>
      <c r="BA203" s="364"/>
      <c r="BB203" s="364"/>
      <c r="BC203" s="364"/>
      <c r="BD203" s="132"/>
      <c r="BE203" s="139"/>
      <c r="BF203" s="132"/>
      <c r="BG203" s="364"/>
      <c r="BH203" s="364"/>
      <c r="BI203" s="364"/>
      <c r="BJ203" s="364"/>
      <c r="BK203" s="132"/>
      <c r="BL203" s="139"/>
      <c r="BM203" s="132"/>
      <c r="BN203" s="364"/>
      <c r="BO203" s="364"/>
      <c r="BP203" s="364"/>
      <c r="BQ203" s="364"/>
      <c r="BR203" s="132"/>
      <c r="BS203" s="139"/>
      <c r="BT203" s="132"/>
      <c r="BU203" s="364"/>
      <c r="BV203" s="364"/>
      <c r="BW203" s="364"/>
      <c r="BX203" s="364"/>
      <c r="BY203" s="364"/>
    </row>
    <row r="204" spans="1:77" ht="16.5" hidden="1" customHeight="1" thickBot="1">
      <c r="A204" s="362"/>
      <c r="B204" s="365"/>
      <c r="C204" s="365"/>
      <c r="D204" s="365"/>
      <c r="E204" s="91"/>
      <c r="F204" s="91"/>
      <c r="G204" s="365"/>
      <c r="H204" s="365"/>
      <c r="I204" s="365"/>
      <c r="J204" s="365"/>
      <c r="K204" s="365"/>
      <c r="L204" s="365"/>
      <c r="M204" s="365"/>
      <c r="N204" s="365"/>
      <c r="O204" s="365"/>
      <c r="P204" s="388"/>
      <c r="Q204" s="391"/>
      <c r="R204" s="365"/>
      <c r="S204" s="365"/>
      <c r="T204" s="370"/>
      <c r="U204" s="373"/>
      <c r="V204" s="373"/>
      <c r="W204" s="377"/>
      <c r="X204" s="380"/>
      <c r="Y204" s="365"/>
      <c r="Z204" s="91"/>
      <c r="AA204" s="91"/>
      <c r="AB204" s="183" t="str">
        <f t="shared" si="10"/>
        <v/>
      </c>
      <c r="AC204" s="91"/>
      <c r="AD204" s="183" t="str">
        <f t="shared" si="11"/>
        <v/>
      </c>
      <c r="AE204" s="91"/>
      <c r="AF204" s="91"/>
      <c r="AG204" s="182"/>
      <c r="AH204" s="182"/>
      <c r="AI204" s="182"/>
      <c r="AJ204" s="182"/>
      <c r="AK204" s="183" t="e">
        <f t="shared" si="9"/>
        <v>#VALUE!</v>
      </c>
      <c r="AL204" s="184" t="str">
        <f>IF(OR(AA204="Preventivo",AA204="Detectivo"),((V203-AL203)*AK204),"0")</f>
        <v>0</v>
      </c>
      <c r="AM204" s="188" t="str">
        <f>IF(AND(AA204="Correctivo",N203="Gestión"),((W203-AM203)*AK204),"0")</f>
        <v>0</v>
      </c>
      <c r="AN204" s="383"/>
      <c r="AO204" s="365"/>
      <c r="AP204" s="365"/>
      <c r="AQ204" s="365"/>
      <c r="AR204" s="394"/>
      <c r="AS204" s="142"/>
      <c r="AT204" s="394"/>
      <c r="AU204" s="394"/>
      <c r="AV204" s="394"/>
      <c r="AW204" s="133"/>
      <c r="AX204" s="142"/>
      <c r="AY204" s="133"/>
      <c r="AZ204" s="365"/>
      <c r="BA204" s="365"/>
      <c r="BB204" s="365"/>
      <c r="BC204" s="365"/>
      <c r="BD204" s="133"/>
      <c r="BE204" s="142"/>
      <c r="BF204" s="133"/>
      <c r="BG204" s="365"/>
      <c r="BH204" s="365"/>
      <c r="BI204" s="365"/>
      <c r="BJ204" s="365"/>
      <c r="BK204" s="133"/>
      <c r="BL204" s="142"/>
      <c r="BM204" s="133"/>
      <c r="BN204" s="365"/>
      <c r="BO204" s="365"/>
      <c r="BP204" s="365"/>
      <c r="BQ204" s="365"/>
      <c r="BR204" s="133"/>
      <c r="BS204" s="142"/>
      <c r="BT204" s="133"/>
      <c r="BU204" s="365"/>
      <c r="BV204" s="365"/>
      <c r="BW204" s="365"/>
      <c r="BX204" s="365"/>
      <c r="BY204" s="365"/>
    </row>
    <row r="205" spans="1:77" ht="16.5" hidden="1" customHeight="1" thickBot="1">
      <c r="A205" s="362"/>
      <c r="B205" s="365"/>
      <c r="C205" s="365"/>
      <c r="D205" s="365"/>
      <c r="E205" s="91"/>
      <c r="F205" s="91"/>
      <c r="G205" s="365"/>
      <c r="H205" s="365"/>
      <c r="I205" s="365"/>
      <c r="J205" s="365"/>
      <c r="K205" s="365"/>
      <c r="L205" s="365"/>
      <c r="M205" s="365"/>
      <c r="N205" s="365"/>
      <c r="O205" s="365"/>
      <c r="P205" s="388"/>
      <c r="Q205" s="391"/>
      <c r="R205" s="365"/>
      <c r="S205" s="365"/>
      <c r="T205" s="370"/>
      <c r="U205" s="373"/>
      <c r="V205" s="373"/>
      <c r="W205" s="377"/>
      <c r="X205" s="380"/>
      <c r="Y205" s="365"/>
      <c r="Z205" s="91"/>
      <c r="AA205" s="91"/>
      <c r="AB205" s="183" t="str">
        <f t="shared" si="10"/>
        <v/>
      </c>
      <c r="AC205" s="91"/>
      <c r="AD205" s="183" t="str">
        <f t="shared" si="11"/>
        <v/>
      </c>
      <c r="AE205" s="91"/>
      <c r="AF205" s="91"/>
      <c r="AG205" s="182"/>
      <c r="AH205" s="182"/>
      <c r="AI205" s="182"/>
      <c r="AJ205" s="182"/>
      <c r="AK205" s="183" t="e">
        <f t="shared" si="9"/>
        <v>#VALUE!</v>
      </c>
      <c r="AL205" s="184" t="str">
        <f>IF(OR(AA205="Preventivo",AA205="Detectivo"),((V203-AL203-AL204)*AK205),"0")</f>
        <v>0</v>
      </c>
      <c r="AM205" s="189" t="str">
        <f>IF(AND(AA205="Correctivo",N203="Gestión"),((W203-AM203-AM204)*AK205),"0")</f>
        <v>0</v>
      </c>
      <c r="AN205" s="383"/>
      <c r="AO205" s="365"/>
      <c r="AP205" s="365"/>
      <c r="AQ205" s="365"/>
      <c r="AR205" s="394"/>
      <c r="AS205" s="142"/>
      <c r="AT205" s="394"/>
      <c r="AU205" s="394"/>
      <c r="AV205" s="394"/>
      <c r="AW205" s="133"/>
      <c r="AX205" s="142"/>
      <c r="AY205" s="133"/>
      <c r="AZ205" s="365"/>
      <c r="BA205" s="365"/>
      <c r="BB205" s="365"/>
      <c r="BC205" s="365"/>
      <c r="BD205" s="133"/>
      <c r="BE205" s="142"/>
      <c r="BF205" s="133"/>
      <c r="BG205" s="365"/>
      <c r="BH205" s="365"/>
      <c r="BI205" s="365"/>
      <c r="BJ205" s="365"/>
      <c r="BK205" s="133"/>
      <c r="BL205" s="142"/>
      <c r="BM205" s="133"/>
      <c r="BN205" s="365"/>
      <c r="BO205" s="365"/>
      <c r="BP205" s="365"/>
      <c r="BQ205" s="365"/>
      <c r="BR205" s="133"/>
      <c r="BS205" s="142"/>
      <c r="BT205" s="133"/>
      <c r="BU205" s="365"/>
      <c r="BV205" s="365"/>
      <c r="BW205" s="365"/>
      <c r="BX205" s="365"/>
      <c r="BY205" s="365"/>
    </row>
    <row r="206" spans="1:77" ht="16.5" hidden="1" customHeight="1" thickBot="1">
      <c r="A206" s="362"/>
      <c r="B206" s="365"/>
      <c r="C206" s="365"/>
      <c r="D206" s="365"/>
      <c r="E206" s="91"/>
      <c r="F206" s="91"/>
      <c r="G206" s="365"/>
      <c r="H206" s="365"/>
      <c r="I206" s="365"/>
      <c r="J206" s="365"/>
      <c r="K206" s="365"/>
      <c r="L206" s="365"/>
      <c r="M206" s="365"/>
      <c r="N206" s="365"/>
      <c r="O206" s="365"/>
      <c r="P206" s="388"/>
      <c r="Q206" s="391"/>
      <c r="R206" s="365"/>
      <c r="S206" s="365"/>
      <c r="T206" s="370"/>
      <c r="U206" s="373"/>
      <c r="V206" s="373"/>
      <c r="W206" s="377"/>
      <c r="X206" s="380"/>
      <c r="Y206" s="365"/>
      <c r="Z206" s="91"/>
      <c r="AA206" s="91"/>
      <c r="AB206" s="183" t="str">
        <f t="shared" si="10"/>
        <v/>
      </c>
      <c r="AC206" s="91"/>
      <c r="AD206" s="183" t="str">
        <f t="shared" si="11"/>
        <v/>
      </c>
      <c r="AE206" s="91"/>
      <c r="AF206" s="91"/>
      <c r="AG206" s="182"/>
      <c r="AH206" s="182"/>
      <c r="AI206" s="182"/>
      <c r="AJ206" s="182"/>
      <c r="AK206" s="183" t="e">
        <f t="shared" si="9"/>
        <v>#VALUE!</v>
      </c>
      <c r="AL206" s="184" t="str">
        <f>IF(OR(AA206="Preventivo",AA206="Detectivo"),((V203-AL203-AL204-AL205)*AK206),"0")</f>
        <v>0</v>
      </c>
      <c r="AM206" s="188" t="str">
        <f>IF(AND(AA206="Correctivo",N203="Gestión"),((W203-AM203-AM204-AM205)*AK206),"0")</f>
        <v>0</v>
      </c>
      <c r="AN206" s="383"/>
      <c r="AO206" s="365"/>
      <c r="AP206" s="365"/>
      <c r="AQ206" s="365"/>
      <c r="AR206" s="394"/>
      <c r="AS206" s="142"/>
      <c r="AT206" s="394"/>
      <c r="AU206" s="394"/>
      <c r="AV206" s="394"/>
      <c r="AW206" s="133"/>
      <c r="AX206" s="142"/>
      <c r="AY206" s="133"/>
      <c r="AZ206" s="365"/>
      <c r="BA206" s="365"/>
      <c r="BB206" s="365"/>
      <c r="BC206" s="365"/>
      <c r="BD206" s="133"/>
      <c r="BE206" s="142"/>
      <c r="BF206" s="133"/>
      <c r="BG206" s="365"/>
      <c r="BH206" s="365"/>
      <c r="BI206" s="365"/>
      <c r="BJ206" s="365"/>
      <c r="BK206" s="133"/>
      <c r="BL206" s="142"/>
      <c r="BM206" s="133"/>
      <c r="BN206" s="365"/>
      <c r="BO206" s="365"/>
      <c r="BP206" s="365"/>
      <c r="BQ206" s="365"/>
      <c r="BR206" s="133"/>
      <c r="BS206" s="142"/>
      <c r="BT206" s="133"/>
      <c r="BU206" s="365"/>
      <c r="BV206" s="365"/>
      <c r="BW206" s="365"/>
      <c r="BX206" s="365"/>
      <c r="BY206" s="365"/>
    </row>
    <row r="207" spans="1:77" ht="16.5" hidden="1" customHeight="1" thickBot="1">
      <c r="A207" s="363"/>
      <c r="B207" s="366"/>
      <c r="C207" s="366"/>
      <c r="D207" s="366"/>
      <c r="E207" s="156"/>
      <c r="F207" s="156"/>
      <c r="G207" s="366"/>
      <c r="H207" s="366"/>
      <c r="I207" s="366"/>
      <c r="J207" s="366"/>
      <c r="K207" s="366"/>
      <c r="L207" s="366"/>
      <c r="M207" s="366"/>
      <c r="N207" s="366"/>
      <c r="O207" s="366"/>
      <c r="P207" s="389"/>
      <c r="Q207" s="392"/>
      <c r="R207" s="366"/>
      <c r="S207" s="366"/>
      <c r="T207" s="371"/>
      <c r="U207" s="374"/>
      <c r="V207" s="374"/>
      <c r="W207" s="378"/>
      <c r="X207" s="381"/>
      <c r="Y207" s="366"/>
      <c r="Z207" s="91"/>
      <c r="AA207" s="91"/>
      <c r="AB207" s="183" t="str">
        <f t="shared" si="10"/>
        <v/>
      </c>
      <c r="AC207" s="91"/>
      <c r="AD207" s="183" t="str">
        <f t="shared" si="11"/>
        <v/>
      </c>
      <c r="AE207" s="91"/>
      <c r="AF207" s="91"/>
      <c r="AG207" s="182"/>
      <c r="AH207" s="182"/>
      <c r="AI207" s="182"/>
      <c r="AJ207" s="182"/>
      <c r="AK207" s="183" t="e">
        <f t="shared" si="9"/>
        <v>#VALUE!</v>
      </c>
      <c r="AL207" s="184" t="str">
        <f>IF(OR(AA207="Preventivo",AA207="Detectivo"),((V203-AL203-AL204-AL205-AL206)*AK207),"0")</f>
        <v>0</v>
      </c>
      <c r="AM207" s="190" t="str">
        <f>IF(AND(AA207="Correctivo",N203="Gestión"),((W203-AM203-AM204-AM205-AM206)*AK207),"0")</f>
        <v>0</v>
      </c>
      <c r="AN207" s="384"/>
      <c r="AO207" s="386"/>
      <c r="AP207" s="386"/>
      <c r="AQ207" s="366"/>
      <c r="AR207" s="395"/>
      <c r="AS207" s="156"/>
      <c r="AT207" s="395"/>
      <c r="AU207" s="395"/>
      <c r="AV207" s="395"/>
      <c r="AW207" s="134"/>
      <c r="AX207" s="156"/>
      <c r="AY207" s="134"/>
      <c r="AZ207" s="366"/>
      <c r="BA207" s="366"/>
      <c r="BB207" s="366"/>
      <c r="BC207" s="366"/>
      <c r="BD207" s="134"/>
      <c r="BE207" s="156"/>
      <c r="BF207" s="134"/>
      <c r="BG207" s="366"/>
      <c r="BH207" s="366"/>
      <c r="BI207" s="366"/>
      <c r="BJ207" s="366"/>
      <c r="BK207" s="134"/>
      <c r="BL207" s="156"/>
      <c r="BM207" s="134"/>
      <c r="BN207" s="366"/>
      <c r="BO207" s="366"/>
      <c r="BP207" s="366"/>
      <c r="BQ207" s="366"/>
      <c r="BR207" s="134"/>
      <c r="BS207" s="156"/>
      <c r="BT207" s="134"/>
      <c r="BU207" s="366"/>
      <c r="BV207" s="366"/>
      <c r="BW207" s="366"/>
      <c r="BX207" s="366"/>
      <c r="BY207" s="366"/>
    </row>
    <row r="208" spans="1:77" ht="16.5" hidden="1" customHeight="1" thickBot="1">
      <c r="A208" s="361"/>
      <c r="B208" s="364" t="str">
        <f>IF(A208&lt;&gt;"",'CONTEXTO PROCESO'!$D$11," ")</f>
        <v xml:space="preserve"> </v>
      </c>
      <c r="C208" s="364" t="str">
        <f>IF(A208&lt;&gt;"",'CONTEXTO PROCESO'!$D$12," ")</f>
        <v xml:space="preserve"> </v>
      </c>
      <c r="D208" s="364"/>
      <c r="E208" s="135"/>
      <c r="F208" s="135"/>
      <c r="G208" s="364"/>
      <c r="H208" s="364"/>
      <c r="I208" s="364" t="str">
        <f>CONCATENATE(H208," por ", E208," debido a ",F208,",",F209,F210,F211,F212," ")</f>
        <v xml:space="preserve"> por  debido a , </v>
      </c>
      <c r="J208" s="364"/>
      <c r="K208" s="364"/>
      <c r="L208" s="364"/>
      <c r="M208" s="364"/>
      <c r="N208" s="364" t="str">
        <f>IF(AND(J208="Si",K208="Si",L208="Si",M208="Si"),"Corrupción_O_LA_FT",IF(AND(J208="",K208="",L208="",M208=""),"","Gestión"))</f>
        <v/>
      </c>
      <c r="O208" s="364"/>
      <c r="P208" s="387"/>
      <c r="Q208" s="390"/>
      <c r="R208" s="364" t="str">
        <f>IF(Q208=Hoja1!$C$22,Hoja1!$B$22,IF(Q208=Hoja1!C$23,Hoja1!$B$23,IF(Q208=Hoja1!$C$24,Hoja1!$B$24,IF(Q208=Hoja1!$C$25,Hoja1!$B$25,IF(Q208=Hoja1!$C$26,Hoja1!$B$26,IF(Q208=Hoja1!$C$27,Hoja1!$B$27,IF(Q208=Hoja1!C$28,Hoja1!$B$28,IF(Q208=Hoja1!$C$29,Hoja1!$B$29,IF(Q208=Hoja1!$C$30,Hoja1!$B$30,IF(Q208=Hoja1!$C$31,Hoja1!$B$31,""))))))))))</f>
        <v/>
      </c>
      <c r="S208" s="393" t="str">
        <f>IF(R208="Muy baja",20%,IF(R208="Rara Vez",20%,IF(R208="Baja",40%,IF(R208="Improbable",40%,IF(R208="Media",60%,IF(R208="Posible",60%,IF(R208="Alta",80%,IF(R208="Probable",80%,IF(R208="Muy alta",100%,IF(R208="Casi seguro",100%,""))))))))))</f>
        <v/>
      </c>
      <c r="T208" s="369" t="str">
        <f>IF(N208="Gestión",HYPERLINK("#"&amp;"Matriz_de_Riesgos!B$263","Clic para Calificar"),IF(N208="Corrupción_O_LA_FT",HYPERLINK("#"&amp;"Matriz_de_Riesgos!A$503","Clic para Calificar"),""))</f>
        <v/>
      </c>
      <c r="U208" s="372" t="str">
        <f>IF(N208="Corrupción_O_LA_FT",X693,E453)</f>
        <v/>
      </c>
      <c r="V208" s="375" t="str">
        <f>S208</f>
        <v/>
      </c>
      <c r="W208" s="376" t="str">
        <f>IF(U208="Catastrófico",100%,IF(U208="Mayor",80%,IF(U208="Moderado",60%,IF(U208="Menor",40%,IF(U208="Leve",20%,"")))))</f>
        <v/>
      </c>
      <c r="X208" s="379" t="e">
        <f>S208*W208</f>
        <v>#VALUE!</v>
      </c>
      <c r="Y208" s="364"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91"/>
      <c r="AA208" s="91"/>
      <c r="AB208" s="183" t="str">
        <f t="shared" si="10"/>
        <v/>
      </c>
      <c r="AC208" s="91"/>
      <c r="AD208" s="183" t="str">
        <f t="shared" si="11"/>
        <v/>
      </c>
      <c r="AE208" s="91"/>
      <c r="AF208" s="91"/>
      <c r="AG208" s="182"/>
      <c r="AH208" s="182"/>
      <c r="AI208" s="182"/>
      <c r="AJ208" s="182"/>
      <c r="AK208" s="183" t="e">
        <f t="shared" si="9"/>
        <v>#VALUE!</v>
      </c>
      <c r="AL208" s="184" t="str">
        <f>IF(OR(AA208="Preventivo",AA208="Detectivo"),(V208*AK208),"0")</f>
        <v>0</v>
      </c>
      <c r="AM208" s="185" t="str">
        <f>IF(AND(AA208="Correctivo",N208="Gestión"),(W208*AK208),"0")</f>
        <v>0</v>
      </c>
      <c r="AN208" s="382" t="str">
        <f>IF(S208&lt;&gt;"",S208-SUM(AL208:AL212),"")</f>
        <v/>
      </c>
      <c r="AO208" s="385" t="str">
        <f>IF(W208&lt;&gt;"",W208-SUM(AM208:AM212),"")</f>
        <v/>
      </c>
      <c r="AP208" s="385" t="e">
        <f>AN208*AO208</f>
        <v>#VALUE!</v>
      </c>
      <c r="AQ208" s="364"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364" t="str">
        <f>IF(AQ208="Bajo","Asumir",IF(AQ208="Moderado","Reducir (Mitigar)",IF(AQ208="Alto","Reducir (Mitigar) o Reducir (Transferir) o Evitar ",IF(AQ208="Extremo","Reducir (Mitigar) o Reducir (Transferir) o Evitar "," "))))</f>
        <v xml:space="preserve"> </v>
      </c>
      <c r="AS208" s="139"/>
      <c r="AT208" s="364"/>
      <c r="AU208" s="364"/>
      <c r="AV208" s="364"/>
      <c r="AW208" s="132"/>
      <c r="AX208" s="139"/>
      <c r="AY208" s="132"/>
      <c r="AZ208" s="364"/>
      <c r="BA208" s="364"/>
      <c r="BB208" s="364"/>
      <c r="BC208" s="364"/>
      <c r="BD208" s="132"/>
      <c r="BE208" s="139"/>
      <c r="BF208" s="132"/>
      <c r="BG208" s="364"/>
      <c r="BH208" s="364"/>
      <c r="BI208" s="364"/>
      <c r="BJ208" s="364"/>
      <c r="BK208" s="132"/>
      <c r="BL208" s="139"/>
      <c r="BM208" s="132"/>
      <c r="BN208" s="364"/>
      <c r="BO208" s="364"/>
      <c r="BP208" s="364"/>
      <c r="BQ208" s="364"/>
      <c r="BR208" s="132"/>
      <c r="BS208" s="139"/>
      <c r="BT208" s="132"/>
      <c r="BU208" s="364"/>
      <c r="BV208" s="364"/>
      <c r="BW208" s="364"/>
      <c r="BX208" s="364"/>
      <c r="BY208" s="364"/>
    </row>
    <row r="209" spans="1:77" ht="16.5" hidden="1" customHeight="1" thickBot="1">
      <c r="A209" s="362"/>
      <c r="B209" s="365"/>
      <c r="C209" s="365"/>
      <c r="D209" s="365"/>
      <c r="E209" s="91"/>
      <c r="F209" s="91"/>
      <c r="G209" s="365"/>
      <c r="H209" s="365"/>
      <c r="I209" s="365"/>
      <c r="J209" s="365"/>
      <c r="K209" s="365"/>
      <c r="L209" s="365"/>
      <c r="M209" s="365"/>
      <c r="N209" s="365"/>
      <c r="O209" s="365"/>
      <c r="P209" s="388"/>
      <c r="Q209" s="391"/>
      <c r="R209" s="365"/>
      <c r="S209" s="365"/>
      <c r="T209" s="370"/>
      <c r="U209" s="373"/>
      <c r="V209" s="373"/>
      <c r="W209" s="377"/>
      <c r="X209" s="380"/>
      <c r="Y209" s="365"/>
      <c r="Z209" s="91"/>
      <c r="AA209" s="91"/>
      <c r="AB209" s="183" t="str">
        <f t="shared" si="10"/>
        <v/>
      </c>
      <c r="AC209" s="91"/>
      <c r="AD209" s="183" t="str">
        <f t="shared" si="11"/>
        <v/>
      </c>
      <c r="AE209" s="91"/>
      <c r="AF209" s="91"/>
      <c r="AG209" s="182"/>
      <c r="AH209" s="182"/>
      <c r="AI209" s="182"/>
      <c r="AJ209" s="182"/>
      <c r="AK209" s="183" t="e">
        <f t="shared" si="9"/>
        <v>#VALUE!</v>
      </c>
      <c r="AL209" s="184" t="str">
        <f>IF(OR(AA209="Preventivo",AA209="Detectivo"),((V208-AL208)*AK209),"0")</f>
        <v>0</v>
      </c>
      <c r="AM209" s="188" t="str">
        <f>IF(AND(AA209="Correctivo",N208="Gestión"),((W208-AM208)*AK209),"0")</f>
        <v>0</v>
      </c>
      <c r="AN209" s="383"/>
      <c r="AO209" s="365"/>
      <c r="AP209" s="365"/>
      <c r="AQ209" s="365"/>
      <c r="AR209" s="394"/>
      <c r="AS209" s="142"/>
      <c r="AT209" s="394"/>
      <c r="AU209" s="394"/>
      <c r="AV209" s="394"/>
      <c r="AW209" s="133"/>
      <c r="AX209" s="142"/>
      <c r="AY209" s="133"/>
      <c r="AZ209" s="365"/>
      <c r="BA209" s="365"/>
      <c r="BB209" s="365"/>
      <c r="BC209" s="365"/>
      <c r="BD209" s="133"/>
      <c r="BE209" s="142"/>
      <c r="BF209" s="133"/>
      <c r="BG209" s="365"/>
      <c r="BH209" s="365"/>
      <c r="BI209" s="365"/>
      <c r="BJ209" s="365"/>
      <c r="BK209" s="133"/>
      <c r="BL209" s="142"/>
      <c r="BM209" s="133"/>
      <c r="BN209" s="365"/>
      <c r="BO209" s="365"/>
      <c r="BP209" s="365"/>
      <c r="BQ209" s="365"/>
      <c r="BR209" s="133"/>
      <c r="BS209" s="142"/>
      <c r="BT209" s="133"/>
      <c r="BU209" s="365"/>
      <c r="BV209" s="365"/>
      <c r="BW209" s="365"/>
      <c r="BX209" s="365"/>
      <c r="BY209" s="365"/>
    </row>
    <row r="210" spans="1:77" ht="16.5" hidden="1" customHeight="1" thickBot="1">
      <c r="A210" s="362"/>
      <c r="B210" s="365"/>
      <c r="C210" s="365"/>
      <c r="D210" s="365"/>
      <c r="E210" s="91"/>
      <c r="F210" s="91"/>
      <c r="G210" s="365"/>
      <c r="H210" s="365"/>
      <c r="I210" s="365"/>
      <c r="J210" s="365"/>
      <c r="K210" s="365"/>
      <c r="L210" s="365"/>
      <c r="M210" s="365"/>
      <c r="N210" s="365"/>
      <c r="O210" s="365"/>
      <c r="P210" s="388"/>
      <c r="Q210" s="391"/>
      <c r="R210" s="365"/>
      <c r="S210" s="365"/>
      <c r="T210" s="370"/>
      <c r="U210" s="373"/>
      <c r="V210" s="373"/>
      <c r="W210" s="377"/>
      <c r="X210" s="380"/>
      <c r="Y210" s="365"/>
      <c r="Z210" s="91"/>
      <c r="AA210" s="91"/>
      <c r="AB210" s="183" t="str">
        <f t="shared" si="10"/>
        <v/>
      </c>
      <c r="AC210" s="91"/>
      <c r="AD210" s="183" t="str">
        <f t="shared" si="11"/>
        <v/>
      </c>
      <c r="AE210" s="91"/>
      <c r="AF210" s="91"/>
      <c r="AG210" s="182"/>
      <c r="AH210" s="182"/>
      <c r="AI210" s="182"/>
      <c r="AJ210" s="182"/>
      <c r="AK210" s="183" t="e">
        <f t="shared" si="9"/>
        <v>#VALUE!</v>
      </c>
      <c r="AL210" s="184" t="str">
        <f>IF(OR(AA210="Preventivo",AA210="Detectivo"),((V208-AL208-AL209)*AK210),"0")</f>
        <v>0</v>
      </c>
      <c r="AM210" s="189" t="str">
        <f>IF(AND(AA210="Correctivo",N208="Gestión"),((W208-AM208-AM209)*AK210),"0")</f>
        <v>0</v>
      </c>
      <c r="AN210" s="383"/>
      <c r="AO210" s="365"/>
      <c r="AP210" s="365"/>
      <c r="AQ210" s="365"/>
      <c r="AR210" s="394"/>
      <c r="AS210" s="142"/>
      <c r="AT210" s="394"/>
      <c r="AU210" s="394"/>
      <c r="AV210" s="394"/>
      <c r="AW210" s="133"/>
      <c r="AX210" s="142"/>
      <c r="AY210" s="133"/>
      <c r="AZ210" s="365"/>
      <c r="BA210" s="365"/>
      <c r="BB210" s="365"/>
      <c r="BC210" s="365"/>
      <c r="BD210" s="133"/>
      <c r="BE210" s="142"/>
      <c r="BF210" s="133"/>
      <c r="BG210" s="365"/>
      <c r="BH210" s="365"/>
      <c r="BI210" s="365"/>
      <c r="BJ210" s="365"/>
      <c r="BK210" s="133"/>
      <c r="BL210" s="142"/>
      <c r="BM210" s="133"/>
      <c r="BN210" s="365"/>
      <c r="BO210" s="365"/>
      <c r="BP210" s="365"/>
      <c r="BQ210" s="365"/>
      <c r="BR210" s="133"/>
      <c r="BS210" s="142"/>
      <c r="BT210" s="133"/>
      <c r="BU210" s="365"/>
      <c r="BV210" s="365"/>
      <c r="BW210" s="365"/>
      <c r="BX210" s="365"/>
      <c r="BY210" s="365"/>
    </row>
    <row r="211" spans="1:77" ht="16.5" hidden="1" customHeight="1" thickBot="1">
      <c r="A211" s="362"/>
      <c r="B211" s="365"/>
      <c r="C211" s="365"/>
      <c r="D211" s="365"/>
      <c r="E211" s="91"/>
      <c r="F211" s="91"/>
      <c r="G211" s="365"/>
      <c r="H211" s="365"/>
      <c r="I211" s="365"/>
      <c r="J211" s="365"/>
      <c r="K211" s="365"/>
      <c r="L211" s="365"/>
      <c r="M211" s="365"/>
      <c r="N211" s="365"/>
      <c r="O211" s="365"/>
      <c r="P211" s="388"/>
      <c r="Q211" s="391"/>
      <c r="R211" s="365"/>
      <c r="S211" s="365"/>
      <c r="T211" s="370"/>
      <c r="U211" s="373"/>
      <c r="V211" s="373"/>
      <c r="W211" s="377"/>
      <c r="X211" s="380"/>
      <c r="Y211" s="365"/>
      <c r="Z211" s="91"/>
      <c r="AA211" s="91"/>
      <c r="AB211" s="183" t="str">
        <f t="shared" si="10"/>
        <v/>
      </c>
      <c r="AC211" s="91"/>
      <c r="AD211" s="183" t="str">
        <f t="shared" si="11"/>
        <v/>
      </c>
      <c r="AE211" s="91"/>
      <c r="AF211" s="91"/>
      <c r="AG211" s="182"/>
      <c r="AH211" s="182"/>
      <c r="AI211" s="182"/>
      <c r="AJ211" s="182"/>
      <c r="AK211" s="183" t="e">
        <f t="shared" si="9"/>
        <v>#VALUE!</v>
      </c>
      <c r="AL211" s="184" t="str">
        <f>IF(OR(AA211="Preventivo",AA211="Detectivo"),((V208-AL208-AL209-AL210)*AK211),"0")</f>
        <v>0</v>
      </c>
      <c r="AM211" s="188" t="str">
        <f>IF(AND(AA211="Correctivo",N208="Gestión"),((W208-AM208-AM209-AM210)*AK211),"0")</f>
        <v>0</v>
      </c>
      <c r="AN211" s="383"/>
      <c r="AO211" s="365"/>
      <c r="AP211" s="365"/>
      <c r="AQ211" s="365"/>
      <c r="AR211" s="394"/>
      <c r="AS211" s="142"/>
      <c r="AT211" s="394"/>
      <c r="AU211" s="394"/>
      <c r="AV211" s="394"/>
      <c r="AW211" s="133"/>
      <c r="AX211" s="142"/>
      <c r="AY211" s="133"/>
      <c r="AZ211" s="365"/>
      <c r="BA211" s="365"/>
      <c r="BB211" s="365"/>
      <c r="BC211" s="365"/>
      <c r="BD211" s="133"/>
      <c r="BE211" s="142"/>
      <c r="BF211" s="133"/>
      <c r="BG211" s="365"/>
      <c r="BH211" s="365"/>
      <c r="BI211" s="365"/>
      <c r="BJ211" s="365"/>
      <c r="BK211" s="133"/>
      <c r="BL211" s="142"/>
      <c r="BM211" s="133"/>
      <c r="BN211" s="365"/>
      <c r="BO211" s="365"/>
      <c r="BP211" s="365"/>
      <c r="BQ211" s="365"/>
      <c r="BR211" s="133"/>
      <c r="BS211" s="142"/>
      <c r="BT211" s="133"/>
      <c r="BU211" s="365"/>
      <c r="BV211" s="365"/>
      <c r="BW211" s="365"/>
      <c r="BX211" s="365"/>
      <c r="BY211" s="365"/>
    </row>
    <row r="212" spans="1:77" ht="16.5" hidden="1" customHeight="1" thickBot="1">
      <c r="A212" s="363"/>
      <c r="B212" s="366"/>
      <c r="C212" s="366"/>
      <c r="D212" s="366"/>
      <c r="E212" s="156"/>
      <c r="F212" s="156"/>
      <c r="G212" s="366"/>
      <c r="H212" s="366"/>
      <c r="I212" s="366"/>
      <c r="J212" s="366"/>
      <c r="K212" s="366"/>
      <c r="L212" s="366"/>
      <c r="M212" s="366"/>
      <c r="N212" s="366"/>
      <c r="O212" s="366"/>
      <c r="P212" s="389"/>
      <c r="Q212" s="392"/>
      <c r="R212" s="366"/>
      <c r="S212" s="366"/>
      <c r="T212" s="371"/>
      <c r="U212" s="374"/>
      <c r="V212" s="374"/>
      <c r="W212" s="378"/>
      <c r="X212" s="381"/>
      <c r="Y212" s="366"/>
      <c r="Z212" s="91"/>
      <c r="AA212" s="91"/>
      <c r="AB212" s="183" t="str">
        <f t="shared" si="10"/>
        <v/>
      </c>
      <c r="AC212" s="91"/>
      <c r="AD212" s="183" t="str">
        <f t="shared" si="11"/>
        <v/>
      </c>
      <c r="AE212" s="91"/>
      <c r="AF212" s="91"/>
      <c r="AG212" s="182"/>
      <c r="AH212" s="182"/>
      <c r="AI212" s="182"/>
      <c r="AJ212" s="182"/>
      <c r="AK212" s="183" t="e">
        <f t="shared" si="9"/>
        <v>#VALUE!</v>
      </c>
      <c r="AL212" s="184" t="str">
        <f>IF(OR(AA212="Preventivo",AA212="Detectivo"),((V208-AL208-AL209-AL210-AL211)*AK212),"0")</f>
        <v>0</v>
      </c>
      <c r="AM212" s="190" t="str">
        <f>IF(AND(AA212="Correctivo",N208="Gestión"),((W208-AM208-AM209-AM210-AM211)*AK212),"0")</f>
        <v>0</v>
      </c>
      <c r="AN212" s="384"/>
      <c r="AO212" s="386"/>
      <c r="AP212" s="386"/>
      <c r="AQ212" s="366"/>
      <c r="AR212" s="395"/>
      <c r="AS212" s="156"/>
      <c r="AT212" s="395"/>
      <c r="AU212" s="395"/>
      <c r="AV212" s="395"/>
      <c r="AW212" s="134"/>
      <c r="AX212" s="156"/>
      <c r="AY212" s="134"/>
      <c r="AZ212" s="366"/>
      <c r="BA212" s="366"/>
      <c r="BB212" s="366"/>
      <c r="BC212" s="366"/>
      <c r="BD212" s="134"/>
      <c r="BE212" s="156"/>
      <c r="BF212" s="134"/>
      <c r="BG212" s="366"/>
      <c r="BH212" s="366"/>
      <c r="BI212" s="366"/>
      <c r="BJ212" s="366"/>
      <c r="BK212" s="134"/>
      <c r="BL212" s="156"/>
      <c r="BM212" s="134"/>
      <c r="BN212" s="366"/>
      <c r="BO212" s="366"/>
      <c r="BP212" s="366"/>
      <c r="BQ212" s="366"/>
      <c r="BR212" s="134"/>
      <c r="BS212" s="156"/>
      <c r="BT212" s="134"/>
      <c r="BU212" s="366"/>
      <c r="BV212" s="366"/>
      <c r="BW212" s="366"/>
      <c r="BX212" s="366"/>
      <c r="BY212" s="366"/>
    </row>
    <row r="213" spans="1:77" ht="16.5" hidden="1" customHeight="1" thickBot="1">
      <c r="A213" s="361"/>
      <c r="B213" s="364" t="str">
        <f>IF(A213&lt;&gt;"",'CONTEXTO PROCESO'!$D$11," ")</f>
        <v xml:space="preserve"> </v>
      </c>
      <c r="C213" s="364" t="str">
        <f>IF(A213&lt;&gt;"",'CONTEXTO PROCESO'!$D$12," ")</f>
        <v xml:space="preserve"> </v>
      </c>
      <c r="D213" s="364"/>
      <c r="E213" s="135"/>
      <c r="F213" s="135"/>
      <c r="G213" s="364"/>
      <c r="H213" s="364"/>
      <c r="I213" s="364" t="str">
        <f>CONCATENATE(H213," por ", E213," debido a ",F213,",",F214,F215,F216,F217," ")</f>
        <v xml:space="preserve"> por  debido a , </v>
      </c>
      <c r="J213" s="364"/>
      <c r="K213" s="364"/>
      <c r="L213" s="364"/>
      <c r="M213" s="364"/>
      <c r="N213" s="364" t="str">
        <f>IF(AND(J213="Si",K213="Si",L213="Si",M213="Si"),"Corrupción_O_LA_FT",IF(AND(J213="",K213="",L213="",M213=""),"","Gestión"))</f>
        <v/>
      </c>
      <c r="O213" s="364"/>
      <c r="P213" s="387"/>
      <c r="Q213" s="390"/>
      <c r="R213" s="364" t="str">
        <f>IF(Q213=Hoja1!$C$22,Hoja1!$B$22,IF(Q213=Hoja1!C$23,Hoja1!$B$23,IF(Q213=Hoja1!$C$24,Hoja1!$B$24,IF(Q213=Hoja1!$C$25,Hoja1!$B$25,IF(Q213=Hoja1!$C$26,Hoja1!$B$26,IF(Q213=Hoja1!$C$27,Hoja1!$B$27,IF(Q213=Hoja1!C$28,Hoja1!$B$28,IF(Q213=Hoja1!$C$29,Hoja1!$B$29,IF(Q213=Hoja1!$C$30,Hoja1!$B$30,IF(Q213=Hoja1!$C$31,Hoja1!$B$31,""))))))))))</f>
        <v/>
      </c>
      <c r="S213" s="393" t="str">
        <f>IF(R213="Muy baja",20%,IF(R213="Rara Vez",20%,IF(R213="Baja",40%,IF(R213="Improbable",40%,IF(R213="Media",60%,IF(R213="Posible",60%,IF(R213="Alta",80%,IF(R213="Probable",80%,IF(R213="Muy alta",100%,IF(R213="Casi seguro",100%,""))))))))))</f>
        <v/>
      </c>
      <c r="T213" s="369" t="str">
        <f>IF(N213="Gestión",HYPERLINK("#"&amp;"Matriz_de_Riesgos!B$263","Clic para Calificar"),IF(N213="Corrupción_O_LA_FT",HYPERLINK("#"&amp;"Matriz_de_Riesgos!A$503","Clic para Calificar"),""))</f>
        <v/>
      </c>
      <c r="U213" s="372" t="str">
        <f>IF(N213="Corrupción_O_LA_FT",X698,E458)</f>
        <v/>
      </c>
      <c r="V213" s="375" t="str">
        <f>S213</f>
        <v/>
      </c>
      <c r="W213" s="376" t="str">
        <f>IF(U213="Catastrófico",100%,IF(U213="Mayor",80%,IF(U213="Moderado",60%,IF(U213="Menor",40%,IF(U213="Leve",20%,"")))))</f>
        <v/>
      </c>
      <c r="X213" s="379" t="e">
        <f>S213*W213</f>
        <v>#VALUE!</v>
      </c>
      <c r="Y213" s="364"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91"/>
      <c r="AA213" s="91"/>
      <c r="AB213" s="183" t="str">
        <f t="shared" si="10"/>
        <v/>
      </c>
      <c r="AC213" s="91"/>
      <c r="AD213" s="183" t="str">
        <f t="shared" si="11"/>
        <v/>
      </c>
      <c r="AE213" s="91"/>
      <c r="AF213" s="91"/>
      <c r="AG213" s="182"/>
      <c r="AH213" s="182"/>
      <c r="AI213" s="182"/>
      <c r="AJ213" s="182"/>
      <c r="AK213" s="183" t="e">
        <f t="shared" si="9"/>
        <v>#VALUE!</v>
      </c>
      <c r="AL213" s="184" t="str">
        <f>IF(OR(AA213="Preventivo",AA213="Detectivo"),(V213*AK213),"0")</f>
        <v>0</v>
      </c>
      <c r="AM213" s="185" t="str">
        <f>IF(AND(AA213="Correctivo",N213="Gestión"),(W213*AK213),"0")</f>
        <v>0</v>
      </c>
      <c r="AN213" s="382" t="str">
        <f>IF(S213&lt;&gt;"",S213-SUM(AL213:AL217),"")</f>
        <v/>
      </c>
      <c r="AO213" s="385" t="str">
        <f>IF(W213&lt;&gt;"",W213-SUM(AM213:AM217),"")</f>
        <v/>
      </c>
      <c r="AP213" s="385" t="e">
        <f>AN213*AO213</f>
        <v>#VALUE!</v>
      </c>
      <c r="AQ213" s="364"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364" t="str">
        <f>IF(AQ213="Bajo","Asumir",IF(AQ213="Moderado","Reducir (Mitigar)",IF(AQ213="Alto","Reducir (Mitigar) o Reducir (Transferir) o Evitar ",IF(AQ213="Extremo","Reducir (Mitigar) o Reducir (Transferir) o Evitar "," "))))</f>
        <v xml:space="preserve"> </v>
      </c>
      <c r="AS213" s="139"/>
      <c r="AT213" s="364"/>
      <c r="AU213" s="364"/>
      <c r="AV213" s="364"/>
      <c r="AW213" s="132"/>
      <c r="AX213" s="139"/>
      <c r="AY213" s="132"/>
      <c r="AZ213" s="364"/>
      <c r="BA213" s="364"/>
      <c r="BB213" s="364"/>
      <c r="BC213" s="364"/>
      <c r="BD213" s="132"/>
      <c r="BE213" s="139"/>
      <c r="BF213" s="132"/>
      <c r="BG213" s="364"/>
      <c r="BH213" s="364"/>
      <c r="BI213" s="364"/>
      <c r="BJ213" s="364"/>
      <c r="BK213" s="132"/>
      <c r="BL213" s="139"/>
      <c r="BM213" s="132"/>
      <c r="BN213" s="364"/>
      <c r="BO213" s="364"/>
      <c r="BP213" s="364"/>
      <c r="BQ213" s="364"/>
      <c r="BR213" s="132"/>
      <c r="BS213" s="139"/>
      <c r="BT213" s="132"/>
      <c r="BU213" s="364"/>
      <c r="BV213" s="364"/>
      <c r="BW213" s="364"/>
      <c r="BX213" s="364"/>
      <c r="BY213" s="364"/>
    </row>
    <row r="214" spans="1:77" ht="16.5" hidden="1" customHeight="1" thickBot="1">
      <c r="A214" s="362"/>
      <c r="B214" s="365"/>
      <c r="C214" s="365"/>
      <c r="D214" s="365"/>
      <c r="E214" s="91"/>
      <c r="F214" s="91"/>
      <c r="G214" s="365"/>
      <c r="H214" s="365"/>
      <c r="I214" s="365"/>
      <c r="J214" s="365"/>
      <c r="K214" s="365"/>
      <c r="L214" s="365"/>
      <c r="M214" s="365"/>
      <c r="N214" s="365"/>
      <c r="O214" s="365"/>
      <c r="P214" s="388"/>
      <c r="Q214" s="391"/>
      <c r="R214" s="365"/>
      <c r="S214" s="365"/>
      <c r="T214" s="370"/>
      <c r="U214" s="373"/>
      <c r="V214" s="373"/>
      <c r="W214" s="377"/>
      <c r="X214" s="380"/>
      <c r="Y214" s="365"/>
      <c r="Z214" s="91"/>
      <c r="AA214" s="91"/>
      <c r="AB214" s="183" t="str">
        <f t="shared" si="10"/>
        <v/>
      </c>
      <c r="AC214" s="91"/>
      <c r="AD214" s="183" t="str">
        <f t="shared" si="11"/>
        <v/>
      </c>
      <c r="AE214" s="91"/>
      <c r="AF214" s="91"/>
      <c r="AG214" s="182"/>
      <c r="AH214" s="182"/>
      <c r="AI214" s="182"/>
      <c r="AJ214" s="182"/>
      <c r="AK214" s="183" t="e">
        <f t="shared" si="9"/>
        <v>#VALUE!</v>
      </c>
      <c r="AL214" s="184" t="str">
        <f>IF(OR(AA214="Preventivo",AA214="Detectivo"),((V213-AL213)*AK214),"0")</f>
        <v>0</v>
      </c>
      <c r="AM214" s="188" t="str">
        <f>IF(AND(AA214="Correctivo",N213="Gestión"),((W213-AM213)*AK214),"0")</f>
        <v>0</v>
      </c>
      <c r="AN214" s="383"/>
      <c r="AO214" s="365"/>
      <c r="AP214" s="365"/>
      <c r="AQ214" s="365"/>
      <c r="AR214" s="394"/>
      <c r="AS214" s="142"/>
      <c r="AT214" s="394"/>
      <c r="AU214" s="394"/>
      <c r="AV214" s="394"/>
      <c r="AW214" s="133"/>
      <c r="AX214" s="142"/>
      <c r="AY214" s="133"/>
      <c r="AZ214" s="365"/>
      <c r="BA214" s="365"/>
      <c r="BB214" s="365"/>
      <c r="BC214" s="365"/>
      <c r="BD214" s="133"/>
      <c r="BE214" s="142"/>
      <c r="BF214" s="133"/>
      <c r="BG214" s="365"/>
      <c r="BH214" s="365"/>
      <c r="BI214" s="365"/>
      <c r="BJ214" s="365"/>
      <c r="BK214" s="133"/>
      <c r="BL214" s="142"/>
      <c r="BM214" s="133"/>
      <c r="BN214" s="365"/>
      <c r="BO214" s="365"/>
      <c r="BP214" s="365"/>
      <c r="BQ214" s="365"/>
      <c r="BR214" s="133"/>
      <c r="BS214" s="142"/>
      <c r="BT214" s="133"/>
      <c r="BU214" s="365"/>
      <c r="BV214" s="365"/>
      <c r="BW214" s="365"/>
      <c r="BX214" s="365"/>
      <c r="BY214" s="365"/>
    </row>
    <row r="215" spans="1:77" ht="16.5" hidden="1" customHeight="1" thickBot="1">
      <c r="A215" s="362"/>
      <c r="B215" s="365"/>
      <c r="C215" s="365"/>
      <c r="D215" s="365"/>
      <c r="E215" s="91"/>
      <c r="F215" s="91"/>
      <c r="G215" s="365"/>
      <c r="H215" s="365"/>
      <c r="I215" s="365"/>
      <c r="J215" s="365"/>
      <c r="K215" s="365"/>
      <c r="L215" s="365"/>
      <c r="M215" s="365"/>
      <c r="N215" s="365"/>
      <c r="O215" s="365"/>
      <c r="P215" s="388"/>
      <c r="Q215" s="391"/>
      <c r="R215" s="365"/>
      <c r="S215" s="365"/>
      <c r="T215" s="370"/>
      <c r="U215" s="373"/>
      <c r="V215" s="373"/>
      <c r="W215" s="377"/>
      <c r="X215" s="380"/>
      <c r="Y215" s="365"/>
      <c r="Z215" s="91"/>
      <c r="AA215" s="91"/>
      <c r="AB215" s="183" t="str">
        <f t="shared" si="10"/>
        <v/>
      </c>
      <c r="AC215" s="91"/>
      <c r="AD215" s="183" t="str">
        <f t="shared" si="11"/>
        <v/>
      </c>
      <c r="AE215" s="91"/>
      <c r="AF215" s="91"/>
      <c r="AG215" s="182"/>
      <c r="AH215" s="182"/>
      <c r="AI215" s="182"/>
      <c r="AJ215" s="182"/>
      <c r="AK215" s="183" t="e">
        <f t="shared" si="9"/>
        <v>#VALUE!</v>
      </c>
      <c r="AL215" s="184" t="str">
        <f>IF(OR(AA215="Preventivo",AA215="Detectivo"),((V213-AL213-AL214)*AK215),"0")</f>
        <v>0</v>
      </c>
      <c r="AM215" s="189" t="str">
        <f>IF(AND(AA215="Correctivo",N213="Gestión"),((W213-AM213-AM214)*AK215),"0")</f>
        <v>0</v>
      </c>
      <c r="AN215" s="383"/>
      <c r="AO215" s="365"/>
      <c r="AP215" s="365"/>
      <c r="AQ215" s="365"/>
      <c r="AR215" s="394"/>
      <c r="AS215" s="142"/>
      <c r="AT215" s="394"/>
      <c r="AU215" s="394"/>
      <c r="AV215" s="394"/>
      <c r="AW215" s="133"/>
      <c r="AX215" s="142"/>
      <c r="AY215" s="133"/>
      <c r="AZ215" s="365"/>
      <c r="BA215" s="365"/>
      <c r="BB215" s="365"/>
      <c r="BC215" s="365"/>
      <c r="BD215" s="133"/>
      <c r="BE215" s="142"/>
      <c r="BF215" s="133"/>
      <c r="BG215" s="365"/>
      <c r="BH215" s="365"/>
      <c r="BI215" s="365"/>
      <c r="BJ215" s="365"/>
      <c r="BK215" s="133"/>
      <c r="BL215" s="142"/>
      <c r="BM215" s="133"/>
      <c r="BN215" s="365"/>
      <c r="BO215" s="365"/>
      <c r="BP215" s="365"/>
      <c r="BQ215" s="365"/>
      <c r="BR215" s="133"/>
      <c r="BS215" s="142"/>
      <c r="BT215" s="133"/>
      <c r="BU215" s="365"/>
      <c r="BV215" s="365"/>
      <c r="BW215" s="365"/>
      <c r="BX215" s="365"/>
      <c r="BY215" s="365"/>
    </row>
    <row r="216" spans="1:77" ht="16.5" hidden="1" customHeight="1" thickBot="1">
      <c r="A216" s="362"/>
      <c r="B216" s="365"/>
      <c r="C216" s="365"/>
      <c r="D216" s="365"/>
      <c r="E216" s="91"/>
      <c r="F216" s="91"/>
      <c r="G216" s="365"/>
      <c r="H216" s="365"/>
      <c r="I216" s="365"/>
      <c r="J216" s="365"/>
      <c r="K216" s="365"/>
      <c r="L216" s="365"/>
      <c r="M216" s="365"/>
      <c r="N216" s="365"/>
      <c r="O216" s="365"/>
      <c r="P216" s="388"/>
      <c r="Q216" s="391"/>
      <c r="R216" s="365"/>
      <c r="S216" s="365"/>
      <c r="T216" s="370"/>
      <c r="U216" s="373"/>
      <c r="V216" s="373"/>
      <c r="W216" s="377"/>
      <c r="X216" s="380"/>
      <c r="Y216" s="365"/>
      <c r="Z216" s="91"/>
      <c r="AA216" s="91"/>
      <c r="AB216" s="183" t="str">
        <f t="shared" si="10"/>
        <v/>
      </c>
      <c r="AC216" s="91"/>
      <c r="AD216" s="183" t="str">
        <f t="shared" si="11"/>
        <v/>
      </c>
      <c r="AE216" s="91"/>
      <c r="AF216" s="91"/>
      <c r="AG216" s="182"/>
      <c r="AH216" s="182"/>
      <c r="AI216" s="182"/>
      <c r="AJ216" s="182"/>
      <c r="AK216" s="183" t="e">
        <f t="shared" si="9"/>
        <v>#VALUE!</v>
      </c>
      <c r="AL216" s="184" t="str">
        <f>IF(OR(AA216="Preventivo",AA216="Detectivo"),((V213-AL213-AL214-AL215)*AK216),"0")</f>
        <v>0</v>
      </c>
      <c r="AM216" s="188" t="str">
        <f>IF(AND(AA216="Correctivo",N213="Gestión"),((W213-AM213-AM214-AM215)*AK216),"0")</f>
        <v>0</v>
      </c>
      <c r="AN216" s="383"/>
      <c r="AO216" s="365"/>
      <c r="AP216" s="365"/>
      <c r="AQ216" s="365"/>
      <c r="AR216" s="394"/>
      <c r="AS216" s="142"/>
      <c r="AT216" s="394"/>
      <c r="AU216" s="394"/>
      <c r="AV216" s="394"/>
      <c r="AW216" s="133"/>
      <c r="AX216" s="142"/>
      <c r="AY216" s="133"/>
      <c r="AZ216" s="365"/>
      <c r="BA216" s="365"/>
      <c r="BB216" s="365"/>
      <c r="BC216" s="365"/>
      <c r="BD216" s="133"/>
      <c r="BE216" s="142"/>
      <c r="BF216" s="133"/>
      <c r="BG216" s="365"/>
      <c r="BH216" s="365"/>
      <c r="BI216" s="365"/>
      <c r="BJ216" s="365"/>
      <c r="BK216" s="133"/>
      <c r="BL216" s="142"/>
      <c r="BM216" s="133"/>
      <c r="BN216" s="365"/>
      <c r="BO216" s="365"/>
      <c r="BP216" s="365"/>
      <c r="BQ216" s="365"/>
      <c r="BR216" s="133"/>
      <c r="BS216" s="142"/>
      <c r="BT216" s="133"/>
      <c r="BU216" s="365"/>
      <c r="BV216" s="365"/>
      <c r="BW216" s="365"/>
      <c r="BX216" s="365"/>
      <c r="BY216" s="365"/>
    </row>
    <row r="217" spans="1:77" ht="16.5" hidden="1" customHeight="1" thickBot="1">
      <c r="A217" s="363"/>
      <c r="B217" s="366"/>
      <c r="C217" s="366"/>
      <c r="D217" s="366"/>
      <c r="E217" s="156"/>
      <c r="F217" s="156"/>
      <c r="G217" s="366"/>
      <c r="H217" s="366"/>
      <c r="I217" s="366"/>
      <c r="J217" s="366"/>
      <c r="K217" s="366"/>
      <c r="L217" s="366"/>
      <c r="M217" s="366"/>
      <c r="N217" s="366"/>
      <c r="O217" s="366"/>
      <c r="P217" s="389"/>
      <c r="Q217" s="392"/>
      <c r="R217" s="366"/>
      <c r="S217" s="366"/>
      <c r="T217" s="371"/>
      <c r="U217" s="374"/>
      <c r="V217" s="374"/>
      <c r="W217" s="378"/>
      <c r="X217" s="381"/>
      <c r="Y217" s="366"/>
      <c r="Z217" s="91"/>
      <c r="AA217" s="91"/>
      <c r="AB217" s="183" t="str">
        <f t="shared" si="10"/>
        <v/>
      </c>
      <c r="AC217" s="91"/>
      <c r="AD217" s="183" t="str">
        <f t="shared" si="11"/>
        <v/>
      </c>
      <c r="AE217" s="91"/>
      <c r="AF217" s="91"/>
      <c r="AG217" s="182"/>
      <c r="AH217" s="182"/>
      <c r="AI217" s="182"/>
      <c r="AJ217" s="182"/>
      <c r="AK217" s="183" t="e">
        <f t="shared" si="9"/>
        <v>#VALUE!</v>
      </c>
      <c r="AL217" s="184" t="str">
        <f>IF(OR(AA217="Preventivo",AA217="Detectivo"),((V213-AL213-AL214-AL215-AL216)*AK217),"0")</f>
        <v>0</v>
      </c>
      <c r="AM217" s="190" t="str">
        <f>IF(AND(AA217="Correctivo",N213="Gestión"),((W213-AM213-AM214-AM215-AM216)*AK217),"0")</f>
        <v>0</v>
      </c>
      <c r="AN217" s="384"/>
      <c r="AO217" s="386"/>
      <c r="AP217" s="386"/>
      <c r="AQ217" s="366"/>
      <c r="AR217" s="395"/>
      <c r="AS217" s="156"/>
      <c r="AT217" s="395"/>
      <c r="AU217" s="395"/>
      <c r="AV217" s="395"/>
      <c r="AW217" s="134"/>
      <c r="AX217" s="156"/>
      <c r="AY217" s="134"/>
      <c r="AZ217" s="366"/>
      <c r="BA217" s="366"/>
      <c r="BB217" s="366"/>
      <c r="BC217" s="366"/>
      <c r="BD217" s="134"/>
      <c r="BE217" s="156"/>
      <c r="BF217" s="134"/>
      <c r="BG217" s="366"/>
      <c r="BH217" s="366"/>
      <c r="BI217" s="366"/>
      <c r="BJ217" s="366"/>
      <c r="BK217" s="134"/>
      <c r="BL217" s="156"/>
      <c r="BM217" s="134"/>
      <c r="BN217" s="366"/>
      <c r="BO217" s="366"/>
      <c r="BP217" s="366"/>
      <c r="BQ217" s="366"/>
      <c r="BR217" s="134"/>
      <c r="BS217" s="156"/>
      <c r="BT217" s="134"/>
      <c r="BU217" s="366"/>
      <c r="BV217" s="366"/>
      <c r="BW217" s="366"/>
      <c r="BX217" s="366"/>
      <c r="BY217" s="366"/>
    </row>
    <row r="218" spans="1:77" ht="16.5" hidden="1" customHeight="1" thickBot="1">
      <c r="A218" s="361"/>
      <c r="B218" s="364" t="str">
        <f>IF(A218&lt;&gt;"",'CONTEXTO PROCESO'!$D$11," ")</f>
        <v xml:space="preserve"> </v>
      </c>
      <c r="C218" s="364" t="str">
        <f>IF(A218&lt;&gt;"",'CONTEXTO PROCESO'!$D$12," ")</f>
        <v xml:space="preserve"> </v>
      </c>
      <c r="D218" s="364"/>
      <c r="E218" s="135"/>
      <c r="F218" s="135"/>
      <c r="G218" s="364"/>
      <c r="H218" s="364"/>
      <c r="I218" s="364" t="str">
        <f>CONCATENATE(H218," por ",F218,F219,F220,F221,F222," debido a ",E218,E219,E220,E221,E222)</f>
        <v xml:space="preserve"> por  debido a </v>
      </c>
      <c r="J218" s="364"/>
      <c r="K218" s="364"/>
      <c r="L218" s="364"/>
      <c r="M218" s="364"/>
      <c r="N218" s="364" t="str">
        <f>IF(AND(J218="Si",K218="Si",L218="Si",M218="Si"),"Corrupción_O_LA_FT",IF(AND(J218="",K218="",L218="",M218=""),"","Gestión"))</f>
        <v/>
      </c>
      <c r="O218" s="364"/>
      <c r="P218" s="387"/>
      <c r="Q218" s="390"/>
      <c r="R218" s="364" t="str">
        <f>IF(Q218=Hoja1!$C$22,Hoja1!$B$22,IF(Q218=Hoja1!C$23,Hoja1!$B$23,IF(Q218=Hoja1!$C$24,Hoja1!$B$24,IF(Q218=Hoja1!$C$25,Hoja1!$B$25,IF(Q218=Hoja1!$C$26,Hoja1!$B$26,IF(Q218=Hoja1!$C$27,Hoja1!$B$27,IF(Q218=Hoja1!C$28,Hoja1!$B$28,IF(Q218=Hoja1!$C$29,Hoja1!$B$29,IF(Q218=Hoja1!$C$30,Hoja1!$B$30,IF(Q218=Hoja1!$C$31,Hoja1!$B$31,""))))))))))</f>
        <v/>
      </c>
      <c r="S218" s="393" t="str">
        <f>IF(R218="Muy baja",20%,IF(R218="Rara Vez",20%,IF(R218="Baja",40%,IF(R218="Improbable",40%,IF(R218="Media",60%,IF(R218="Posible",60%,IF(R218="Alta",80%,IF(R218="Probable",80%,IF(R218="Muy alta",100%,IF(R218="Casi seguro",100%,""))))))))))</f>
        <v/>
      </c>
      <c r="T218" s="369" t="str">
        <f>IF(N218="Gestión",HYPERLINK("#"&amp;"Matriz_de_Riesgos!B$263","Clic para Calificar"),IF(N218="Corrupción_O_LA_FT",HYPERLINK("#"&amp;"Matriz_de_Riesgos!A$503","Clic para Calificar"),""))</f>
        <v/>
      </c>
      <c r="U218" s="372" t="str">
        <f>IF(N218="Corrupción_O_LA_FT",X703,E463)</f>
        <v/>
      </c>
      <c r="V218" s="375" t="str">
        <f>S218</f>
        <v/>
      </c>
      <c r="W218" s="376" t="str">
        <f>IF(U218="Catastrófico",100%,IF(U218="Mayor",80%,IF(U218="Moderado",60%,IF(U218="Menor",40%,IF(U218="Leve",20%,"")))))</f>
        <v/>
      </c>
      <c r="X218" s="379" t="e">
        <f>S218*W218</f>
        <v>#VALUE!</v>
      </c>
      <c r="Y218" s="364"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91"/>
      <c r="AA218" s="91"/>
      <c r="AB218" s="183" t="str">
        <f t="shared" si="10"/>
        <v/>
      </c>
      <c r="AC218" s="91"/>
      <c r="AD218" s="183" t="str">
        <f t="shared" si="11"/>
        <v/>
      </c>
      <c r="AE218" s="91"/>
      <c r="AF218" s="91"/>
      <c r="AG218" s="182"/>
      <c r="AH218" s="182"/>
      <c r="AI218" s="182"/>
      <c r="AJ218" s="182"/>
      <c r="AK218" s="183" t="e">
        <f t="shared" si="9"/>
        <v>#VALUE!</v>
      </c>
      <c r="AL218" s="184" t="str">
        <f>IF(OR(AA218="Preventivo",AA218="Detectivo"),(V218*AK218),"0")</f>
        <v>0</v>
      </c>
      <c r="AM218" s="185" t="str">
        <f>IF(AND(AA218="Correctivo",N218="Gestión"),(W218*AK218),"0")</f>
        <v>0</v>
      </c>
      <c r="AN218" s="382" t="str">
        <f>IF(S218&lt;&gt;"",S218-SUM(AL218:AL222),"")</f>
        <v/>
      </c>
      <c r="AO218" s="385" t="str">
        <f>IF(W218&lt;&gt;"",W218-SUM(AM218:AM222),"")</f>
        <v/>
      </c>
      <c r="AP218" s="385" t="e">
        <f>AN218*AO218</f>
        <v>#VALUE!</v>
      </c>
      <c r="AQ218" s="364"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364" t="str">
        <f>IF(AQ218="Bajo","Asumir",IF(AQ218="Moderado","Reducir (Mitigar)",IF(AQ218="Alto","Reducir (Mitigar) o Reducir (Transferir) o Evitar ",IF(AQ218="Extremo","Reducir (Mitigar) o Reducir (Transferir) o Evitar "," "))))</f>
        <v xml:space="preserve"> </v>
      </c>
      <c r="AS218" s="139"/>
      <c r="AT218" s="364"/>
      <c r="AU218" s="364"/>
      <c r="AV218" s="364"/>
      <c r="AW218" s="132"/>
      <c r="AX218" s="139"/>
      <c r="AY218" s="132"/>
      <c r="AZ218" s="364"/>
      <c r="BA218" s="364"/>
      <c r="BB218" s="364"/>
      <c r="BC218" s="364"/>
      <c r="BD218" s="132"/>
      <c r="BE218" s="139"/>
      <c r="BF218" s="132"/>
      <c r="BG218" s="364"/>
      <c r="BH218" s="364"/>
      <c r="BI218" s="364"/>
      <c r="BJ218" s="364"/>
      <c r="BK218" s="132"/>
      <c r="BL218" s="139"/>
      <c r="BM218" s="132"/>
      <c r="BN218" s="364"/>
      <c r="BO218" s="364"/>
      <c r="BP218" s="364"/>
      <c r="BQ218" s="364"/>
      <c r="BR218" s="132"/>
      <c r="BS218" s="139"/>
      <c r="BT218" s="132"/>
      <c r="BU218" s="364"/>
      <c r="BV218" s="364"/>
      <c r="BW218" s="364"/>
      <c r="BX218" s="364"/>
      <c r="BY218" s="364"/>
    </row>
    <row r="219" spans="1:77" ht="16.5" hidden="1" customHeight="1" thickBot="1">
      <c r="A219" s="362"/>
      <c r="B219" s="365"/>
      <c r="C219" s="365"/>
      <c r="D219" s="365"/>
      <c r="E219" s="91"/>
      <c r="F219" s="91"/>
      <c r="G219" s="365"/>
      <c r="H219" s="365"/>
      <c r="I219" s="365"/>
      <c r="J219" s="365"/>
      <c r="K219" s="365"/>
      <c r="L219" s="365"/>
      <c r="M219" s="365"/>
      <c r="N219" s="365"/>
      <c r="O219" s="365"/>
      <c r="P219" s="388"/>
      <c r="Q219" s="391"/>
      <c r="R219" s="365"/>
      <c r="S219" s="365"/>
      <c r="T219" s="370"/>
      <c r="U219" s="373"/>
      <c r="V219" s="373"/>
      <c r="W219" s="377"/>
      <c r="X219" s="380"/>
      <c r="Y219" s="365"/>
      <c r="Z219" s="91"/>
      <c r="AA219" s="91"/>
      <c r="AB219" s="183" t="str">
        <f t="shared" si="10"/>
        <v/>
      </c>
      <c r="AC219" s="91"/>
      <c r="AD219" s="183" t="str">
        <f t="shared" si="11"/>
        <v/>
      </c>
      <c r="AE219" s="91"/>
      <c r="AF219" s="91"/>
      <c r="AG219" s="182"/>
      <c r="AH219" s="182"/>
      <c r="AI219" s="182"/>
      <c r="AJ219" s="182"/>
      <c r="AK219" s="183" t="e">
        <f t="shared" si="9"/>
        <v>#VALUE!</v>
      </c>
      <c r="AL219" s="184" t="str">
        <f>IF(OR(AA219="Preventivo",AA219="Detectivo"),((V218-AL218)*AK219),"0")</f>
        <v>0</v>
      </c>
      <c r="AM219" s="188" t="str">
        <f>IF(AND(AA219="Correctivo",N218="Gestión"),((W218-AM218)*AK219),"0")</f>
        <v>0</v>
      </c>
      <c r="AN219" s="383"/>
      <c r="AO219" s="365"/>
      <c r="AP219" s="365"/>
      <c r="AQ219" s="365"/>
      <c r="AR219" s="394"/>
      <c r="AS219" s="142"/>
      <c r="AT219" s="394"/>
      <c r="AU219" s="394"/>
      <c r="AV219" s="394"/>
      <c r="AW219" s="133"/>
      <c r="AX219" s="142"/>
      <c r="AY219" s="133"/>
      <c r="AZ219" s="365"/>
      <c r="BA219" s="365"/>
      <c r="BB219" s="365"/>
      <c r="BC219" s="365"/>
      <c r="BD219" s="133"/>
      <c r="BE219" s="142"/>
      <c r="BF219" s="133"/>
      <c r="BG219" s="365"/>
      <c r="BH219" s="365"/>
      <c r="BI219" s="365"/>
      <c r="BJ219" s="365"/>
      <c r="BK219" s="133"/>
      <c r="BL219" s="142"/>
      <c r="BM219" s="133"/>
      <c r="BN219" s="365"/>
      <c r="BO219" s="365"/>
      <c r="BP219" s="365"/>
      <c r="BQ219" s="365"/>
      <c r="BR219" s="133"/>
      <c r="BS219" s="142"/>
      <c r="BT219" s="133"/>
      <c r="BU219" s="365"/>
      <c r="BV219" s="365"/>
      <c r="BW219" s="365"/>
      <c r="BX219" s="365"/>
      <c r="BY219" s="365"/>
    </row>
    <row r="220" spans="1:77" ht="16.5" hidden="1" customHeight="1" thickBot="1">
      <c r="A220" s="362"/>
      <c r="B220" s="365"/>
      <c r="C220" s="365"/>
      <c r="D220" s="365"/>
      <c r="E220" s="91"/>
      <c r="F220" s="91"/>
      <c r="G220" s="365"/>
      <c r="H220" s="365"/>
      <c r="I220" s="365"/>
      <c r="J220" s="365"/>
      <c r="K220" s="365"/>
      <c r="L220" s="365"/>
      <c r="M220" s="365"/>
      <c r="N220" s="365"/>
      <c r="O220" s="365"/>
      <c r="P220" s="388"/>
      <c r="Q220" s="391"/>
      <c r="R220" s="365"/>
      <c r="S220" s="365"/>
      <c r="T220" s="370"/>
      <c r="U220" s="373"/>
      <c r="V220" s="373"/>
      <c r="W220" s="377"/>
      <c r="X220" s="380"/>
      <c r="Y220" s="365"/>
      <c r="Z220" s="91"/>
      <c r="AA220" s="91"/>
      <c r="AB220" s="183" t="str">
        <f t="shared" si="10"/>
        <v/>
      </c>
      <c r="AC220" s="91"/>
      <c r="AD220" s="183" t="str">
        <f t="shared" si="11"/>
        <v/>
      </c>
      <c r="AE220" s="91"/>
      <c r="AF220" s="91"/>
      <c r="AG220" s="182"/>
      <c r="AH220" s="182"/>
      <c r="AI220" s="182"/>
      <c r="AJ220" s="182"/>
      <c r="AK220" s="183" t="e">
        <f t="shared" si="9"/>
        <v>#VALUE!</v>
      </c>
      <c r="AL220" s="184" t="str">
        <f>IF(OR(AA220="Preventivo",AA220="Detectivo"),((V218-AL218-AL219)*AK220),"0")</f>
        <v>0</v>
      </c>
      <c r="AM220" s="189" t="str">
        <f>IF(AND(AA220="Correctivo",N218="Gestión"),((W218-AM218-AM219)*AK220),"0")</f>
        <v>0</v>
      </c>
      <c r="AN220" s="383"/>
      <c r="AO220" s="365"/>
      <c r="AP220" s="365"/>
      <c r="AQ220" s="365"/>
      <c r="AR220" s="394"/>
      <c r="AS220" s="142"/>
      <c r="AT220" s="394"/>
      <c r="AU220" s="394"/>
      <c r="AV220" s="394"/>
      <c r="AW220" s="133"/>
      <c r="AX220" s="142"/>
      <c r="AY220" s="133"/>
      <c r="AZ220" s="365"/>
      <c r="BA220" s="365"/>
      <c r="BB220" s="365"/>
      <c r="BC220" s="365"/>
      <c r="BD220" s="133"/>
      <c r="BE220" s="142"/>
      <c r="BF220" s="133"/>
      <c r="BG220" s="365"/>
      <c r="BH220" s="365"/>
      <c r="BI220" s="365"/>
      <c r="BJ220" s="365"/>
      <c r="BK220" s="133"/>
      <c r="BL220" s="142"/>
      <c r="BM220" s="133"/>
      <c r="BN220" s="365"/>
      <c r="BO220" s="365"/>
      <c r="BP220" s="365"/>
      <c r="BQ220" s="365"/>
      <c r="BR220" s="133"/>
      <c r="BS220" s="142"/>
      <c r="BT220" s="133"/>
      <c r="BU220" s="365"/>
      <c r="BV220" s="365"/>
      <c r="BW220" s="365"/>
      <c r="BX220" s="365"/>
      <c r="BY220" s="365"/>
    </row>
    <row r="221" spans="1:77" ht="16.5" hidden="1" customHeight="1" thickBot="1">
      <c r="A221" s="362"/>
      <c r="B221" s="365"/>
      <c r="C221" s="365"/>
      <c r="D221" s="365"/>
      <c r="E221" s="91"/>
      <c r="F221" s="91"/>
      <c r="G221" s="365"/>
      <c r="H221" s="365"/>
      <c r="I221" s="365"/>
      <c r="J221" s="365"/>
      <c r="K221" s="365"/>
      <c r="L221" s="365"/>
      <c r="M221" s="365"/>
      <c r="N221" s="365"/>
      <c r="O221" s="365"/>
      <c r="P221" s="388"/>
      <c r="Q221" s="391"/>
      <c r="R221" s="365"/>
      <c r="S221" s="365"/>
      <c r="T221" s="370"/>
      <c r="U221" s="373"/>
      <c r="V221" s="373"/>
      <c r="W221" s="377"/>
      <c r="X221" s="380"/>
      <c r="Y221" s="365"/>
      <c r="Z221" s="91"/>
      <c r="AA221" s="91"/>
      <c r="AB221" s="183" t="str">
        <f t="shared" si="10"/>
        <v/>
      </c>
      <c r="AC221" s="91"/>
      <c r="AD221" s="183" t="str">
        <f t="shared" si="11"/>
        <v/>
      </c>
      <c r="AE221" s="91"/>
      <c r="AF221" s="91"/>
      <c r="AG221" s="182"/>
      <c r="AH221" s="182"/>
      <c r="AI221" s="182"/>
      <c r="AJ221" s="182"/>
      <c r="AK221" s="183" t="e">
        <f t="shared" si="9"/>
        <v>#VALUE!</v>
      </c>
      <c r="AL221" s="184" t="str">
        <f>IF(OR(AA221="Preventivo",AA221="Detectivo"),((V218-AL218-AL219-AL220)*AK221),"0")</f>
        <v>0</v>
      </c>
      <c r="AM221" s="188" t="str">
        <f>IF(AND(AA221="Correctivo",N218="Gestión"),((W218-AM218-AM219-AM220)*AK221),"0")</f>
        <v>0</v>
      </c>
      <c r="AN221" s="383"/>
      <c r="AO221" s="365"/>
      <c r="AP221" s="365"/>
      <c r="AQ221" s="365"/>
      <c r="AR221" s="394"/>
      <c r="AS221" s="142"/>
      <c r="AT221" s="394"/>
      <c r="AU221" s="394"/>
      <c r="AV221" s="394"/>
      <c r="AW221" s="133"/>
      <c r="AX221" s="142"/>
      <c r="AY221" s="133"/>
      <c r="AZ221" s="365"/>
      <c r="BA221" s="365"/>
      <c r="BB221" s="365"/>
      <c r="BC221" s="365"/>
      <c r="BD221" s="133"/>
      <c r="BE221" s="142"/>
      <c r="BF221" s="133"/>
      <c r="BG221" s="365"/>
      <c r="BH221" s="365"/>
      <c r="BI221" s="365"/>
      <c r="BJ221" s="365"/>
      <c r="BK221" s="133"/>
      <c r="BL221" s="142"/>
      <c r="BM221" s="133"/>
      <c r="BN221" s="365"/>
      <c r="BO221" s="365"/>
      <c r="BP221" s="365"/>
      <c r="BQ221" s="365"/>
      <c r="BR221" s="133"/>
      <c r="BS221" s="142"/>
      <c r="BT221" s="133"/>
      <c r="BU221" s="365"/>
      <c r="BV221" s="365"/>
      <c r="BW221" s="365"/>
      <c r="BX221" s="365"/>
      <c r="BY221" s="365"/>
    </row>
    <row r="222" spans="1:77" ht="16.5" hidden="1" customHeight="1" thickBot="1">
      <c r="A222" s="467"/>
      <c r="B222" s="366"/>
      <c r="C222" s="366"/>
      <c r="D222" s="463"/>
      <c r="E222" s="156"/>
      <c r="F222" s="156"/>
      <c r="G222" s="366"/>
      <c r="H222" s="366"/>
      <c r="I222" s="366"/>
      <c r="J222" s="463"/>
      <c r="K222" s="463"/>
      <c r="L222" s="463"/>
      <c r="M222" s="463"/>
      <c r="N222" s="463"/>
      <c r="O222" s="463"/>
      <c r="P222" s="464"/>
      <c r="Q222" s="392"/>
      <c r="R222" s="366"/>
      <c r="S222" s="366"/>
      <c r="T222" s="371"/>
      <c r="U222" s="374"/>
      <c r="V222" s="374"/>
      <c r="W222" s="378"/>
      <c r="X222" s="381"/>
      <c r="Y222" s="366"/>
      <c r="Z222" s="91"/>
      <c r="AA222" s="91"/>
      <c r="AB222" s="183" t="str">
        <f t="shared" si="10"/>
        <v/>
      </c>
      <c r="AC222" s="91"/>
      <c r="AD222" s="183" t="str">
        <f t="shared" si="11"/>
        <v/>
      </c>
      <c r="AE222" s="91"/>
      <c r="AF222" s="91"/>
      <c r="AG222" s="182"/>
      <c r="AH222" s="182"/>
      <c r="AI222" s="182"/>
      <c r="AJ222" s="182"/>
      <c r="AK222" s="183" t="e">
        <f t="shared" si="9"/>
        <v>#VALUE!</v>
      </c>
      <c r="AL222" s="184" t="str">
        <f>IF(OR(AA222="Preventivo",AA222="Detectivo"),((V218-AL218-AL219-AL220-AL221)*AK222),"0")</f>
        <v>0</v>
      </c>
      <c r="AM222" s="190" t="str">
        <f>IF(AND(AA222="Correctivo",N218="Gestión"),((W218-AM218-AM219-AM220-AM221)*AK222),"0")</f>
        <v>0</v>
      </c>
      <c r="AN222" s="384"/>
      <c r="AO222" s="386"/>
      <c r="AP222" s="386"/>
      <c r="AQ222" s="366"/>
      <c r="AR222" s="395"/>
      <c r="AS222" s="156"/>
      <c r="AT222" s="395"/>
      <c r="AU222" s="395"/>
      <c r="AV222" s="395"/>
      <c r="AW222" s="134"/>
      <c r="AX222" s="156"/>
      <c r="AY222" s="134"/>
      <c r="AZ222" s="366"/>
      <c r="BA222" s="366"/>
      <c r="BB222" s="366"/>
      <c r="BC222" s="366"/>
      <c r="BD222" s="134"/>
      <c r="BE222" s="156"/>
      <c r="BF222" s="134"/>
      <c r="BG222" s="366"/>
      <c r="BH222" s="366"/>
      <c r="BI222" s="366"/>
      <c r="BJ222" s="366"/>
      <c r="BK222" s="134"/>
      <c r="BL222" s="156"/>
      <c r="BM222" s="134"/>
      <c r="BN222" s="366"/>
      <c r="BO222" s="366"/>
      <c r="BP222" s="366"/>
      <c r="BQ222" s="366"/>
      <c r="BR222" s="134"/>
      <c r="BS222" s="156"/>
      <c r="BT222" s="134"/>
      <c r="BU222" s="366"/>
      <c r="BV222" s="366"/>
      <c r="BW222" s="366"/>
      <c r="BX222" s="366"/>
      <c r="BY222" s="366"/>
    </row>
    <row r="223" spans="1:77" ht="16.5" hidden="1" customHeight="1">
      <c r="A223" s="196"/>
      <c r="B223" s="196"/>
      <c r="C223" s="196"/>
      <c r="D223" s="196"/>
      <c r="E223" s="196"/>
      <c r="F223" s="196"/>
      <c r="G223" s="196"/>
      <c r="H223" s="196"/>
      <c r="I223" s="196"/>
      <c r="J223" s="196"/>
      <c r="K223" s="196"/>
      <c r="L223" s="196"/>
      <c r="M223" s="196"/>
      <c r="N223" s="196"/>
      <c r="O223" s="196"/>
      <c r="P223" s="196"/>
      <c r="Q223" s="197"/>
      <c r="R223" s="196"/>
      <c r="S223" s="196"/>
      <c r="T223" s="196"/>
      <c r="U223" s="196"/>
      <c r="V223" s="196"/>
      <c r="W223" s="198"/>
      <c r="X223" s="196"/>
      <c r="Y223" s="196"/>
      <c r="Z223" s="196"/>
      <c r="AA223" s="196"/>
      <c r="AB223" s="199"/>
      <c r="AC223" s="196"/>
      <c r="AD223" s="238"/>
      <c r="AE223" s="197"/>
      <c r="AF223" s="197"/>
      <c r="AG223" s="197"/>
      <c r="AH223" s="197"/>
      <c r="AI223" s="197"/>
      <c r="AJ223" s="197"/>
      <c r="AK223" s="180"/>
      <c r="AL223" s="180"/>
      <c r="AM223" s="180"/>
      <c r="AN223" s="180"/>
      <c r="AO223" s="180"/>
      <c r="AP223" s="180"/>
      <c r="AQ223" s="180"/>
      <c r="AR223" s="208"/>
      <c r="AS223" s="208"/>
      <c r="AT223" s="208"/>
      <c r="AU223" s="208"/>
      <c r="AV223" s="208"/>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row>
    <row r="224" spans="1:77" ht="16.5" hidden="1" customHeight="1">
      <c r="A224" s="196"/>
      <c r="B224" s="196"/>
      <c r="C224" s="196"/>
      <c r="D224" s="196"/>
      <c r="E224" s="196"/>
      <c r="F224" s="196"/>
      <c r="G224" s="196"/>
      <c r="H224" s="196"/>
      <c r="I224" s="196"/>
      <c r="J224" s="196"/>
      <c r="K224" s="196"/>
      <c r="L224" s="196"/>
      <c r="M224" s="196"/>
      <c r="N224" s="196"/>
      <c r="O224" s="196"/>
      <c r="P224" s="196"/>
      <c r="Q224" s="197"/>
      <c r="R224" s="196"/>
      <c r="S224" s="196"/>
      <c r="T224" s="196"/>
      <c r="U224" s="196"/>
      <c r="V224" s="196"/>
      <c r="W224" s="198"/>
      <c r="X224" s="196"/>
      <c r="Y224" s="196"/>
      <c r="Z224" s="196"/>
      <c r="AA224" s="196"/>
      <c r="AB224" s="199"/>
      <c r="AC224" s="196"/>
      <c r="AD224" s="238"/>
      <c r="AE224" s="197"/>
      <c r="AF224" s="197"/>
      <c r="AG224" s="197"/>
      <c r="AH224" s="197"/>
      <c r="AI224" s="197"/>
      <c r="AJ224" s="197"/>
      <c r="AK224" s="180"/>
      <c r="AL224" s="180"/>
      <c r="AM224" s="180"/>
      <c r="AN224" s="180"/>
      <c r="AO224" s="180"/>
      <c r="AP224" s="180"/>
      <c r="AQ224" s="180"/>
      <c r="AR224" s="208"/>
      <c r="AS224" s="208"/>
      <c r="AT224" s="208"/>
      <c r="AU224" s="208"/>
      <c r="AV224" s="208"/>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row>
    <row r="225" spans="1:77" ht="16.5" hidden="1" customHeight="1">
      <c r="A225" s="468" t="s">
        <v>631</v>
      </c>
      <c r="B225" s="469"/>
      <c r="C225" s="469"/>
      <c r="D225" s="469"/>
      <c r="E225" s="469"/>
      <c r="F225" s="469"/>
      <c r="G225" s="469"/>
      <c r="H225" s="469"/>
      <c r="I225" s="469"/>
      <c r="J225" s="469"/>
      <c r="K225" s="470"/>
      <c r="L225" s="196"/>
      <c r="M225" s="196"/>
      <c r="N225" s="196"/>
      <c r="O225" s="196"/>
      <c r="P225" s="196"/>
      <c r="Q225" s="197"/>
      <c r="R225" s="196"/>
      <c r="S225" s="196"/>
      <c r="T225" s="196"/>
      <c r="U225" s="196"/>
      <c r="V225" s="196"/>
      <c r="W225" s="198"/>
      <c r="X225" s="196"/>
      <c r="Y225" s="196"/>
      <c r="Z225" s="196"/>
      <c r="AA225" s="196"/>
      <c r="AB225" s="199"/>
      <c r="AC225" s="196"/>
      <c r="AD225" s="238"/>
      <c r="AE225" s="197"/>
      <c r="AF225" s="197"/>
      <c r="AG225" s="197"/>
      <c r="AH225" s="197"/>
      <c r="AI225" s="197"/>
      <c r="AJ225" s="197"/>
      <c r="AK225" s="180"/>
      <c r="AL225" s="180"/>
      <c r="AM225" s="180"/>
      <c r="AN225" s="180"/>
      <c r="AO225" s="180"/>
      <c r="AP225" s="180"/>
      <c r="AQ225" s="180"/>
      <c r="AR225" s="208"/>
      <c r="AS225" s="208"/>
      <c r="AT225" s="208"/>
      <c r="AU225" s="208"/>
      <c r="AV225" s="208"/>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row>
    <row r="226" spans="1:77" ht="16.5" hidden="1" customHeight="1">
      <c r="A226" s="471"/>
      <c r="B226" s="410"/>
      <c r="C226" s="410"/>
      <c r="D226" s="410"/>
      <c r="E226" s="410"/>
      <c r="F226" s="410"/>
      <c r="G226" s="410"/>
      <c r="H226" s="410"/>
      <c r="I226" s="410"/>
      <c r="J226" s="410"/>
      <c r="K226" s="472"/>
      <c r="L226" s="196"/>
      <c r="M226" s="196"/>
      <c r="N226" s="196"/>
      <c r="O226" s="196"/>
      <c r="P226" s="196"/>
      <c r="Q226" s="197"/>
      <c r="R226" s="196"/>
      <c r="S226" s="196"/>
      <c r="T226" s="196"/>
      <c r="U226" s="196"/>
      <c r="V226" s="196"/>
      <c r="W226" s="198"/>
      <c r="X226" s="196"/>
      <c r="Y226" s="196"/>
      <c r="Z226" s="196"/>
      <c r="AA226" s="196"/>
      <c r="AB226" s="199"/>
      <c r="AC226" s="196"/>
      <c r="AD226" s="238"/>
      <c r="AE226" s="197"/>
      <c r="AF226" s="197"/>
      <c r="AG226" s="197"/>
      <c r="AH226" s="197"/>
      <c r="AI226" s="197"/>
      <c r="AJ226" s="197"/>
      <c r="AK226" s="180"/>
      <c r="AL226" s="180"/>
      <c r="AM226" s="180"/>
      <c r="AN226" s="180"/>
      <c r="AO226" s="180"/>
      <c r="AP226" s="180"/>
      <c r="AQ226" s="180"/>
      <c r="AR226" s="208"/>
      <c r="AS226" s="208"/>
      <c r="AT226" s="208"/>
      <c r="AU226" s="208"/>
      <c r="AV226" s="208"/>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row>
    <row r="227" spans="1:77" ht="16.5" hidden="1" customHeight="1">
      <c r="A227" s="471"/>
      <c r="B227" s="410"/>
      <c r="C227" s="410"/>
      <c r="D227" s="410"/>
      <c r="E227" s="410"/>
      <c r="F227" s="410"/>
      <c r="G227" s="410"/>
      <c r="H227" s="410"/>
      <c r="I227" s="410"/>
      <c r="J227" s="410"/>
      <c r="K227" s="472"/>
      <c r="L227" s="196"/>
      <c r="M227" s="196"/>
      <c r="N227" s="196"/>
      <c r="O227" s="196"/>
      <c r="P227" s="196"/>
      <c r="Q227" s="197"/>
      <c r="R227" s="196"/>
      <c r="S227" s="196"/>
      <c r="T227" s="196"/>
      <c r="U227" s="196"/>
      <c r="V227" s="196"/>
      <c r="W227" s="198"/>
      <c r="X227" s="196"/>
      <c r="Y227" s="196"/>
      <c r="Z227" s="196"/>
      <c r="AA227" s="196"/>
      <c r="AB227" s="199"/>
      <c r="AC227" s="196"/>
      <c r="AD227" s="238"/>
      <c r="AE227" s="197"/>
      <c r="AF227" s="197"/>
      <c r="AG227" s="197"/>
      <c r="AH227" s="197"/>
      <c r="AI227" s="197"/>
      <c r="AJ227" s="197"/>
      <c r="AK227" s="180"/>
      <c r="AL227" s="180"/>
      <c r="AM227" s="180"/>
      <c r="AN227" s="180"/>
      <c r="AO227" s="180"/>
      <c r="AP227" s="180"/>
      <c r="AQ227" s="180"/>
      <c r="AR227" s="208"/>
      <c r="AS227" s="208"/>
      <c r="AT227" s="208"/>
      <c r="AU227" s="208"/>
      <c r="AV227" s="208"/>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row>
    <row r="228" spans="1:77" ht="16.5" hidden="1" customHeight="1">
      <c r="A228" s="473"/>
      <c r="B228" s="474"/>
      <c r="C228" s="474"/>
      <c r="D228" s="474"/>
      <c r="E228" s="474"/>
      <c r="F228" s="474"/>
      <c r="G228" s="474"/>
      <c r="H228" s="474"/>
      <c r="I228" s="474"/>
      <c r="J228" s="474"/>
      <c r="K228" s="475"/>
      <c r="L228" s="196"/>
      <c r="M228" s="196"/>
      <c r="N228" s="196"/>
      <c r="O228" s="196"/>
      <c r="P228" s="196"/>
      <c r="Q228" s="197"/>
      <c r="R228" s="196"/>
      <c r="S228" s="196"/>
      <c r="T228" s="196"/>
      <c r="U228" s="196"/>
      <c r="V228" s="196"/>
      <c r="W228" s="198"/>
      <c r="X228" s="196"/>
      <c r="Y228" s="196"/>
      <c r="Z228" s="196"/>
      <c r="AA228" s="196"/>
      <c r="AB228" s="199"/>
      <c r="AC228" s="196"/>
      <c r="AD228" s="238"/>
      <c r="AE228" s="197"/>
      <c r="AF228" s="197"/>
      <c r="AG228" s="197"/>
      <c r="AH228" s="197"/>
      <c r="AI228" s="197"/>
      <c r="AJ228" s="197"/>
      <c r="AK228" s="180"/>
      <c r="AL228" s="180"/>
      <c r="AM228" s="180"/>
      <c r="AN228" s="180"/>
      <c r="AO228" s="180"/>
      <c r="AP228" s="180"/>
      <c r="AQ228" s="180"/>
      <c r="AR228" s="208"/>
      <c r="AS228" s="208"/>
      <c r="AT228" s="208"/>
      <c r="AU228" s="208"/>
      <c r="AV228" s="208"/>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row>
    <row r="229" spans="1:77" ht="16.5" hidden="1" customHeight="1">
      <c r="A229" s="196"/>
      <c r="B229" s="196"/>
      <c r="C229" s="196"/>
      <c r="D229" s="196"/>
      <c r="E229" s="196"/>
      <c r="F229" s="196"/>
      <c r="G229" s="196"/>
      <c r="H229" s="196"/>
      <c r="I229" s="196"/>
      <c r="J229" s="196"/>
      <c r="K229" s="196"/>
      <c r="L229" s="196"/>
      <c r="M229" s="196"/>
      <c r="N229" s="196"/>
      <c r="O229" s="196"/>
      <c r="P229" s="196"/>
      <c r="Q229" s="197"/>
      <c r="R229" s="196"/>
      <c r="S229" s="196"/>
      <c r="T229" s="196"/>
      <c r="U229" s="196"/>
      <c r="V229" s="196"/>
      <c r="W229" s="198"/>
      <c r="X229" s="196"/>
      <c r="Y229" s="196"/>
      <c r="Z229" s="196"/>
      <c r="AA229" s="196"/>
      <c r="AB229" s="199"/>
      <c r="AC229" s="196"/>
      <c r="AD229" s="238"/>
      <c r="AE229" s="197"/>
      <c r="AF229" s="197"/>
      <c r="AG229" s="197"/>
      <c r="AH229" s="197"/>
      <c r="AI229" s="197"/>
      <c r="AJ229" s="197"/>
      <c r="AK229" s="180"/>
      <c r="AL229" s="180"/>
      <c r="AM229" s="180"/>
      <c r="AN229" s="180"/>
      <c r="AO229" s="180"/>
      <c r="AP229" s="180"/>
      <c r="AQ229" s="180"/>
      <c r="AR229" s="208"/>
      <c r="AS229" s="208"/>
      <c r="AT229" s="208"/>
      <c r="AU229" s="208"/>
      <c r="AV229" s="208"/>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row>
    <row r="230" spans="1:77" ht="16.5" hidden="1" customHeight="1">
      <c r="A230" s="196"/>
      <c r="B230" s="196"/>
      <c r="C230" s="196"/>
      <c r="D230" s="196"/>
      <c r="E230" s="196"/>
      <c r="F230" s="196"/>
      <c r="G230" s="196"/>
      <c r="H230" s="196"/>
      <c r="I230" s="196"/>
      <c r="J230" s="196"/>
      <c r="K230" s="196"/>
      <c r="L230" s="196"/>
      <c r="M230" s="196"/>
      <c r="N230" s="196"/>
      <c r="O230" s="196"/>
      <c r="P230" s="196"/>
      <c r="Q230" s="197"/>
      <c r="R230" s="196"/>
      <c r="S230" s="196"/>
      <c r="T230" s="196"/>
      <c r="U230" s="196"/>
      <c r="V230" s="196"/>
      <c r="W230" s="198"/>
      <c r="X230" s="196"/>
      <c r="Y230" s="196"/>
      <c r="Z230" s="196"/>
      <c r="AA230" s="196"/>
      <c r="AB230" s="199"/>
      <c r="AC230" s="196"/>
      <c r="AD230" s="238"/>
      <c r="AE230" s="197"/>
      <c r="AF230" s="197"/>
      <c r="AG230" s="197"/>
      <c r="AH230" s="197"/>
      <c r="AI230" s="197"/>
      <c r="AJ230" s="197"/>
      <c r="AK230" s="180"/>
      <c r="AL230" s="180"/>
      <c r="AM230" s="180"/>
      <c r="AN230" s="180"/>
      <c r="AO230" s="180"/>
      <c r="AP230" s="180"/>
      <c r="AQ230" s="180"/>
      <c r="AR230" s="208"/>
      <c r="AS230" s="208"/>
      <c r="AT230" s="208"/>
      <c r="AU230" s="208"/>
      <c r="AV230" s="208"/>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row>
    <row r="231" spans="1:77" ht="36.75" hidden="1" customHeight="1">
      <c r="A231" s="476" t="s">
        <v>632</v>
      </c>
      <c r="B231" s="477"/>
      <c r="C231" s="477"/>
      <c r="D231" s="477"/>
      <c r="E231" s="478"/>
      <c r="F231" s="200"/>
      <c r="G231" s="200"/>
      <c r="H231" s="201"/>
      <c r="I231" s="201"/>
      <c r="J231" s="201"/>
      <c r="K231" s="201"/>
      <c r="L231" s="196"/>
      <c r="M231" s="196"/>
      <c r="N231" s="196"/>
      <c r="O231" s="196"/>
      <c r="P231" s="196"/>
      <c r="Q231" s="197"/>
      <c r="R231" s="196"/>
      <c r="S231" s="196"/>
      <c r="T231" s="196"/>
      <c r="U231" s="196"/>
      <c r="V231" s="196"/>
      <c r="W231" s="198"/>
      <c r="X231" s="196"/>
      <c r="Y231" s="196"/>
      <c r="Z231" s="196"/>
      <c r="AA231" s="196"/>
      <c r="AB231" s="199"/>
      <c r="AC231" s="196"/>
      <c r="AD231" s="238"/>
      <c r="AE231" s="197"/>
      <c r="AF231" s="197"/>
      <c r="AG231" s="197"/>
      <c r="AH231" s="197"/>
      <c r="AI231" s="197"/>
      <c r="AJ231" s="197"/>
      <c r="AK231" s="180"/>
      <c r="AL231" s="180"/>
      <c r="AM231" s="180"/>
      <c r="AN231" s="180"/>
      <c r="AO231" s="180"/>
      <c r="AP231" s="180"/>
      <c r="AQ231" s="180"/>
      <c r="AR231" s="208"/>
      <c r="AS231" s="208"/>
      <c r="AT231" s="208"/>
      <c r="AU231" s="208"/>
      <c r="AV231" s="208"/>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row>
    <row r="232" spans="1:77" ht="108.75" hidden="1" customHeight="1" thickBot="1">
      <c r="A232" s="202" t="s">
        <v>156</v>
      </c>
      <c r="B232" s="202" t="s">
        <v>157</v>
      </c>
      <c r="C232" s="202" t="s">
        <v>158</v>
      </c>
      <c r="D232" s="202" t="s">
        <v>159</v>
      </c>
      <c r="E232" s="89" t="s">
        <v>160</v>
      </c>
      <c r="F232" s="200"/>
      <c r="G232" s="200"/>
      <c r="H232" s="200"/>
      <c r="I232" s="200"/>
      <c r="J232" s="200"/>
      <c r="K232" s="200"/>
      <c r="L232" s="203"/>
      <c r="M232" s="203"/>
      <c r="N232" s="203"/>
      <c r="O232" s="203"/>
      <c r="P232" s="203"/>
      <c r="Q232" s="204"/>
      <c r="R232" s="203"/>
      <c r="S232" s="203"/>
      <c r="T232" s="203"/>
      <c r="U232" s="203"/>
      <c r="V232" s="203"/>
      <c r="W232" s="205"/>
      <c r="X232" s="203"/>
      <c r="Y232" s="203"/>
      <c r="Z232" s="203"/>
      <c r="AA232" s="203"/>
      <c r="AB232" s="206"/>
      <c r="AC232" s="203"/>
      <c r="AD232" s="239"/>
      <c r="AE232" s="204"/>
      <c r="AF232" s="204"/>
      <c r="AG232" s="204"/>
      <c r="AH232" s="204"/>
      <c r="AI232" s="204"/>
      <c r="AJ232" s="204"/>
      <c r="AK232" s="179"/>
      <c r="AL232" s="179"/>
      <c r="AM232" s="179"/>
      <c r="AN232" s="179"/>
      <c r="AO232" s="179"/>
      <c r="AP232" s="179"/>
      <c r="AQ232" s="179"/>
      <c r="AR232" s="228"/>
      <c r="AS232" s="228"/>
      <c r="AT232" s="228"/>
      <c r="AU232" s="228"/>
      <c r="AV232" s="228"/>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row>
    <row r="233" spans="1:77" ht="23.25" hidden="1" customHeight="1">
      <c r="A233" s="465">
        <v>1</v>
      </c>
      <c r="B233" s="465" t="e">
        <f>IF(Matriz_de_Riesgos!#REF!="Gestión",Matriz_de_Riesgos!#REF!,IF(Matriz_de_Riesgos!#REF!="Corrupción_O_LA_FT","No valorar",""))</f>
        <v>#REF!</v>
      </c>
      <c r="C233" s="465" t="s">
        <v>249</v>
      </c>
      <c r="D233" s="466" t="s">
        <v>243</v>
      </c>
      <c r="E233" s="350" t="str">
        <f>IF(OR(C233=Hoja1!$C$17,D233=Hoja1!$D$17),Hoja1!$B$17,IF(OR(C233=Hoja1!$C$16,D233=Hoja1!$D$16),Hoja1!$B$16,IF(OR(C233=Hoja1!$C$15,D233=Hoja1!$D$15),Hoja1!$B$15,IF(OR(C233=Hoja1!$C$14,D233=Hoja1!$D$14),Hoja1!$B$14,IF(OR(C233=Hoja1!$C$13,D233=Hoja1!$D$13),Hoja1!$B$13,"")))))</f>
        <v>Mayor</v>
      </c>
      <c r="F233" s="200"/>
      <c r="G233" s="200"/>
      <c r="H233" s="207"/>
      <c r="I233" s="201"/>
      <c r="J233" s="201"/>
      <c r="K233" s="201"/>
      <c r="L233" s="196"/>
      <c r="M233" s="196"/>
      <c r="N233" s="196"/>
      <c r="O233" s="196"/>
      <c r="P233" s="196"/>
      <c r="Q233" s="197"/>
      <c r="R233" s="196"/>
      <c r="S233" s="196"/>
      <c r="T233" s="196"/>
      <c r="U233" s="196"/>
      <c r="V233" s="196"/>
      <c r="W233" s="198"/>
      <c r="X233" s="196"/>
      <c r="Y233" s="196"/>
      <c r="Z233" s="196"/>
      <c r="AA233" s="196"/>
      <c r="AB233" s="199"/>
      <c r="AC233" s="196"/>
      <c r="AD233" s="238"/>
      <c r="AE233" s="197"/>
      <c r="AF233" s="197"/>
      <c r="AG233" s="197"/>
      <c r="AH233" s="197"/>
      <c r="AI233" s="197"/>
      <c r="AJ233" s="197"/>
      <c r="AK233" s="180"/>
      <c r="AL233" s="180"/>
      <c r="AM233" s="180"/>
      <c r="AN233" s="180"/>
      <c r="AO233" s="180"/>
      <c r="AP233" s="180"/>
      <c r="AQ233" s="180"/>
      <c r="AR233" s="208"/>
      <c r="AS233" s="208"/>
      <c r="AT233" s="208"/>
      <c r="AU233" s="208"/>
      <c r="AV233" s="208"/>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row>
    <row r="234" spans="1:77" ht="16.5" hidden="1" customHeight="1">
      <c r="A234" s="365"/>
      <c r="B234" s="365"/>
      <c r="C234" s="365"/>
      <c r="D234" s="370"/>
      <c r="E234" s="373"/>
      <c r="F234" s="200"/>
      <c r="G234" s="200"/>
      <c r="H234" s="207"/>
      <c r="I234" s="201"/>
      <c r="J234" s="201"/>
      <c r="K234" s="201"/>
      <c r="L234" s="196"/>
      <c r="M234" s="196"/>
      <c r="N234" s="196"/>
      <c r="O234" s="196"/>
      <c r="P234" s="196"/>
      <c r="Q234" s="197"/>
      <c r="R234" s="196"/>
      <c r="S234" s="196"/>
      <c r="T234" s="196"/>
      <c r="U234" s="196"/>
      <c r="V234" s="196"/>
      <c r="W234" s="198"/>
      <c r="X234" s="196"/>
      <c r="Y234" s="196"/>
      <c r="Z234" s="196"/>
      <c r="AA234" s="196"/>
      <c r="AB234" s="199"/>
      <c r="AC234" s="196"/>
      <c r="AD234" s="238"/>
      <c r="AE234" s="197"/>
      <c r="AF234" s="197"/>
      <c r="AG234" s="197"/>
      <c r="AH234" s="197"/>
      <c r="AI234" s="197"/>
      <c r="AJ234" s="197"/>
      <c r="AK234" s="180"/>
      <c r="AL234" s="180"/>
      <c r="AM234" s="180"/>
      <c r="AN234" s="180"/>
      <c r="AO234" s="180"/>
      <c r="AP234" s="180"/>
      <c r="AQ234" s="180"/>
      <c r="AR234" s="208"/>
      <c r="AS234" s="208"/>
      <c r="AT234" s="208"/>
      <c r="AU234" s="208"/>
      <c r="AV234" s="208"/>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row>
    <row r="235" spans="1:77" ht="16.5" hidden="1" customHeight="1">
      <c r="A235" s="365"/>
      <c r="B235" s="365"/>
      <c r="C235" s="365"/>
      <c r="D235" s="370"/>
      <c r="E235" s="373"/>
      <c r="F235" s="200"/>
      <c r="G235" s="200"/>
      <c r="H235" s="207"/>
      <c r="I235" s="201"/>
      <c r="J235" s="201"/>
      <c r="K235" s="201"/>
      <c r="L235" s="196"/>
      <c r="M235" s="196"/>
      <c r="N235" s="196"/>
      <c r="O235" s="196"/>
      <c r="P235" s="196"/>
      <c r="Q235" s="197"/>
      <c r="R235" s="196"/>
      <c r="S235" s="196"/>
      <c r="T235" s="196"/>
      <c r="U235" s="196"/>
      <c r="V235" s="196"/>
      <c r="W235" s="198"/>
      <c r="X235" s="196"/>
      <c r="Y235" s="196"/>
      <c r="Z235" s="196"/>
      <c r="AA235" s="196"/>
      <c r="AB235" s="199"/>
      <c r="AC235" s="196"/>
      <c r="AD235" s="238"/>
      <c r="AE235" s="197"/>
      <c r="AF235" s="197"/>
      <c r="AG235" s="197"/>
      <c r="AH235" s="197"/>
      <c r="AI235" s="197"/>
      <c r="AJ235" s="197"/>
      <c r="AK235" s="180"/>
      <c r="AL235" s="180"/>
      <c r="AM235" s="180"/>
      <c r="AN235" s="180"/>
      <c r="AO235" s="180"/>
      <c r="AP235" s="180"/>
      <c r="AQ235" s="180"/>
      <c r="AR235" s="208"/>
      <c r="AS235" s="208"/>
      <c r="AT235" s="208"/>
      <c r="AU235" s="208"/>
      <c r="AV235" s="208"/>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row>
    <row r="236" spans="1:77" ht="16.5" hidden="1" customHeight="1">
      <c r="A236" s="365"/>
      <c r="B236" s="365"/>
      <c r="C236" s="365"/>
      <c r="D236" s="370"/>
      <c r="E236" s="373"/>
      <c r="F236" s="200"/>
      <c r="G236" s="200"/>
      <c r="H236" s="207"/>
      <c r="I236" s="201"/>
      <c r="J236" s="201"/>
      <c r="K236" s="201"/>
      <c r="L236" s="196"/>
      <c r="M236" s="196"/>
      <c r="N236" s="196"/>
      <c r="O236" s="196"/>
      <c r="P236" s="196"/>
      <c r="Q236" s="197"/>
      <c r="R236" s="196"/>
      <c r="S236" s="196"/>
      <c r="T236" s="196"/>
      <c r="U236" s="196"/>
      <c r="V236" s="196"/>
      <c r="W236" s="198"/>
      <c r="X236" s="196"/>
      <c r="Y236" s="196"/>
      <c r="Z236" s="196"/>
      <c r="AA236" s="196"/>
      <c r="AB236" s="199"/>
      <c r="AC236" s="196"/>
      <c r="AD236" s="238"/>
      <c r="AE236" s="197"/>
      <c r="AF236" s="197"/>
      <c r="AG236" s="197"/>
      <c r="AH236" s="197"/>
      <c r="AI236" s="197"/>
      <c r="AJ236" s="197"/>
      <c r="AK236" s="180"/>
      <c r="AL236" s="180"/>
      <c r="AM236" s="180"/>
      <c r="AN236" s="180"/>
      <c r="AO236" s="180"/>
      <c r="AP236" s="180"/>
      <c r="AQ236" s="180"/>
      <c r="AR236" s="208"/>
      <c r="AS236" s="208"/>
      <c r="AT236" s="208"/>
      <c r="AU236" s="208"/>
      <c r="AV236" s="208"/>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row>
    <row r="237" spans="1:77" ht="59.25" hidden="1" customHeight="1" thickBot="1">
      <c r="A237" s="366"/>
      <c r="B237" s="366"/>
      <c r="C237" s="366"/>
      <c r="D237" s="371"/>
      <c r="E237" s="374"/>
      <c r="F237" s="200"/>
      <c r="G237" s="200"/>
      <c r="H237" s="207"/>
      <c r="I237" s="201"/>
      <c r="J237" s="201"/>
      <c r="K237" s="201"/>
      <c r="L237" s="196"/>
      <c r="M237" s="196"/>
      <c r="N237" s="196"/>
      <c r="O237" s="196"/>
      <c r="P237" s="196"/>
      <c r="Q237" s="197"/>
      <c r="R237" s="196"/>
      <c r="S237" s="196"/>
      <c r="T237" s="196"/>
      <c r="U237" s="196"/>
      <c r="V237" s="196"/>
      <c r="W237" s="198"/>
      <c r="X237" s="196"/>
      <c r="Y237" s="196"/>
      <c r="Z237" s="196"/>
      <c r="AA237" s="196"/>
      <c r="AB237" s="199"/>
      <c r="AC237" s="196"/>
      <c r="AD237" s="238"/>
      <c r="AE237" s="197"/>
      <c r="AF237" s="197"/>
      <c r="AG237" s="197"/>
      <c r="AH237" s="197"/>
      <c r="AI237" s="197"/>
      <c r="AJ237" s="197"/>
      <c r="AK237" s="180"/>
      <c r="AL237" s="180"/>
      <c r="AM237" s="180"/>
      <c r="AN237" s="180"/>
      <c r="AO237" s="180"/>
      <c r="AP237" s="180"/>
      <c r="AQ237" s="180"/>
      <c r="AR237" s="208"/>
      <c r="AS237" s="208"/>
      <c r="AT237" s="208"/>
      <c r="AU237" s="208"/>
      <c r="AV237" s="208"/>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row>
    <row r="238" spans="1:77" ht="16.5" hidden="1" customHeight="1">
      <c r="A238" s="465">
        <v>2</v>
      </c>
      <c r="B238" s="465" t="e">
        <f>IF(Matriz_de_Riesgos!#REF!="Gestión",Matriz_de_Riesgos!#REF!,IF(Matriz_de_Riesgos!#REF!="Corrupción_O_LA_FT","No valorar",""))</f>
        <v>#REF!</v>
      </c>
      <c r="C238" s="465"/>
      <c r="D238" s="466" t="s">
        <v>243</v>
      </c>
      <c r="E238" s="350" t="str">
        <f>IF(OR(C238=Hoja1!$C$17,D238=Hoja1!$D$17),Hoja1!$B$17,IF(OR(C238=Hoja1!$C$16,D238=Hoja1!$D$16),Hoja1!$B$16,IF(OR(C238=Hoja1!$C$15,D238=Hoja1!$D$15),Hoja1!$B$15,IF(OR(C238=Hoja1!$C$14,D238=Hoja1!$D$14),Hoja1!$B$14,IF(OR(C238=Hoja1!$C$13,D238=Hoja1!$D$13),Hoja1!$B$13,"")))))</f>
        <v>Moderado</v>
      </c>
      <c r="F238" s="200"/>
      <c r="G238" s="200"/>
      <c r="H238" s="201"/>
      <c r="I238" s="201"/>
      <c r="J238" s="201"/>
      <c r="K238" s="201"/>
      <c r="L238" s="196"/>
      <c r="M238" s="196"/>
      <c r="N238" s="196"/>
      <c r="O238" s="196"/>
      <c r="P238" s="196"/>
      <c r="Q238" s="197"/>
      <c r="R238" s="196"/>
      <c r="S238" s="196"/>
      <c r="T238" s="196"/>
      <c r="U238" s="196"/>
      <c r="V238" s="196"/>
      <c r="W238" s="198"/>
      <c r="X238" s="196"/>
      <c r="Y238" s="196"/>
      <c r="Z238" s="196"/>
      <c r="AA238" s="196"/>
      <c r="AB238" s="199"/>
      <c r="AC238" s="196"/>
      <c r="AD238" s="238"/>
      <c r="AE238" s="197"/>
      <c r="AF238" s="197"/>
      <c r="AG238" s="197"/>
      <c r="AH238" s="197"/>
      <c r="AI238" s="197"/>
      <c r="AJ238" s="197"/>
      <c r="AK238" s="180"/>
      <c r="AL238" s="180"/>
      <c r="AM238" s="180"/>
      <c r="AN238" s="180"/>
      <c r="AO238" s="180"/>
      <c r="AP238" s="180"/>
      <c r="AQ238" s="180"/>
      <c r="AR238" s="208"/>
      <c r="AS238" s="208"/>
      <c r="AT238" s="208"/>
      <c r="AU238" s="208"/>
      <c r="AV238" s="208"/>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row>
    <row r="239" spans="1:77" ht="16.5" hidden="1" customHeight="1">
      <c r="A239" s="365"/>
      <c r="B239" s="365"/>
      <c r="C239" s="365"/>
      <c r="D239" s="370"/>
      <c r="E239" s="373"/>
      <c r="F239" s="200"/>
      <c r="G239" s="200"/>
      <c r="H239" s="201"/>
      <c r="I239" s="201"/>
      <c r="J239" s="201"/>
      <c r="K239" s="201"/>
      <c r="L239" s="196"/>
      <c r="M239" s="196"/>
      <c r="N239" s="196"/>
      <c r="O239" s="196"/>
      <c r="P239" s="196"/>
      <c r="Q239" s="197"/>
      <c r="R239" s="196"/>
      <c r="S239" s="196"/>
      <c r="T239" s="196"/>
      <c r="U239" s="196"/>
      <c r="V239" s="196"/>
      <c r="W239" s="198"/>
      <c r="X239" s="196"/>
      <c r="Y239" s="196"/>
      <c r="Z239" s="196"/>
      <c r="AA239" s="196"/>
      <c r="AB239" s="199"/>
      <c r="AC239" s="196"/>
      <c r="AD239" s="238"/>
      <c r="AE239" s="197"/>
      <c r="AF239" s="197"/>
      <c r="AG239" s="197"/>
      <c r="AH239" s="197"/>
      <c r="AI239" s="197"/>
      <c r="AJ239" s="197"/>
      <c r="AK239" s="180"/>
      <c r="AL239" s="180"/>
      <c r="AM239" s="180"/>
      <c r="AN239" s="180"/>
      <c r="AO239" s="180"/>
      <c r="AP239" s="180"/>
      <c r="AQ239" s="180"/>
      <c r="AR239" s="208"/>
      <c r="AS239" s="208"/>
      <c r="AT239" s="208"/>
      <c r="AU239" s="208"/>
      <c r="AV239" s="208"/>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row>
    <row r="240" spans="1:77" ht="16.5" hidden="1" customHeight="1">
      <c r="A240" s="365"/>
      <c r="B240" s="365"/>
      <c r="C240" s="365"/>
      <c r="D240" s="370"/>
      <c r="E240" s="373"/>
      <c r="F240" s="200"/>
      <c r="G240" s="200"/>
      <c r="H240" s="201"/>
      <c r="I240" s="201"/>
      <c r="J240" s="201"/>
      <c r="K240" s="201"/>
      <c r="L240" s="196"/>
      <c r="M240" s="196"/>
      <c r="N240" s="196"/>
      <c r="O240" s="196"/>
      <c r="P240" s="196"/>
      <c r="Q240" s="197"/>
      <c r="R240" s="196"/>
      <c r="S240" s="196"/>
      <c r="T240" s="196"/>
      <c r="U240" s="196"/>
      <c r="V240" s="196"/>
      <c r="W240" s="198"/>
      <c r="X240" s="196"/>
      <c r="Y240" s="196"/>
      <c r="Z240" s="196"/>
      <c r="AA240" s="196"/>
      <c r="AB240" s="199"/>
      <c r="AC240" s="196"/>
      <c r="AD240" s="238"/>
      <c r="AE240" s="197"/>
      <c r="AF240" s="197"/>
      <c r="AG240" s="197"/>
      <c r="AH240" s="197"/>
      <c r="AI240" s="197"/>
      <c r="AJ240" s="197"/>
      <c r="AK240" s="180"/>
      <c r="AL240" s="180"/>
      <c r="AM240" s="180"/>
      <c r="AN240" s="180"/>
      <c r="AO240" s="180"/>
      <c r="AP240" s="180"/>
      <c r="AQ240" s="180"/>
      <c r="AR240" s="208"/>
      <c r="AS240" s="208"/>
      <c r="AT240" s="208"/>
      <c r="AU240" s="208"/>
      <c r="AV240" s="208"/>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row>
    <row r="241" spans="1:77" ht="16.5" hidden="1" customHeight="1">
      <c r="A241" s="365"/>
      <c r="B241" s="365"/>
      <c r="C241" s="365"/>
      <c r="D241" s="370"/>
      <c r="E241" s="373"/>
      <c r="F241" s="200"/>
      <c r="G241" s="200"/>
      <c r="H241" s="201"/>
      <c r="I241" s="201"/>
      <c r="J241" s="201"/>
      <c r="K241" s="201"/>
      <c r="L241" s="196"/>
      <c r="M241" s="196"/>
      <c r="N241" s="196"/>
      <c r="O241" s="196"/>
      <c r="P241" s="196"/>
      <c r="Q241" s="197"/>
      <c r="R241" s="196"/>
      <c r="S241" s="196"/>
      <c r="T241" s="196"/>
      <c r="U241" s="196"/>
      <c r="V241" s="196"/>
      <c r="W241" s="198"/>
      <c r="X241" s="196"/>
      <c r="Y241" s="196"/>
      <c r="Z241" s="196"/>
      <c r="AA241" s="196"/>
      <c r="AB241" s="199"/>
      <c r="AC241" s="196"/>
      <c r="AD241" s="238"/>
      <c r="AE241" s="197"/>
      <c r="AF241" s="197"/>
      <c r="AG241" s="197"/>
      <c r="AH241" s="197"/>
      <c r="AI241" s="197"/>
      <c r="AJ241" s="197"/>
      <c r="AK241" s="180"/>
      <c r="AL241" s="180"/>
      <c r="AM241" s="180"/>
      <c r="AN241" s="180"/>
      <c r="AO241" s="180"/>
      <c r="AP241" s="180"/>
      <c r="AQ241" s="180"/>
      <c r="AR241" s="208"/>
      <c r="AS241" s="208"/>
      <c r="AT241" s="208"/>
      <c r="AU241" s="208"/>
      <c r="AV241" s="208"/>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row>
    <row r="242" spans="1:77" ht="86.25" hidden="1" customHeight="1" thickBot="1">
      <c r="A242" s="366"/>
      <c r="B242" s="366"/>
      <c r="C242" s="366"/>
      <c r="D242" s="371"/>
      <c r="E242" s="374"/>
      <c r="F242" s="200"/>
      <c r="G242" s="200"/>
      <c r="H242" s="201"/>
      <c r="I242" s="201"/>
      <c r="J242" s="201"/>
      <c r="K242" s="201"/>
      <c r="L242" s="196"/>
      <c r="M242" s="196"/>
      <c r="N242" s="196"/>
      <c r="O242" s="196"/>
      <c r="P242" s="196"/>
      <c r="Q242" s="197"/>
      <c r="R242" s="196"/>
      <c r="S242" s="196"/>
      <c r="T242" s="196"/>
      <c r="U242" s="196"/>
      <c r="V242" s="196"/>
      <c r="W242" s="198"/>
      <c r="X242" s="196"/>
      <c r="Y242" s="196"/>
      <c r="Z242" s="196"/>
      <c r="AA242" s="196"/>
      <c r="AB242" s="199"/>
      <c r="AC242" s="196"/>
      <c r="AD242" s="238"/>
      <c r="AE242" s="197"/>
      <c r="AF242" s="197"/>
      <c r="AG242" s="197"/>
      <c r="AH242" s="197"/>
      <c r="AI242" s="197"/>
      <c r="AJ242" s="197"/>
      <c r="AK242" s="180"/>
      <c r="AL242" s="180"/>
      <c r="AM242" s="180"/>
      <c r="AN242" s="180"/>
      <c r="AO242" s="180"/>
      <c r="AP242" s="180"/>
      <c r="AQ242" s="180"/>
      <c r="AR242" s="208"/>
      <c r="AS242" s="208"/>
      <c r="AT242" s="208"/>
      <c r="AU242" s="208"/>
      <c r="AV242" s="208"/>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row>
    <row r="243" spans="1:77" ht="16.5" hidden="1" customHeight="1">
      <c r="A243" s="465">
        <v>3</v>
      </c>
      <c r="B243" s="465" t="e">
        <f>IF(Matriz_de_Riesgos!#REF!="Gestión",Matriz_de_Riesgos!#REF!,IF(Matriz_de_Riesgos!#REF!="Corrupción_O_LA_FT","No valorar",""))</f>
        <v>#REF!</v>
      </c>
      <c r="C243" s="465"/>
      <c r="D243" s="466" t="s">
        <v>243</v>
      </c>
      <c r="E243" s="350" t="str">
        <f>IF(OR(C243=Hoja1!$C$17,D243=Hoja1!$D$17),Hoja1!$B$17,IF(OR(C243=Hoja1!$C$16,D243=Hoja1!$D$16),Hoja1!$B$16,IF(OR(C243=Hoja1!$C$15,D243=Hoja1!$D$15),Hoja1!$B$15,IF(OR(C243=Hoja1!$C$14,D243=Hoja1!$D$14),Hoja1!$B$14,IF(OR(C243=Hoja1!$C$13,D243=Hoja1!$D$13),Hoja1!$B$13,"")))))</f>
        <v>Moderado</v>
      </c>
      <c r="F243" s="200"/>
      <c r="G243" s="200"/>
      <c r="H243" s="201"/>
      <c r="I243" s="201"/>
      <c r="J243" s="201"/>
      <c r="K243" s="201"/>
      <c r="L243" s="196"/>
      <c r="M243" s="196"/>
      <c r="N243" s="196"/>
      <c r="O243" s="196"/>
      <c r="P243" s="196"/>
      <c r="Q243" s="197"/>
      <c r="R243" s="196"/>
      <c r="S243" s="196"/>
      <c r="T243" s="196"/>
      <c r="U243" s="196"/>
      <c r="V243" s="196"/>
      <c r="W243" s="198"/>
      <c r="X243" s="196"/>
      <c r="Y243" s="196"/>
      <c r="Z243" s="196"/>
      <c r="AA243" s="196"/>
      <c r="AB243" s="199"/>
      <c r="AC243" s="196"/>
      <c r="AD243" s="238"/>
      <c r="AE243" s="197"/>
      <c r="AF243" s="197"/>
      <c r="AG243" s="197"/>
      <c r="AH243" s="197"/>
      <c r="AI243" s="197"/>
      <c r="AJ243" s="197"/>
      <c r="AK243" s="180"/>
      <c r="AL243" s="180"/>
      <c r="AM243" s="180"/>
      <c r="AN243" s="180"/>
      <c r="AO243" s="180"/>
      <c r="AP243" s="180"/>
      <c r="AQ243" s="180"/>
      <c r="AR243" s="208"/>
      <c r="AS243" s="208"/>
      <c r="AT243" s="208"/>
      <c r="AU243" s="208"/>
      <c r="AV243" s="208"/>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row>
    <row r="244" spans="1:77" ht="16.5" hidden="1" customHeight="1">
      <c r="A244" s="365"/>
      <c r="B244" s="365"/>
      <c r="C244" s="365"/>
      <c r="D244" s="370"/>
      <c r="E244" s="373"/>
      <c r="F244" s="200"/>
      <c r="G244" s="200"/>
      <c r="H244" s="201"/>
      <c r="I244" s="201"/>
      <c r="J244" s="201"/>
      <c r="K244" s="201"/>
      <c r="L244" s="196"/>
      <c r="M244" s="196"/>
      <c r="N244" s="196"/>
      <c r="O244" s="196"/>
      <c r="P244" s="196"/>
      <c r="Q244" s="197"/>
      <c r="R244" s="196"/>
      <c r="S244" s="196"/>
      <c r="T244" s="196"/>
      <c r="U244" s="196"/>
      <c r="V244" s="196"/>
      <c r="W244" s="198"/>
      <c r="X244" s="196"/>
      <c r="Y244" s="196"/>
      <c r="Z244" s="196"/>
      <c r="AA244" s="196"/>
      <c r="AB244" s="199"/>
      <c r="AC244" s="196"/>
      <c r="AD244" s="238"/>
      <c r="AE244" s="197"/>
      <c r="AF244" s="197"/>
      <c r="AG244" s="197"/>
      <c r="AH244" s="197"/>
      <c r="AI244" s="197"/>
      <c r="AJ244" s="197"/>
      <c r="AK244" s="180"/>
      <c r="AL244" s="180"/>
      <c r="AM244" s="180"/>
      <c r="AN244" s="180"/>
      <c r="AO244" s="180"/>
      <c r="AP244" s="180"/>
      <c r="AQ244" s="180"/>
      <c r="AR244" s="208"/>
      <c r="AS244" s="208"/>
      <c r="AT244" s="208"/>
      <c r="AU244" s="208"/>
      <c r="AV244" s="208"/>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row>
    <row r="245" spans="1:77" ht="16.5" hidden="1" customHeight="1">
      <c r="A245" s="365"/>
      <c r="B245" s="365"/>
      <c r="C245" s="365"/>
      <c r="D245" s="370"/>
      <c r="E245" s="373"/>
      <c r="F245" s="200"/>
      <c r="G245" s="200"/>
      <c r="H245" s="201"/>
      <c r="I245" s="201"/>
      <c r="J245" s="201"/>
      <c r="K245" s="201"/>
      <c r="L245" s="196"/>
      <c r="M245" s="196"/>
      <c r="N245" s="196"/>
      <c r="O245" s="196"/>
      <c r="P245" s="196"/>
      <c r="Q245" s="197"/>
      <c r="R245" s="196"/>
      <c r="S245" s="196"/>
      <c r="T245" s="196"/>
      <c r="U245" s="196"/>
      <c r="V245" s="196"/>
      <c r="W245" s="198"/>
      <c r="X245" s="196"/>
      <c r="Y245" s="196"/>
      <c r="Z245" s="196"/>
      <c r="AA245" s="196"/>
      <c r="AB245" s="199"/>
      <c r="AC245" s="196"/>
      <c r="AD245" s="238"/>
      <c r="AE245" s="197"/>
      <c r="AF245" s="197"/>
      <c r="AG245" s="197"/>
      <c r="AH245" s="197"/>
      <c r="AI245" s="197"/>
      <c r="AJ245" s="197"/>
      <c r="AK245" s="180"/>
      <c r="AL245" s="180"/>
      <c r="AM245" s="180"/>
      <c r="AN245" s="180"/>
      <c r="AO245" s="180"/>
      <c r="AP245" s="180"/>
      <c r="AQ245" s="180"/>
      <c r="AR245" s="208"/>
      <c r="AS245" s="208"/>
      <c r="AT245" s="208"/>
      <c r="AU245" s="208"/>
      <c r="AV245" s="208"/>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row>
    <row r="246" spans="1:77" ht="16.5" hidden="1" customHeight="1">
      <c r="A246" s="365"/>
      <c r="B246" s="365"/>
      <c r="C246" s="365"/>
      <c r="D246" s="370"/>
      <c r="E246" s="373"/>
      <c r="F246" s="200"/>
      <c r="G246" s="200"/>
      <c r="H246" s="201"/>
      <c r="I246" s="201"/>
      <c r="J246" s="201"/>
      <c r="K246" s="201"/>
      <c r="L246" s="196"/>
      <c r="M246" s="196"/>
      <c r="N246" s="196"/>
      <c r="O246" s="196"/>
      <c r="P246" s="196"/>
      <c r="Q246" s="197"/>
      <c r="R246" s="196"/>
      <c r="S246" s="196"/>
      <c r="T246" s="196"/>
      <c r="U246" s="196"/>
      <c r="V246" s="196"/>
      <c r="W246" s="198"/>
      <c r="X246" s="196"/>
      <c r="Y246" s="196"/>
      <c r="Z246" s="196"/>
      <c r="AA246" s="196"/>
      <c r="AB246" s="199"/>
      <c r="AC246" s="196"/>
      <c r="AD246" s="238"/>
      <c r="AE246" s="197"/>
      <c r="AF246" s="197"/>
      <c r="AG246" s="197"/>
      <c r="AH246" s="197"/>
      <c r="AI246" s="197"/>
      <c r="AJ246" s="197"/>
      <c r="AK246" s="180"/>
      <c r="AL246" s="180"/>
      <c r="AM246" s="180"/>
      <c r="AN246" s="180"/>
      <c r="AO246" s="180"/>
      <c r="AP246" s="180"/>
      <c r="AQ246" s="180"/>
      <c r="AR246" s="208"/>
      <c r="AS246" s="208"/>
      <c r="AT246" s="208"/>
      <c r="AU246" s="208"/>
      <c r="AV246" s="208"/>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row>
    <row r="247" spans="1:77" ht="16.5" hidden="1" customHeight="1" thickBot="1">
      <c r="A247" s="366"/>
      <c r="B247" s="366"/>
      <c r="C247" s="366"/>
      <c r="D247" s="371"/>
      <c r="E247" s="374"/>
      <c r="F247" s="200"/>
      <c r="G247" s="200"/>
      <c r="H247" s="201"/>
      <c r="I247" s="201"/>
      <c r="J247" s="201"/>
      <c r="K247" s="201"/>
      <c r="L247" s="196"/>
      <c r="M247" s="196"/>
      <c r="N247" s="196"/>
      <c r="O247" s="196"/>
      <c r="P247" s="196"/>
      <c r="Q247" s="197"/>
      <c r="R247" s="196"/>
      <c r="S247" s="196"/>
      <c r="T247" s="196"/>
      <c r="U247" s="196"/>
      <c r="V247" s="196"/>
      <c r="W247" s="198"/>
      <c r="X247" s="196"/>
      <c r="Y247" s="196"/>
      <c r="Z247" s="196"/>
      <c r="AA247" s="196"/>
      <c r="AB247" s="199"/>
      <c r="AC247" s="196"/>
      <c r="AD247" s="238"/>
      <c r="AE247" s="197"/>
      <c r="AF247" s="197"/>
      <c r="AG247" s="197"/>
      <c r="AH247" s="197"/>
      <c r="AI247" s="197"/>
      <c r="AJ247" s="197"/>
      <c r="AK247" s="180"/>
      <c r="AL247" s="180"/>
      <c r="AM247" s="180"/>
      <c r="AN247" s="180"/>
      <c r="AO247" s="180"/>
      <c r="AP247" s="180"/>
      <c r="AQ247" s="180"/>
      <c r="AR247" s="208"/>
      <c r="AS247" s="208"/>
      <c r="AT247" s="208"/>
      <c r="AU247" s="208"/>
      <c r="AV247" s="208"/>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row>
    <row r="248" spans="1:77" ht="16.5" hidden="1" customHeight="1">
      <c r="A248" s="465">
        <v>4</v>
      </c>
      <c r="B248" s="465" t="e">
        <f>IF(Matriz_de_Riesgos!#REF!="Gestión",Matriz_de_Riesgos!#REF!,IF(Matriz_de_Riesgos!#REF!="Corrupción_O_LA_FT","No valorar",""))</f>
        <v>#REF!</v>
      </c>
      <c r="C248" s="465" t="s">
        <v>249</v>
      </c>
      <c r="D248" s="466" t="s">
        <v>243</v>
      </c>
      <c r="E248" s="350" t="str">
        <f>IF(OR(C248=Hoja1!$C$17,D248=Hoja1!$D$17),Hoja1!$B$17,IF(OR(C248=Hoja1!$C$16,D248=Hoja1!$D$16),Hoja1!$B$16,IF(OR(C248=Hoja1!$C$15,D248=Hoja1!$D$15),Hoja1!$B$15,IF(OR(C248=Hoja1!$C$14,D248=Hoja1!$D$14),Hoja1!$B$14,IF(OR(C248=Hoja1!$C$13,D248=Hoja1!$D$13),Hoja1!$B$13,"")))))</f>
        <v>Mayor</v>
      </c>
      <c r="F248" s="200"/>
      <c r="G248" s="200"/>
      <c r="H248" s="201"/>
      <c r="I248" s="201"/>
      <c r="J248" s="201"/>
      <c r="K248" s="201"/>
      <c r="L248" s="196"/>
      <c r="M248" s="196"/>
      <c r="N248" s="196"/>
      <c r="O248" s="196"/>
      <c r="P248" s="196"/>
      <c r="Q248" s="197"/>
      <c r="R248" s="196"/>
      <c r="S248" s="196"/>
      <c r="T248" s="196"/>
      <c r="U248" s="196"/>
      <c r="V248" s="196"/>
      <c r="W248" s="198"/>
      <c r="X248" s="196"/>
      <c r="Y248" s="196"/>
      <c r="Z248" s="196"/>
      <c r="AA248" s="196"/>
      <c r="AB248" s="199"/>
      <c r="AC248" s="196"/>
      <c r="AD248" s="238"/>
      <c r="AE248" s="197"/>
      <c r="AF248" s="197"/>
      <c r="AG248" s="197"/>
      <c r="AH248" s="197"/>
      <c r="AI248" s="197"/>
      <c r="AJ248" s="197"/>
      <c r="AK248" s="180"/>
      <c r="AL248" s="180"/>
      <c r="AM248" s="180"/>
      <c r="AN248" s="180"/>
      <c r="AO248" s="180"/>
      <c r="AP248" s="180"/>
      <c r="AQ248" s="180"/>
      <c r="AR248" s="208"/>
      <c r="AS248" s="208"/>
      <c r="AT248" s="208"/>
      <c r="AU248" s="208"/>
      <c r="AV248" s="208"/>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row>
    <row r="249" spans="1:77" ht="16.5" hidden="1" customHeight="1">
      <c r="A249" s="365"/>
      <c r="B249" s="365"/>
      <c r="C249" s="365"/>
      <c r="D249" s="370"/>
      <c r="E249" s="373"/>
      <c r="F249" s="200"/>
      <c r="G249" s="200"/>
      <c r="H249" s="201"/>
      <c r="I249" s="201"/>
      <c r="J249" s="201"/>
      <c r="K249" s="201"/>
      <c r="L249" s="196"/>
      <c r="M249" s="196"/>
      <c r="N249" s="196"/>
      <c r="O249" s="196"/>
      <c r="P249" s="196"/>
      <c r="Q249" s="197"/>
      <c r="R249" s="196"/>
      <c r="S249" s="196"/>
      <c r="T249" s="196"/>
      <c r="U249" s="196"/>
      <c r="V249" s="196"/>
      <c r="W249" s="198"/>
      <c r="X249" s="196"/>
      <c r="Y249" s="196"/>
      <c r="Z249" s="196"/>
      <c r="AA249" s="196"/>
      <c r="AB249" s="199"/>
      <c r="AC249" s="196"/>
      <c r="AD249" s="238"/>
      <c r="AE249" s="197"/>
      <c r="AF249" s="197"/>
      <c r="AG249" s="197"/>
      <c r="AH249" s="197"/>
      <c r="AI249" s="197"/>
      <c r="AJ249" s="197"/>
      <c r="AK249" s="180"/>
      <c r="AL249" s="180"/>
      <c r="AM249" s="180"/>
      <c r="AN249" s="180"/>
      <c r="AO249" s="180"/>
      <c r="AP249" s="180"/>
      <c r="AQ249" s="180"/>
      <c r="AR249" s="208"/>
      <c r="AS249" s="208"/>
      <c r="AT249" s="208"/>
      <c r="AU249" s="208"/>
      <c r="AV249" s="208"/>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row>
    <row r="250" spans="1:77" ht="16.5" hidden="1" customHeight="1">
      <c r="A250" s="365"/>
      <c r="B250" s="365"/>
      <c r="C250" s="365"/>
      <c r="D250" s="370"/>
      <c r="E250" s="373"/>
      <c r="F250" s="200"/>
      <c r="G250" s="200"/>
      <c r="H250" s="201"/>
      <c r="I250" s="201"/>
      <c r="J250" s="201"/>
      <c r="K250" s="201"/>
      <c r="L250" s="196"/>
      <c r="M250" s="196"/>
      <c r="N250" s="196"/>
      <c r="O250" s="196"/>
      <c r="P250" s="196"/>
      <c r="Q250" s="197"/>
      <c r="R250" s="196"/>
      <c r="S250" s="196"/>
      <c r="T250" s="196"/>
      <c r="U250" s="196"/>
      <c r="V250" s="196"/>
      <c r="W250" s="198"/>
      <c r="X250" s="196"/>
      <c r="Y250" s="196"/>
      <c r="Z250" s="196"/>
      <c r="AA250" s="196"/>
      <c r="AB250" s="199"/>
      <c r="AC250" s="196"/>
      <c r="AD250" s="238"/>
      <c r="AE250" s="197"/>
      <c r="AF250" s="197"/>
      <c r="AG250" s="197"/>
      <c r="AH250" s="197"/>
      <c r="AI250" s="197"/>
      <c r="AJ250" s="197"/>
      <c r="AK250" s="180"/>
      <c r="AL250" s="180"/>
      <c r="AM250" s="180"/>
      <c r="AN250" s="180"/>
      <c r="AO250" s="180"/>
      <c r="AP250" s="180"/>
      <c r="AQ250" s="180"/>
      <c r="AR250" s="208"/>
      <c r="AS250" s="208"/>
      <c r="AT250" s="208"/>
      <c r="AU250" s="208"/>
      <c r="AV250" s="208"/>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row>
    <row r="251" spans="1:77" ht="16.5" hidden="1" customHeight="1">
      <c r="A251" s="365"/>
      <c r="B251" s="365"/>
      <c r="C251" s="365"/>
      <c r="D251" s="370"/>
      <c r="E251" s="373"/>
      <c r="F251" s="200"/>
      <c r="G251" s="200"/>
      <c r="H251" s="201"/>
      <c r="I251" s="201"/>
      <c r="J251" s="201"/>
      <c r="K251" s="201"/>
      <c r="L251" s="196"/>
      <c r="M251" s="196"/>
      <c r="N251" s="196"/>
      <c r="O251" s="196"/>
      <c r="P251" s="196"/>
      <c r="Q251" s="197"/>
      <c r="R251" s="196"/>
      <c r="S251" s="196"/>
      <c r="T251" s="196"/>
      <c r="U251" s="196"/>
      <c r="V251" s="196"/>
      <c r="W251" s="198"/>
      <c r="X251" s="196"/>
      <c r="Y251" s="196"/>
      <c r="Z251" s="196"/>
      <c r="AA251" s="196"/>
      <c r="AB251" s="199"/>
      <c r="AC251" s="196"/>
      <c r="AD251" s="238"/>
      <c r="AE251" s="197"/>
      <c r="AF251" s="197"/>
      <c r="AG251" s="197"/>
      <c r="AH251" s="197"/>
      <c r="AI251" s="197"/>
      <c r="AJ251" s="197"/>
      <c r="AK251" s="180"/>
      <c r="AL251" s="180"/>
      <c r="AM251" s="180"/>
      <c r="AN251" s="180"/>
      <c r="AO251" s="180"/>
      <c r="AP251" s="180"/>
      <c r="AQ251" s="180"/>
      <c r="AR251" s="208"/>
      <c r="AS251" s="208"/>
      <c r="AT251" s="208"/>
      <c r="AU251" s="208"/>
      <c r="AV251" s="208"/>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row>
    <row r="252" spans="1:77" ht="16.5" hidden="1" customHeight="1" thickBot="1">
      <c r="A252" s="366"/>
      <c r="B252" s="366"/>
      <c r="C252" s="366"/>
      <c r="D252" s="371"/>
      <c r="E252" s="374"/>
      <c r="F252" s="200"/>
      <c r="G252" s="200"/>
      <c r="H252" s="201"/>
      <c r="I252" s="201"/>
      <c r="J252" s="201"/>
      <c r="K252" s="201"/>
      <c r="L252" s="196"/>
      <c r="M252" s="196"/>
      <c r="N252" s="196"/>
      <c r="O252" s="196"/>
      <c r="P252" s="196"/>
      <c r="Q252" s="197"/>
      <c r="R252" s="196"/>
      <c r="S252" s="196"/>
      <c r="T252" s="196"/>
      <c r="U252" s="196"/>
      <c r="V252" s="196"/>
      <c r="W252" s="198"/>
      <c r="X252" s="196"/>
      <c r="Y252" s="196"/>
      <c r="Z252" s="196"/>
      <c r="AA252" s="196"/>
      <c r="AB252" s="199"/>
      <c r="AC252" s="196"/>
      <c r="AD252" s="238"/>
      <c r="AE252" s="197"/>
      <c r="AF252" s="197"/>
      <c r="AG252" s="197"/>
      <c r="AH252" s="197"/>
      <c r="AI252" s="197"/>
      <c r="AJ252" s="197"/>
      <c r="AK252" s="180"/>
      <c r="AL252" s="180"/>
      <c r="AM252" s="180"/>
      <c r="AN252" s="180"/>
      <c r="AO252" s="180"/>
      <c r="AP252" s="180"/>
      <c r="AQ252" s="180"/>
      <c r="AR252" s="208"/>
      <c r="AS252" s="208"/>
      <c r="AT252" s="208"/>
      <c r="AU252" s="208"/>
      <c r="AV252" s="208"/>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row>
    <row r="253" spans="1:77" ht="16.5" hidden="1" customHeight="1">
      <c r="A253" s="465">
        <v>5</v>
      </c>
      <c r="B253" s="465" t="e">
        <f>IF(Matriz_de_Riesgos!#REF!="Gestión",Matriz_de_Riesgos!#REF!,IF(Matriz_de_Riesgos!#REF!="Corrupción_O_LA_FT","No valorar",""))</f>
        <v>#REF!</v>
      </c>
      <c r="C253" s="465" t="s">
        <v>236</v>
      </c>
      <c r="D253" s="466" t="s">
        <v>161</v>
      </c>
      <c r="E253" s="350" t="str">
        <f>IF(OR(C253=Hoja1!$C$17,D253=Hoja1!$D$17),Hoja1!$B$17,IF(OR(C253=Hoja1!$C$16,D253=Hoja1!$D$16),Hoja1!$B$16,IF(OR(C253=Hoja1!$C$15,D253=Hoja1!$D$15),Hoja1!$B$15,IF(OR(C253=Hoja1!$C$14,D253=Hoja1!$D$14),Hoja1!$B$14,IF(OR(C253=Hoja1!$C$13,D253=Hoja1!$D$13),Hoja1!$B$13,"")))))</f>
        <v>Menor</v>
      </c>
      <c r="F253" s="200"/>
      <c r="G253" s="200"/>
      <c r="H253" s="201"/>
      <c r="I253" s="201"/>
      <c r="J253" s="201"/>
      <c r="K253" s="201"/>
      <c r="L253" s="196"/>
      <c r="M253" s="196"/>
      <c r="N253" s="196"/>
      <c r="O253" s="196"/>
      <c r="P253" s="196"/>
      <c r="Q253" s="197"/>
      <c r="R253" s="196"/>
      <c r="S253" s="196"/>
      <c r="T253" s="196"/>
      <c r="U253" s="196"/>
      <c r="V253" s="196"/>
      <c r="W253" s="198"/>
      <c r="X253" s="196"/>
      <c r="Y253" s="196"/>
      <c r="Z253" s="196"/>
      <c r="AA253" s="196"/>
      <c r="AB253" s="199"/>
      <c r="AC253" s="196"/>
      <c r="AD253" s="238"/>
      <c r="AE253" s="197"/>
      <c r="AF253" s="197"/>
      <c r="AG253" s="197"/>
      <c r="AH253" s="197"/>
      <c r="AI253" s="197"/>
      <c r="AJ253" s="197"/>
      <c r="AK253" s="180"/>
      <c r="AL253" s="180"/>
      <c r="AM253" s="180"/>
      <c r="AN253" s="180"/>
      <c r="AO253" s="180"/>
      <c r="AP253" s="180"/>
      <c r="AQ253" s="180"/>
      <c r="AR253" s="208"/>
      <c r="AS253" s="208"/>
      <c r="AT253" s="208"/>
      <c r="AU253" s="208"/>
      <c r="AV253" s="208"/>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row>
    <row r="254" spans="1:77" ht="16.5" hidden="1" customHeight="1">
      <c r="A254" s="365"/>
      <c r="B254" s="365"/>
      <c r="C254" s="365"/>
      <c r="D254" s="370"/>
      <c r="E254" s="373"/>
      <c r="F254" s="200"/>
      <c r="G254" s="200"/>
      <c r="H254" s="201"/>
      <c r="I254" s="201"/>
      <c r="J254" s="201"/>
      <c r="K254" s="201"/>
      <c r="L254" s="196"/>
      <c r="M254" s="196"/>
      <c r="N254" s="196"/>
      <c r="O254" s="196"/>
      <c r="P254" s="196"/>
      <c r="Q254" s="197"/>
      <c r="R254" s="196"/>
      <c r="S254" s="196"/>
      <c r="T254" s="196"/>
      <c r="U254" s="196"/>
      <c r="V254" s="196"/>
      <c r="W254" s="198"/>
      <c r="X254" s="196"/>
      <c r="Y254" s="196"/>
      <c r="Z254" s="196"/>
      <c r="AA254" s="196"/>
      <c r="AB254" s="199"/>
      <c r="AC254" s="196"/>
      <c r="AD254" s="238"/>
      <c r="AE254" s="197"/>
      <c r="AF254" s="197"/>
      <c r="AG254" s="197"/>
      <c r="AH254" s="197"/>
      <c r="AI254" s="197"/>
      <c r="AJ254" s="197"/>
      <c r="AK254" s="180"/>
      <c r="AL254" s="180"/>
      <c r="AM254" s="180"/>
      <c r="AN254" s="180"/>
      <c r="AO254" s="180"/>
      <c r="AP254" s="180"/>
      <c r="AQ254" s="180"/>
      <c r="AR254" s="208"/>
      <c r="AS254" s="208"/>
      <c r="AT254" s="208"/>
      <c r="AU254" s="208"/>
      <c r="AV254" s="208"/>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row>
    <row r="255" spans="1:77" ht="16.5" hidden="1" customHeight="1">
      <c r="A255" s="365"/>
      <c r="B255" s="365"/>
      <c r="C255" s="365"/>
      <c r="D255" s="370"/>
      <c r="E255" s="373"/>
      <c r="F255" s="200"/>
      <c r="G255" s="200"/>
      <c r="H255" s="201"/>
      <c r="I255" s="201"/>
      <c r="J255" s="201"/>
      <c r="K255" s="201"/>
      <c r="L255" s="196"/>
      <c r="M255" s="196"/>
      <c r="N255" s="196"/>
      <c r="O255" s="196"/>
      <c r="P255" s="196"/>
      <c r="Q255" s="197"/>
      <c r="R255" s="196"/>
      <c r="S255" s="196"/>
      <c r="T255" s="196"/>
      <c r="U255" s="196"/>
      <c r="V255" s="196"/>
      <c r="W255" s="198"/>
      <c r="X255" s="196"/>
      <c r="Y255" s="196"/>
      <c r="Z255" s="196"/>
      <c r="AA255" s="196"/>
      <c r="AB255" s="199"/>
      <c r="AC255" s="196"/>
      <c r="AD255" s="238"/>
      <c r="AE255" s="197"/>
      <c r="AF255" s="197"/>
      <c r="AG255" s="197"/>
      <c r="AH255" s="197"/>
      <c r="AI255" s="197"/>
      <c r="AJ255" s="197"/>
      <c r="AK255" s="180"/>
      <c r="AL255" s="180"/>
      <c r="AM255" s="180"/>
      <c r="AN255" s="180"/>
      <c r="AO255" s="180"/>
      <c r="AP255" s="180"/>
      <c r="AQ255" s="180"/>
      <c r="AR255" s="208"/>
      <c r="AS255" s="208"/>
      <c r="AT255" s="208"/>
      <c r="AU255" s="208"/>
      <c r="AV255" s="208"/>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row>
    <row r="256" spans="1:77" ht="16.5" hidden="1" customHeight="1">
      <c r="A256" s="365"/>
      <c r="B256" s="365"/>
      <c r="C256" s="365"/>
      <c r="D256" s="370"/>
      <c r="E256" s="373"/>
      <c r="F256" s="200"/>
      <c r="G256" s="200"/>
      <c r="H256" s="201"/>
      <c r="I256" s="201"/>
      <c r="J256" s="201"/>
      <c r="K256" s="201"/>
      <c r="L256" s="196"/>
      <c r="M256" s="196"/>
      <c r="N256" s="196"/>
      <c r="O256" s="196"/>
      <c r="P256" s="196"/>
      <c r="Q256" s="197"/>
      <c r="R256" s="196"/>
      <c r="S256" s="196"/>
      <c r="T256" s="196"/>
      <c r="U256" s="196"/>
      <c r="V256" s="196"/>
      <c r="W256" s="198"/>
      <c r="X256" s="196"/>
      <c r="Y256" s="196"/>
      <c r="Z256" s="196"/>
      <c r="AA256" s="196"/>
      <c r="AB256" s="199"/>
      <c r="AC256" s="196"/>
      <c r="AD256" s="238"/>
      <c r="AE256" s="197"/>
      <c r="AF256" s="197"/>
      <c r="AG256" s="197"/>
      <c r="AH256" s="197"/>
      <c r="AI256" s="197"/>
      <c r="AJ256" s="197"/>
      <c r="AK256" s="180"/>
      <c r="AL256" s="180"/>
      <c r="AM256" s="180"/>
      <c r="AN256" s="180"/>
      <c r="AO256" s="180"/>
      <c r="AP256" s="180"/>
      <c r="AQ256" s="180"/>
      <c r="AR256" s="208"/>
      <c r="AS256" s="208"/>
      <c r="AT256" s="208"/>
      <c r="AU256" s="208"/>
      <c r="AV256" s="208"/>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row>
    <row r="257" spans="1:77" ht="16.5" hidden="1" customHeight="1" thickBot="1">
      <c r="A257" s="366"/>
      <c r="B257" s="366"/>
      <c r="C257" s="366"/>
      <c r="D257" s="371"/>
      <c r="E257" s="374"/>
      <c r="F257" s="200"/>
      <c r="G257" s="200"/>
      <c r="H257" s="201"/>
      <c r="I257" s="201"/>
      <c r="J257" s="201"/>
      <c r="K257" s="201"/>
      <c r="L257" s="196"/>
      <c r="M257" s="196"/>
      <c r="N257" s="196"/>
      <c r="O257" s="196"/>
      <c r="P257" s="196"/>
      <c r="Q257" s="197"/>
      <c r="R257" s="196"/>
      <c r="S257" s="196"/>
      <c r="T257" s="196"/>
      <c r="U257" s="196"/>
      <c r="V257" s="196"/>
      <c r="W257" s="198"/>
      <c r="X257" s="196"/>
      <c r="Y257" s="196"/>
      <c r="Z257" s="196"/>
      <c r="AA257" s="196"/>
      <c r="AB257" s="199"/>
      <c r="AC257" s="196"/>
      <c r="AD257" s="238"/>
      <c r="AE257" s="197"/>
      <c r="AF257" s="197"/>
      <c r="AG257" s="197"/>
      <c r="AH257" s="197"/>
      <c r="AI257" s="197"/>
      <c r="AJ257" s="197"/>
      <c r="AK257" s="180"/>
      <c r="AL257" s="180"/>
      <c r="AM257" s="180"/>
      <c r="AN257" s="180"/>
      <c r="AO257" s="180"/>
      <c r="AP257" s="180"/>
      <c r="AQ257" s="180"/>
      <c r="AR257" s="208"/>
      <c r="AS257" s="208"/>
      <c r="AT257" s="208"/>
      <c r="AU257" s="208"/>
      <c r="AV257" s="208"/>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row>
    <row r="258" spans="1:77" ht="16.5" hidden="1" customHeight="1">
      <c r="A258" s="465">
        <v>6</v>
      </c>
      <c r="B258" s="465" t="str">
        <f>IF(Matriz_de_Riesgos!N18="Gestión",Matriz_de_Riesgos!I18,IF(Matriz_de_Riesgos!N18="Corrupción_O_LA_FT","No valorar",""))</f>
        <v>No valorar</v>
      </c>
      <c r="C258" s="465"/>
      <c r="D258" s="466"/>
      <c r="E258" s="350" t="str">
        <f>IF(OR(C258=Hoja1!$C$17,D258=Hoja1!$D$17),Hoja1!$B$17,IF(OR(C258=Hoja1!$C$16,D258=Hoja1!$D$16),Hoja1!$B$16,IF(OR(C258=Hoja1!$C$15,D258=Hoja1!$D$15),Hoja1!$B$15,IF(OR(C258=Hoja1!$C$14,D258=Hoja1!$D$14),Hoja1!$B$14,IF(OR(C258=Hoja1!$C$13,D258=Hoja1!$D$13),Hoja1!$B$13,"")))))</f>
        <v/>
      </c>
      <c r="F258" s="200"/>
      <c r="G258" s="200"/>
      <c r="H258" s="201"/>
      <c r="I258" s="201"/>
      <c r="J258" s="201"/>
      <c r="K258" s="201"/>
      <c r="L258" s="196"/>
      <c r="M258" s="196"/>
      <c r="N258" s="196"/>
      <c r="O258" s="196"/>
      <c r="P258" s="196"/>
      <c r="Q258" s="197"/>
      <c r="R258" s="196"/>
      <c r="S258" s="196"/>
      <c r="T258" s="196"/>
      <c r="U258" s="196"/>
      <c r="V258" s="196"/>
      <c r="W258" s="198"/>
      <c r="X258" s="196"/>
      <c r="Y258" s="196"/>
      <c r="Z258" s="196"/>
      <c r="AA258" s="196"/>
      <c r="AB258" s="199"/>
      <c r="AC258" s="196"/>
      <c r="AD258" s="238"/>
      <c r="AE258" s="197"/>
      <c r="AF258" s="197"/>
      <c r="AG258" s="197"/>
      <c r="AH258" s="197"/>
      <c r="AI258" s="197"/>
      <c r="AJ258" s="197"/>
      <c r="AK258" s="180"/>
      <c r="AL258" s="180"/>
      <c r="AM258" s="180"/>
      <c r="AN258" s="180"/>
      <c r="AO258" s="180"/>
      <c r="AP258" s="180"/>
      <c r="AQ258" s="180"/>
      <c r="AR258" s="208"/>
      <c r="AS258" s="208"/>
      <c r="AT258" s="208"/>
      <c r="AU258" s="208"/>
      <c r="AV258" s="208"/>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row>
    <row r="259" spans="1:77" ht="16.5" hidden="1" customHeight="1">
      <c r="A259" s="365"/>
      <c r="B259" s="365"/>
      <c r="C259" s="365"/>
      <c r="D259" s="370"/>
      <c r="E259" s="373"/>
      <c r="F259" s="200"/>
      <c r="G259" s="200"/>
      <c r="H259" s="201"/>
      <c r="I259" s="201"/>
      <c r="J259" s="201"/>
      <c r="K259" s="201"/>
      <c r="L259" s="196"/>
      <c r="M259" s="196"/>
      <c r="N259" s="196"/>
      <c r="O259" s="196"/>
      <c r="P259" s="196"/>
      <c r="Q259" s="197"/>
      <c r="R259" s="196"/>
      <c r="S259" s="196"/>
      <c r="T259" s="196"/>
      <c r="U259" s="196"/>
      <c r="V259" s="196"/>
      <c r="W259" s="198"/>
      <c r="X259" s="196"/>
      <c r="Y259" s="196"/>
      <c r="Z259" s="196"/>
      <c r="AA259" s="196"/>
      <c r="AB259" s="199"/>
      <c r="AC259" s="196"/>
      <c r="AD259" s="238"/>
      <c r="AE259" s="197"/>
      <c r="AF259" s="197"/>
      <c r="AG259" s="197"/>
      <c r="AH259" s="197"/>
      <c r="AI259" s="197"/>
      <c r="AJ259" s="197"/>
      <c r="AK259" s="180"/>
      <c r="AL259" s="180"/>
      <c r="AM259" s="180"/>
      <c r="AN259" s="180"/>
      <c r="AO259" s="180"/>
      <c r="AP259" s="180"/>
      <c r="AQ259" s="180"/>
      <c r="AR259" s="208"/>
      <c r="AS259" s="208"/>
      <c r="AT259" s="208"/>
      <c r="AU259" s="208"/>
      <c r="AV259" s="208"/>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row>
    <row r="260" spans="1:77" ht="16.5" hidden="1" customHeight="1">
      <c r="A260" s="365"/>
      <c r="B260" s="365"/>
      <c r="C260" s="365"/>
      <c r="D260" s="370"/>
      <c r="E260" s="373"/>
      <c r="F260" s="200"/>
      <c r="G260" s="200"/>
      <c r="H260" s="201"/>
      <c r="I260" s="201"/>
      <c r="J260" s="201"/>
      <c r="K260" s="201"/>
      <c r="L260" s="196"/>
      <c r="M260" s="196"/>
      <c r="N260" s="196"/>
      <c r="O260" s="196"/>
      <c r="P260" s="196"/>
      <c r="Q260" s="197"/>
      <c r="R260" s="196"/>
      <c r="S260" s="196"/>
      <c r="T260" s="196"/>
      <c r="U260" s="196"/>
      <c r="V260" s="196"/>
      <c r="W260" s="198"/>
      <c r="X260" s="196"/>
      <c r="Y260" s="196"/>
      <c r="Z260" s="196"/>
      <c r="AA260" s="196"/>
      <c r="AB260" s="199"/>
      <c r="AC260" s="196"/>
      <c r="AD260" s="238"/>
      <c r="AE260" s="197"/>
      <c r="AF260" s="197"/>
      <c r="AG260" s="197"/>
      <c r="AH260" s="197"/>
      <c r="AI260" s="197"/>
      <c r="AJ260" s="197"/>
      <c r="AK260" s="180"/>
      <c r="AL260" s="180"/>
      <c r="AM260" s="180"/>
      <c r="AN260" s="180"/>
      <c r="AO260" s="180"/>
      <c r="AP260" s="180"/>
      <c r="AQ260" s="180"/>
      <c r="AR260" s="208"/>
      <c r="AS260" s="208"/>
      <c r="AT260" s="208"/>
      <c r="AU260" s="208"/>
      <c r="AV260" s="208"/>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row>
    <row r="261" spans="1:77" ht="16.5" hidden="1" customHeight="1">
      <c r="A261" s="365"/>
      <c r="B261" s="365"/>
      <c r="C261" s="365"/>
      <c r="D261" s="370"/>
      <c r="E261" s="373"/>
      <c r="F261" s="200"/>
      <c r="G261" s="200"/>
      <c r="H261" s="201"/>
      <c r="I261" s="201"/>
      <c r="J261" s="201"/>
      <c r="K261" s="201"/>
      <c r="L261" s="196"/>
      <c r="M261" s="196"/>
      <c r="N261" s="196"/>
      <c r="O261" s="196"/>
      <c r="P261" s="196"/>
      <c r="Q261" s="197"/>
      <c r="R261" s="196"/>
      <c r="S261" s="196"/>
      <c r="T261" s="196"/>
      <c r="U261" s="196"/>
      <c r="V261" s="196"/>
      <c r="W261" s="198"/>
      <c r="X261" s="196"/>
      <c r="Y261" s="196"/>
      <c r="Z261" s="196"/>
      <c r="AA261" s="196"/>
      <c r="AB261" s="199"/>
      <c r="AC261" s="196"/>
      <c r="AD261" s="238"/>
      <c r="AE261" s="197"/>
      <c r="AF261" s="197"/>
      <c r="AG261" s="197"/>
      <c r="AH261" s="197"/>
      <c r="AI261" s="197"/>
      <c r="AJ261" s="197"/>
      <c r="AK261" s="180"/>
      <c r="AL261" s="180"/>
      <c r="AM261" s="180"/>
      <c r="AN261" s="180"/>
      <c r="AO261" s="180"/>
      <c r="AP261" s="180"/>
      <c r="AQ261" s="180"/>
      <c r="AR261" s="208"/>
      <c r="AS261" s="208"/>
      <c r="AT261" s="208"/>
      <c r="AU261" s="208"/>
      <c r="AV261" s="208"/>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row>
    <row r="262" spans="1:77" ht="16.5" hidden="1" customHeight="1" thickBot="1">
      <c r="A262" s="366"/>
      <c r="B262" s="366"/>
      <c r="C262" s="366"/>
      <c r="D262" s="371"/>
      <c r="E262" s="374"/>
      <c r="F262" s="200"/>
      <c r="G262" s="200"/>
      <c r="H262" s="201"/>
      <c r="I262" s="201"/>
      <c r="J262" s="201"/>
      <c r="K262" s="201"/>
      <c r="L262" s="196"/>
      <c r="M262" s="196"/>
      <c r="N262" s="196"/>
      <c r="O262" s="196"/>
      <c r="P262" s="196"/>
      <c r="Q262" s="197"/>
      <c r="R262" s="196"/>
      <c r="S262" s="196"/>
      <c r="T262" s="196"/>
      <c r="U262" s="196"/>
      <c r="V262" s="196"/>
      <c r="W262" s="198"/>
      <c r="X262" s="196"/>
      <c r="Y262" s="196"/>
      <c r="Z262" s="196"/>
      <c r="AA262" s="196"/>
      <c r="AB262" s="199"/>
      <c r="AC262" s="196"/>
      <c r="AD262" s="238"/>
      <c r="AE262" s="197"/>
      <c r="AF262" s="197"/>
      <c r="AG262" s="197"/>
      <c r="AH262" s="197"/>
      <c r="AI262" s="197"/>
      <c r="AJ262" s="197"/>
      <c r="AK262" s="180"/>
      <c r="AL262" s="180"/>
      <c r="AM262" s="180"/>
      <c r="AN262" s="180"/>
      <c r="AO262" s="180"/>
      <c r="AP262" s="180"/>
      <c r="AQ262" s="180"/>
      <c r="AR262" s="208"/>
      <c r="AS262" s="208"/>
      <c r="AT262" s="208"/>
      <c r="AU262" s="208"/>
      <c r="AV262" s="208"/>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row>
    <row r="263" spans="1:77" ht="16.5" hidden="1" customHeight="1">
      <c r="A263" s="465">
        <v>7</v>
      </c>
      <c r="B263" s="465" t="str">
        <f>IF(Matriz_de_Riesgos!N23="Gestión",Matriz_de_Riesgos!I23,IF(Matriz_de_Riesgos!N23="Corrupción_O_LA_FT","No valorar",""))</f>
        <v>No valorar</v>
      </c>
      <c r="C263" s="465"/>
      <c r="D263" s="466"/>
      <c r="E263" s="350" t="str">
        <f>IF(OR(C263=Hoja1!$C$17,D263=Hoja1!$D$17),Hoja1!$B$17,IF(OR(C263=Hoja1!$C$16,D263=Hoja1!$D$16),Hoja1!$B$16,IF(OR(C263=Hoja1!$C$15,D263=Hoja1!$D$15),Hoja1!$B$15,IF(OR(C263=Hoja1!$C$14,D263=Hoja1!$D$14),Hoja1!$B$14,IF(OR(C263=Hoja1!$C$13,D263=Hoja1!$D$13),Hoja1!$B$13,"")))))</f>
        <v/>
      </c>
      <c r="F263" s="200"/>
      <c r="G263" s="200"/>
      <c r="H263" s="201"/>
      <c r="I263" s="201"/>
      <c r="J263" s="201"/>
      <c r="K263" s="201"/>
      <c r="L263" s="196"/>
      <c r="M263" s="196"/>
      <c r="N263" s="196"/>
      <c r="O263" s="196"/>
      <c r="P263" s="196"/>
      <c r="Q263" s="197"/>
      <c r="R263" s="196"/>
      <c r="S263" s="196"/>
      <c r="T263" s="196"/>
      <c r="U263" s="196"/>
      <c r="V263" s="196"/>
      <c r="W263" s="198"/>
      <c r="X263" s="196"/>
      <c r="Y263" s="196"/>
      <c r="Z263" s="196"/>
      <c r="AA263" s="196"/>
      <c r="AB263" s="199"/>
      <c r="AC263" s="196"/>
      <c r="AD263" s="238"/>
      <c r="AE263" s="197"/>
      <c r="AF263" s="197"/>
      <c r="AG263" s="197"/>
      <c r="AH263" s="197"/>
      <c r="AI263" s="197"/>
      <c r="AJ263" s="197"/>
      <c r="AK263" s="180"/>
      <c r="AL263" s="180"/>
      <c r="AM263" s="180"/>
      <c r="AN263" s="180"/>
      <c r="AO263" s="180"/>
      <c r="AP263" s="180"/>
      <c r="AQ263" s="180"/>
      <c r="AR263" s="208"/>
      <c r="AS263" s="208"/>
      <c r="AT263" s="208"/>
      <c r="AU263" s="208"/>
      <c r="AV263" s="208"/>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row>
    <row r="264" spans="1:77" ht="16.5" hidden="1" customHeight="1">
      <c r="A264" s="365"/>
      <c r="B264" s="365"/>
      <c r="C264" s="365"/>
      <c r="D264" s="370"/>
      <c r="E264" s="373"/>
      <c r="F264" s="200"/>
      <c r="G264" s="200"/>
      <c r="H264" s="201"/>
      <c r="I264" s="201"/>
      <c r="J264" s="201"/>
      <c r="K264" s="201"/>
      <c r="L264" s="196"/>
      <c r="M264" s="196"/>
      <c r="N264" s="196"/>
      <c r="O264" s="196"/>
      <c r="P264" s="196"/>
      <c r="Q264" s="197"/>
      <c r="R264" s="196"/>
      <c r="S264" s="196"/>
      <c r="T264" s="196"/>
      <c r="U264" s="196"/>
      <c r="V264" s="196"/>
      <c r="W264" s="198"/>
      <c r="X264" s="196"/>
      <c r="Y264" s="196"/>
      <c r="Z264" s="196"/>
      <c r="AA264" s="196"/>
      <c r="AB264" s="199"/>
      <c r="AC264" s="196"/>
      <c r="AD264" s="238"/>
      <c r="AE264" s="197"/>
      <c r="AF264" s="197"/>
      <c r="AG264" s="197"/>
      <c r="AH264" s="197"/>
      <c r="AI264" s="197"/>
      <c r="AJ264" s="197"/>
      <c r="AK264" s="180"/>
      <c r="AL264" s="180"/>
      <c r="AM264" s="180"/>
      <c r="AN264" s="180"/>
      <c r="AO264" s="180"/>
      <c r="AP264" s="180"/>
      <c r="AQ264" s="180"/>
      <c r="AR264" s="208"/>
      <c r="AS264" s="208"/>
      <c r="AT264" s="208"/>
      <c r="AU264" s="208"/>
      <c r="AV264" s="208"/>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row>
    <row r="265" spans="1:77" ht="16.5" hidden="1" customHeight="1">
      <c r="A265" s="365"/>
      <c r="B265" s="365"/>
      <c r="C265" s="365"/>
      <c r="D265" s="370"/>
      <c r="E265" s="373"/>
      <c r="F265" s="200"/>
      <c r="G265" s="200"/>
      <c r="H265" s="201"/>
      <c r="I265" s="201"/>
      <c r="J265" s="201"/>
      <c r="K265" s="201"/>
      <c r="L265" s="196"/>
      <c r="M265" s="196"/>
      <c r="N265" s="196"/>
      <c r="O265" s="196"/>
      <c r="P265" s="196"/>
      <c r="Q265" s="197"/>
      <c r="R265" s="196"/>
      <c r="S265" s="196"/>
      <c r="T265" s="196"/>
      <c r="U265" s="196"/>
      <c r="V265" s="196"/>
      <c r="W265" s="198"/>
      <c r="X265" s="196"/>
      <c r="Y265" s="196"/>
      <c r="Z265" s="196"/>
      <c r="AA265" s="196"/>
      <c r="AB265" s="199"/>
      <c r="AC265" s="196"/>
      <c r="AD265" s="238"/>
      <c r="AE265" s="197"/>
      <c r="AF265" s="197"/>
      <c r="AG265" s="197"/>
      <c r="AH265" s="197"/>
      <c r="AI265" s="197"/>
      <c r="AJ265" s="197"/>
      <c r="AK265" s="180"/>
      <c r="AL265" s="180"/>
      <c r="AM265" s="180"/>
      <c r="AN265" s="180"/>
      <c r="AO265" s="180"/>
      <c r="AP265" s="180"/>
      <c r="AQ265" s="180"/>
      <c r="AR265" s="208"/>
      <c r="AS265" s="208"/>
      <c r="AT265" s="208"/>
      <c r="AU265" s="208"/>
      <c r="AV265" s="208"/>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row>
    <row r="266" spans="1:77" ht="16.5" hidden="1" customHeight="1">
      <c r="A266" s="365"/>
      <c r="B266" s="365"/>
      <c r="C266" s="365"/>
      <c r="D266" s="370"/>
      <c r="E266" s="373"/>
      <c r="F266" s="200"/>
      <c r="G266" s="200"/>
      <c r="H266" s="201"/>
      <c r="I266" s="201"/>
      <c r="J266" s="201"/>
      <c r="K266" s="201"/>
      <c r="L266" s="196"/>
      <c r="M266" s="196"/>
      <c r="N266" s="196"/>
      <c r="O266" s="196"/>
      <c r="P266" s="196"/>
      <c r="Q266" s="197"/>
      <c r="R266" s="196"/>
      <c r="S266" s="196"/>
      <c r="T266" s="196"/>
      <c r="U266" s="196"/>
      <c r="V266" s="196"/>
      <c r="W266" s="198"/>
      <c r="X266" s="196"/>
      <c r="Y266" s="196"/>
      <c r="Z266" s="196"/>
      <c r="AA266" s="196"/>
      <c r="AB266" s="199"/>
      <c r="AC266" s="196"/>
      <c r="AD266" s="238"/>
      <c r="AE266" s="197"/>
      <c r="AF266" s="197"/>
      <c r="AG266" s="197"/>
      <c r="AH266" s="197"/>
      <c r="AI266" s="197"/>
      <c r="AJ266" s="197"/>
      <c r="AK266" s="180"/>
      <c r="AL266" s="180"/>
      <c r="AM266" s="180"/>
      <c r="AN266" s="180"/>
      <c r="AO266" s="180"/>
      <c r="AP266" s="180"/>
      <c r="AQ266" s="180"/>
      <c r="AR266" s="208"/>
      <c r="AS266" s="208"/>
      <c r="AT266" s="208"/>
      <c r="AU266" s="208"/>
      <c r="AV266" s="208"/>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row>
    <row r="267" spans="1:77" ht="16.5" hidden="1" customHeight="1" thickBot="1">
      <c r="A267" s="366"/>
      <c r="B267" s="366"/>
      <c r="C267" s="366"/>
      <c r="D267" s="371"/>
      <c r="E267" s="374"/>
      <c r="F267" s="200"/>
      <c r="G267" s="200"/>
      <c r="H267" s="201"/>
      <c r="I267" s="201"/>
      <c r="J267" s="201"/>
      <c r="K267" s="201"/>
      <c r="L267" s="196"/>
      <c r="M267" s="196"/>
      <c r="N267" s="196"/>
      <c r="O267" s="196"/>
      <c r="P267" s="196"/>
      <c r="Q267" s="197"/>
      <c r="R267" s="196"/>
      <c r="S267" s="196"/>
      <c r="T267" s="196"/>
      <c r="U267" s="196"/>
      <c r="V267" s="196"/>
      <c r="W267" s="198"/>
      <c r="X267" s="196"/>
      <c r="Y267" s="196"/>
      <c r="Z267" s="196"/>
      <c r="AA267" s="196"/>
      <c r="AB267" s="199"/>
      <c r="AC267" s="196"/>
      <c r="AD267" s="238"/>
      <c r="AE267" s="197"/>
      <c r="AF267" s="197"/>
      <c r="AG267" s="197"/>
      <c r="AH267" s="197"/>
      <c r="AI267" s="197"/>
      <c r="AJ267" s="197"/>
      <c r="AK267" s="180"/>
      <c r="AL267" s="180"/>
      <c r="AM267" s="180"/>
      <c r="AN267" s="180"/>
      <c r="AO267" s="180"/>
      <c r="AP267" s="180"/>
      <c r="AQ267" s="180"/>
      <c r="AR267" s="208"/>
      <c r="AS267" s="208"/>
      <c r="AT267" s="208"/>
      <c r="AU267" s="208"/>
      <c r="AV267" s="208"/>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row>
    <row r="268" spans="1:77" ht="16.5" hidden="1" customHeight="1">
      <c r="A268" s="465">
        <v>8</v>
      </c>
      <c r="B268" s="465" t="str">
        <f>IF(Matriz_de_Riesgos!N28="Gestión",Matriz_de_Riesgos!I28,IF(Matriz_de_Riesgos!N28="Corrupción_O_LA_FT","No valorar",""))</f>
        <v>No valorar</v>
      </c>
      <c r="C268" s="465"/>
      <c r="D268" s="466"/>
      <c r="E268" s="350" t="str">
        <f>IF(OR(C268=Hoja1!$C$17,D268=Hoja1!$D$17),Hoja1!$B$17,IF(OR(C268=Hoja1!$C$16,D268=Hoja1!$D$16),Hoja1!$B$16,IF(OR(C268=Hoja1!$C$15,D268=Hoja1!$D$15),Hoja1!$B$15,IF(OR(C268=Hoja1!$C$14,D268=Hoja1!$D$14),Hoja1!$B$14,IF(OR(C268=Hoja1!$C$13,D268=Hoja1!$D$13),Hoja1!$B$13,"")))))</f>
        <v/>
      </c>
      <c r="F268" s="200"/>
      <c r="G268" s="200"/>
      <c r="H268" s="201"/>
      <c r="I268" s="201"/>
      <c r="J268" s="201"/>
      <c r="K268" s="201"/>
      <c r="L268" s="196"/>
      <c r="M268" s="196"/>
      <c r="N268" s="196"/>
      <c r="O268" s="196"/>
      <c r="P268" s="196"/>
      <c r="Q268" s="197"/>
      <c r="R268" s="196"/>
      <c r="S268" s="196"/>
      <c r="T268" s="196"/>
      <c r="U268" s="196"/>
      <c r="V268" s="196"/>
      <c r="W268" s="198"/>
      <c r="X268" s="196"/>
      <c r="Y268" s="196"/>
      <c r="Z268" s="196"/>
      <c r="AA268" s="196"/>
      <c r="AB268" s="199"/>
      <c r="AC268" s="196"/>
      <c r="AD268" s="238"/>
      <c r="AE268" s="197"/>
      <c r="AF268" s="197"/>
      <c r="AG268" s="197"/>
      <c r="AH268" s="197"/>
      <c r="AI268" s="197"/>
      <c r="AJ268" s="197"/>
      <c r="AK268" s="180"/>
      <c r="AL268" s="180"/>
      <c r="AM268" s="180"/>
      <c r="AN268" s="180"/>
      <c r="AO268" s="180"/>
      <c r="AP268" s="180"/>
      <c r="AQ268" s="180"/>
      <c r="AR268" s="208"/>
      <c r="AS268" s="208"/>
      <c r="AT268" s="208"/>
      <c r="AU268" s="208"/>
      <c r="AV268" s="208"/>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row>
    <row r="269" spans="1:77" ht="16.5" hidden="1" customHeight="1">
      <c r="A269" s="365"/>
      <c r="B269" s="365"/>
      <c r="C269" s="365"/>
      <c r="D269" s="370"/>
      <c r="E269" s="373"/>
      <c r="F269" s="200"/>
      <c r="G269" s="200"/>
      <c r="H269" s="201"/>
      <c r="I269" s="201"/>
      <c r="J269" s="201"/>
      <c r="K269" s="201"/>
      <c r="L269" s="196"/>
      <c r="M269" s="196"/>
      <c r="N269" s="196"/>
      <c r="O269" s="196"/>
      <c r="P269" s="196"/>
      <c r="Q269" s="197"/>
      <c r="R269" s="196"/>
      <c r="S269" s="196"/>
      <c r="T269" s="196"/>
      <c r="U269" s="196"/>
      <c r="V269" s="196"/>
      <c r="W269" s="198"/>
      <c r="X269" s="196"/>
      <c r="Y269" s="196"/>
      <c r="Z269" s="196"/>
      <c r="AA269" s="196"/>
      <c r="AB269" s="199"/>
      <c r="AC269" s="196"/>
      <c r="AD269" s="238"/>
      <c r="AE269" s="197"/>
      <c r="AF269" s="197"/>
      <c r="AG269" s="197"/>
      <c r="AH269" s="197"/>
      <c r="AI269" s="197"/>
      <c r="AJ269" s="197"/>
      <c r="AK269" s="180"/>
      <c r="AL269" s="180"/>
      <c r="AM269" s="180"/>
      <c r="AN269" s="180"/>
      <c r="AO269" s="180"/>
      <c r="AP269" s="180"/>
      <c r="AQ269" s="180"/>
      <c r="AR269" s="208"/>
      <c r="AS269" s="208"/>
      <c r="AT269" s="208"/>
      <c r="AU269" s="208"/>
      <c r="AV269" s="208"/>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row>
    <row r="270" spans="1:77" ht="16.5" hidden="1" customHeight="1">
      <c r="A270" s="365"/>
      <c r="B270" s="365"/>
      <c r="C270" s="365"/>
      <c r="D270" s="370"/>
      <c r="E270" s="373"/>
      <c r="F270" s="200"/>
      <c r="G270" s="200"/>
      <c r="H270" s="201"/>
      <c r="I270" s="201"/>
      <c r="J270" s="201"/>
      <c r="K270" s="201"/>
      <c r="L270" s="196"/>
      <c r="M270" s="196"/>
      <c r="N270" s="196"/>
      <c r="O270" s="196"/>
      <c r="P270" s="196"/>
      <c r="Q270" s="197"/>
      <c r="R270" s="196"/>
      <c r="S270" s="196"/>
      <c r="T270" s="196"/>
      <c r="U270" s="196"/>
      <c r="V270" s="196"/>
      <c r="W270" s="198"/>
      <c r="X270" s="196"/>
      <c r="Y270" s="196"/>
      <c r="Z270" s="196"/>
      <c r="AA270" s="196"/>
      <c r="AB270" s="199"/>
      <c r="AC270" s="196"/>
      <c r="AD270" s="238"/>
      <c r="AE270" s="197"/>
      <c r="AF270" s="197"/>
      <c r="AG270" s="197"/>
      <c r="AH270" s="197"/>
      <c r="AI270" s="197"/>
      <c r="AJ270" s="197"/>
      <c r="AK270" s="180"/>
      <c r="AL270" s="180"/>
      <c r="AM270" s="180"/>
      <c r="AN270" s="180"/>
      <c r="AO270" s="180"/>
      <c r="AP270" s="180"/>
      <c r="AQ270" s="180"/>
      <c r="AR270" s="208"/>
      <c r="AS270" s="208"/>
      <c r="AT270" s="208"/>
      <c r="AU270" s="208"/>
      <c r="AV270" s="208"/>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row>
    <row r="271" spans="1:77" ht="16.5" hidden="1" customHeight="1">
      <c r="A271" s="365"/>
      <c r="B271" s="365"/>
      <c r="C271" s="365"/>
      <c r="D271" s="370"/>
      <c r="E271" s="373"/>
      <c r="F271" s="200"/>
      <c r="G271" s="200"/>
      <c r="H271" s="201"/>
      <c r="I271" s="201"/>
      <c r="J271" s="201"/>
      <c r="K271" s="201"/>
      <c r="L271" s="196"/>
      <c r="M271" s="196"/>
      <c r="N271" s="196"/>
      <c r="O271" s="196"/>
      <c r="P271" s="196"/>
      <c r="Q271" s="197"/>
      <c r="R271" s="196"/>
      <c r="S271" s="196"/>
      <c r="T271" s="196"/>
      <c r="U271" s="196"/>
      <c r="V271" s="196"/>
      <c r="W271" s="198"/>
      <c r="X271" s="196"/>
      <c r="Y271" s="196"/>
      <c r="Z271" s="196"/>
      <c r="AA271" s="196"/>
      <c r="AB271" s="199"/>
      <c r="AC271" s="196"/>
      <c r="AD271" s="238"/>
      <c r="AE271" s="197"/>
      <c r="AF271" s="197"/>
      <c r="AG271" s="197"/>
      <c r="AH271" s="197"/>
      <c r="AI271" s="197"/>
      <c r="AJ271" s="197"/>
      <c r="AK271" s="180"/>
      <c r="AL271" s="180"/>
      <c r="AM271" s="180"/>
      <c r="AN271" s="180"/>
      <c r="AO271" s="180"/>
      <c r="AP271" s="180"/>
      <c r="AQ271" s="180"/>
      <c r="AR271" s="208"/>
      <c r="AS271" s="208"/>
      <c r="AT271" s="208"/>
      <c r="AU271" s="208"/>
      <c r="AV271" s="208"/>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row>
    <row r="272" spans="1:77" ht="16.5" hidden="1" customHeight="1" thickBot="1">
      <c r="A272" s="366"/>
      <c r="B272" s="366"/>
      <c r="C272" s="366"/>
      <c r="D272" s="371"/>
      <c r="E272" s="374"/>
      <c r="F272" s="200"/>
      <c r="G272" s="200"/>
      <c r="H272" s="201"/>
      <c r="I272" s="201"/>
      <c r="J272" s="201"/>
      <c r="K272" s="201"/>
      <c r="L272" s="196"/>
      <c r="M272" s="196"/>
      <c r="N272" s="196"/>
      <c r="O272" s="196"/>
      <c r="P272" s="196"/>
      <c r="Q272" s="197"/>
      <c r="R272" s="196"/>
      <c r="S272" s="196"/>
      <c r="T272" s="196"/>
      <c r="U272" s="196"/>
      <c r="V272" s="196"/>
      <c r="W272" s="198"/>
      <c r="X272" s="196"/>
      <c r="Y272" s="196"/>
      <c r="Z272" s="196"/>
      <c r="AA272" s="196"/>
      <c r="AB272" s="199"/>
      <c r="AC272" s="196"/>
      <c r="AD272" s="238"/>
      <c r="AE272" s="197"/>
      <c r="AF272" s="197"/>
      <c r="AG272" s="197"/>
      <c r="AH272" s="197"/>
      <c r="AI272" s="197"/>
      <c r="AJ272" s="197"/>
      <c r="AK272" s="180"/>
      <c r="AL272" s="180"/>
      <c r="AM272" s="180"/>
      <c r="AN272" s="180"/>
      <c r="AO272" s="180"/>
      <c r="AP272" s="180"/>
      <c r="AQ272" s="180"/>
      <c r="AR272" s="208"/>
      <c r="AS272" s="208"/>
      <c r="AT272" s="208"/>
      <c r="AU272" s="208"/>
      <c r="AV272" s="208"/>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row>
    <row r="273" spans="1:77" ht="16.5" hidden="1" customHeight="1">
      <c r="A273" s="465">
        <v>9</v>
      </c>
      <c r="B273" s="465" t="str">
        <f>IF(Matriz_de_Riesgos!N33="Gestión",Matriz_de_Riesgos!I33,IF(Matriz_de_Riesgos!N33="Corrupción_O_LA_FT","No valorar",""))</f>
        <v>No valorar</v>
      </c>
      <c r="C273" s="465"/>
      <c r="D273" s="466"/>
      <c r="E273" s="350" t="str">
        <f>IF(OR(C273=Hoja1!$C$17,D273=Hoja1!$D$17),Hoja1!$B$17,IF(OR(C273=Hoja1!$C$16,D273=Hoja1!$D$16),Hoja1!$B$16,IF(OR(C273=Hoja1!$C$15,D273=Hoja1!$D$15),Hoja1!$B$15,IF(OR(C273=Hoja1!$C$14,D273=Hoja1!$D$14),Hoja1!$B$14,IF(OR(C273=Hoja1!$C$13,D273=Hoja1!$D$13),Hoja1!$B$13,"")))))</f>
        <v/>
      </c>
      <c r="F273" s="200"/>
      <c r="G273" s="200"/>
      <c r="H273" s="201"/>
      <c r="I273" s="201"/>
      <c r="J273" s="201"/>
      <c r="K273" s="201"/>
      <c r="L273" s="196"/>
      <c r="M273" s="196"/>
      <c r="N273" s="196"/>
      <c r="O273" s="196"/>
      <c r="P273" s="196"/>
      <c r="Q273" s="197"/>
      <c r="R273" s="196"/>
      <c r="S273" s="196"/>
      <c r="T273" s="196"/>
      <c r="U273" s="196"/>
      <c r="V273" s="196"/>
      <c r="W273" s="198"/>
      <c r="X273" s="196"/>
      <c r="Y273" s="196"/>
      <c r="Z273" s="196"/>
      <c r="AA273" s="196"/>
      <c r="AB273" s="199"/>
      <c r="AC273" s="196"/>
      <c r="AD273" s="238"/>
      <c r="AE273" s="197"/>
      <c r="AF273" s="197"/>
      <c r="AG273" s="197"/>
      <c r="AH273" s="197"/>
      <c r="AI273" s="197"/>
      <c r="AJ273" s="197"/>
      <c r="AK273" s="180"/>
      <c r="AL273" s="180"/>
      <c r="AM273" s="180"/>
      <c r="AN273" s="180"/>
      <c r="AO273" s="180"/>
      <c r="AP273" s="180"/>
      <c r="AQ273" s="180"/>
      <c r="AR273" s="208"/>
      <c r="AS273" s="208"/>
      <c r="AT273" s="208"/>
      <c r="AU273" s="208"/>
      <c r="AV273" s="208"/>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row>
    <row r="274" spans="1:77" ht="16.5" hidden="1" customHeight="1">
      <c r="A274" s="365"/>
      <c r="B274" s="365"/>
      <c r="C274" s="365"/>
      <c r="D274" s="370"/>
      <c r="E274" s="373"/>
      <c r="F274" s="200"/>
      <c r="G274" s="200"/>
      <c r="H274" s="201"/>
      <c r="I274" s="201"/>
      <c r="J274" s="201"/>
      <c r="K274" s="201"/>
      <c r="L274" s="196"/>
      <c r="M274" s="196"/>
      <c r="N274" s="196"/>
      <c r="O274" s="196"/>
      <c r="P274" s="196"/>
      <c r="Q274" s="197"/>
      <c r="R274" s="196"/>
      <c r="S274" s="196"/>
      <c r="T274" s="196"/>
      <c r="U274" s="196"/>
      <c r="V274" s="196"/>
      <c r="W274" s="198"/>
      <c r="X274" s="196"/>
      <c r="Y274" s="196"/>
      <c r="Z274" s="196"/>
      <c r="AA274" s="196"/>
      <c r="AB274" s="199"/>
      <c r="AC274" s="196"/>
      <c r="AD274" s="238"/>
      <c r="AE274" s="197"/>
      <c r="AF274" s="197"/>
      <c r="AG274" s="197"/>
      <c r="AH274" s="197"/>
      <c r="AI274" s="197"/>
      <c r="AJ274" s="197"/>
      <c r="AK274" s="180"/>
      <c r="AL274" s="180"/>
      <c r="AM274" s="180"/>
      <c r="AN274" s="180"/>
      <c r="AO274" s="180"/>
      <c r="AP274" s="180"/>
      <c r="AQ274" s="180"/>
      <c r="AR274" s="208"/>
      <c r="AS274" s="208"/>
      <c r="AT274" s="208"/>
      <c r="AU274" s="208"/>
      <c r="AV274" s="208"/>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row>
    <row r="275" spans="1:77" ht="16.5" hidden="1" customHeight="1">
      <c r="A275" s="365"/>
      <c r="B275" s="365"/>
      <c r="C275" s="365"/>
      <c r="D275" s="370"/>
      <c r="E275" s="373"/>
      <c r="F275" s="200"/>
      <c r="G275" s="200"/>
      <c r="H275" s="201"/>
      <c r="I275" s="201"/>
      <c r="J275" s="201"/>
      <c r="K275" s="201"/>
      <c r="L275" s="196"/>
      <c r="M275" s="196"/>
      <c r="N275" s="196"/>
      <c r="O275" s="196"/>
      <c r="P275" s="196"/>
      <c r="Q275" s="197"/>
      <c r="R275" s="196"/>
      <c r="S275" s="196"/>
      <c r="T275" s="196"/>
      <c r="U275" s="196"/>
      <c r="V275" s="196"/>
      <c r="W275" s="198"/>
      <c r="X275" s="196"/>
      <c r="Y275" s="196"/>
      <c r="Z275" s="196"/>
      <c r="AA275" s="196"/>
      <c r="AB275" s="199"/>
      <c r="AC275" s="196"/>
      <c r="AD275" s="238"/>
      <c r="AE275" s="197"/>
      <c r="AF275" s="197"/>
      <c r="AG275" s="197"/>
      <c r="AH275" s="197"/>
      <c r="AI275" s="197"/>
      <c r="AJ275" s="197"/>
      <c r="AK275" s="180"/>
      <c r="AL275" s="180"/>
      <c r="AM275" s="180"/>
      <c r="AN275" s="180"/>
      <c r="AO275" s="180"/>
      <c r="AP275" s="180"/>
      <c r="AQ275" s="180"/>
      <c r="AR275" s="208"/>
      <c r="AS275" s="208"/>
      <c r="AT275" s="208"/>
      <c r="AU275" s="208"/>
      <c r="AV275" s="208"/>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row>
    <row r="276" spans="1:77" ht="16.5" hidden="1" customHeight="1">
      <c r="A276" s="365"/>
      <c r="B276" s="365"/>
      <c r="C276" s="365"/>
      <c r="D276" s="370"/>
      <c r="E276" s="373"/>
      <c r="F276" s="200"/>
      <c r="G276" s="200"/>
      <c r="H276" s="201"/>
      <c r="I276" s="201"/>
      <c r="J276" s="201"/>
      <c r="K276" s="201"/>
      <c r="L276" s="196"/>
      <c r="M276" s="196"/>
      <c r="N276" s="196"/>
      <c r="O276" s="196"/>
      <c r="P276" s="196"/>
      <c r="Q276" s="197"/>
      <c r="R276" s="196"/>
      <c r="S276" s="196"/>
      <c r="T276" s="196"/>
      <c r="U276" s="196"/>
      <c r="V276" s="196"/>
      <c r="W276" s="198"/>
      <c r="X276" s="196"/>
      <c r="Y276" s="196"/>
      <c r="Z276" s="196"/>
      <c r="AA276" s="196"/>
      <c r="AB276" s="199"/>
      <c r="AC276" s="196"/>
      <c r="AD276" s="238"/>
      <c r="AE276" s="197"/>
      <c r="AF276" s="197"/>
      <c r="AG276" s="197"/>
      <c r="AH276" s="197"/>
      <c r="AI276" s="197"/>
      <c r="AJ276" s="197"/>
      <c r="AK276" s="180"/>
      <c r="AL276" s="180"/>
      <c r="AM276" s="180"/>
      <c r="AN276" s="180"/>
      <c r="AO276" s="180"/>
      <c r="AP276" s="180"/>
      <c r="AQ276" s="180"/>
      <c r="AR276" s="208"/>
      <c r="AS276" s="208"/>
      <c r="AT276" s="208"/>
      <c r="AU276" s="208"/>
      <c r="AV276" s="208"/>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row>
    <row r="277" spans="1:77" ht="16.5" hidden="1" customHeight="1" thickBot="1">
      <c r="A277" s="366"/>
      <c r="B277" s="366"/>
      <c r="C277" s="366"/>
      <c r="D277" s="371"/>
      <c r="E277" s="374"/>
      <c r="F277" s="200"/>
      <c r="G277" s="200"/>
      <c r="H277" s="201"/>
      <c r="I277" s="201"/>
      <c r="J277" s="201"/>
      <c r="K277" s="201"/>
      <c r="L277" s="180"/>
      <c r="M277" s="180"/>
      <c r="N277" s="180"/>
      <c r="O277" s="180"/>
      <c r="P277" s="180"/>
      <c r="Q277" s="208"/>
      <c r="R277" s="180"/>
      <c r="S277" s="180"/>
      <c r="T277" s="180"/>
      <c r="U277" s="180"/>
      <c r="V277" s="180"/>
      <c r="W277" s="209"/>
      <c r="X277" s="180"/>
      <c r="Y277" s="180"/>
      <c r="Z277" s="180"/>
      <c r="AA277" s="180"/>
      <c r="AB277" s="210"/>
      <c r="AC277" s="180"/>
      <c r="AD277" s="240"/>
      <c r="AE277" s="208"/>
      <c r="AF277" s="208"/>
      <c r="AG277" s="208"/>
      <c r="AH277" s="208"/>
      <c r="AI277" s="208"/>
      <c r="AJ277" s="208"/>
      <c r="AK277" s="180"/>
      <c r="AL277" s="180"/>
      <c r="AM277" s="180"/>
      <c r="AN277" s="180"/>
      <c r="AO277" s="180"/>
      <c r="AP277" s="180"/>
      <c r="AQ277" s="180"/>
      <c r="AR277" s="208"/>
      <c r="AS277" s="208"/>
      <c r="AT277" s="208"/>
      <c r="AU277" s="208"/>
      <c r="AV277" s="208"/>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row>
    <row r="278" spans="1:77" ht="16.5" hidden="1" customHeight="1">
      <c r="A278" s="465">
        <v>10</v>
      </c>
      <c r="B278" s="465" t="str">
        <f>IF(Matriz_de_Riesgos!N38="Gestión",Matriz_de_Riesgos!I38,IF(Matriz_de_Riesgos!N38="Corrupción_O_LA_FT","No valorar",""))</f>
        <v>No valorar</v>
      </c>
      <c r="C278" s="465"/>
      <c r="D278" s="466"/>
      <c r="E278" s="350" t="str">
        <f>IF(OR(C278=Hoja1!$C$17,D278=Hoja1!$D$17),Hoja1!$B$17,IF(OR(C278=Hoja1!$C$16,D278=Hoja1!$D$16),Hoja1!$B$16,IF(OR(C278=Hoja1!$C$15,D278=Hoja1!$D$15),Hoja1!$B$15,IF(OR(C278=Hoja1!$C$14,D278=Hoja1!$D$14),Hoja1!$B$14,IF(OR(C278=Hoja1!$C$13,D278=Hoja1!$D$13),Hoja1!$B$13,"")))))</f>
        <v/>
      </c>
      <c r="F278" s="200"/>
      <c r="G278" s="200"/>
      <c r="H278" s="201"/>
      <c r="I278" s="201"/>
      <c r="J278" s="201"/>
      <c r="K278" s="201"/>
      <c r="L278" s="180"/>
      <c r="M278" s="180"/>
      <c r="N278" s="180"/>
      <c r="O278" s="180"/>
      <c r="P278" s="180"/>
      <c r="Q278" s="208"/>
      <c r="R278" s="180"/>
      <c r="S278" s="180"/>
      <c r="T278" s="180"/>
      <c r="U278" s="180"/>
      <c r="V278" s="180"/>
      <c r="W278" s="209"/>
      <c r="X278" s="180"/>
      <c r="Y278" s="180"/>
      <c r="Z278" s="180"/>
      <c r="AA278" s="180"/>
      <c r="AB278" s="210"/>
      <c r="AC278" s="180"/>
      <c r="AD278" s="240"/>
      <c r="AE278" s="208"/>
      <c r="AF278" s="208"/>
      <c r="AG278" s="208"/>
      <c r="AH278" s="208"/>
      <c r="AI278" s="208"/>
      <c r="AJ278" s="208"/>
      <c r="AK278" s="180"/>
      <c r="AL278" s="180"/>
      <c r="AM278" s="180"/>
      <c r="AN278" s="180"/>
      <c r="AO278" s="180"/>
      <c r="AP278" s="180"/>
      <c r="AQ278" s="180"/>
      <c r="AR278" s="208"/>
      <c r="AS278" s="208"/>
      <c r="AT278" s="208"/>
      <c r="AU278" s="208"/>
      <c r="AV278" s="208"/>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row>
    <row r="279" spans="1:77" ht="16.5" hidden="1" customHeight="1">
      <c r="A279" s="365"/>
      <c r="B279" s="365"/>
      <c r="C279" s="365"/>
      <c r="D279" s="370"/>
      <c r="E279" s="373"/>
      <c r="F279" s="200"/>
      <c r="G279" s="200"/>
      <c r="H279" s="201"/>
      <c r="I279" s="201"/>
      <c r="J279" s="201"/>
      <c r="K279" s="201"/>
      <c r="L279" s="180"/>
      <c r="M279" s="180"/>
      <c r="N279" s="180"/>
      <c r="O279" s="180"/>
      <c r="P279" s="180"/>
      <c r="Q279" s="208"/>
      <c r="R279" s="180"/>
      <c r="S279" s="180"/>
      <c r="T279" s="180"/>
      <c r="U279" s="180"/>
      <c r="V279" s="180"/>
      <c r="W279" s="209"/>
      <c r="X279" s="180"/>
      <c r="Y279" s="180"/>
      <c r="Z279" s="180"/>
      <c r="AA279" s="180"/>
      <c r="AB279" s="210"/>
      <c r="AC279" s="180"/>
      <c r="AD279" s="240"/>
      <c r="AE279" s="208"/>
      <c r="AF279" s="208"/>
      <c r="AG279" s="208"/>
      <c r="AH279" s="208"/>
      <c r="AI279" s="208"/>
      <c r="AJ279" s="208"/>
      <c r="AK279" s="180"/>
      <c r="AL279" s="180"/>
      <c r="AM279" s="180"/>
      <c r="AN279" s="180"/>
      <c r="AO279" s="180"/>
      <c r="AP279" s="180"/>
      <c r="AQ279" s="180"/>
      <c r="AR279" s="208"/>
      <c r="AS279" s="208"/>
      <c r="AT279" s="208"/>
      <c r="AU279" s="208"/>
      <c r="AV279" s="208"/>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row>
    <row r="280" spans="1:77" ht="16.5" hidden="1" customHeight="1">
      <c r="A280" s="365"/>
      <c r="B280" s="365"/>
      <c r="C280" s="365"/>
      <c r="D280" s="370"/>
      <c r="E280" s="373"/>
      <c r="F280" s="200"/>
      <c r="G280" s="200"/>
      <c r="H280" s="201"/>
      <c r="I280" s="201"/>
      <c r="J280" s="201"/>
      <c r="K280" s="201"/>
      <c r="L280" s="180"/>
      <c r="M280" s="180"/>
      <c r="N280" s="180"/>
      <c r="O280" s="180"/>
      <c r="P280" s="180"/>
      <c r="Q280" s="208"/>
      <c r="R280" s="180"/>
      <c r="S280" s="180"/>
      <c r="T280" s="180"/>
      <c r="U280" s="180"/>
      <c r="V280" s="180"/>
      <c r="W280" s="209"/>
      <c r="X280" s="180"/>
      <c r="Y280" s="180"/>
      <c r="Z280" s="180"/>
      <c r="AA280" s="180"/>
      <c r="AB280" s="210"/>
      <c r="AC280" s="180"/>
      <c r="AD280" s="240"/>
      <c r="AE280" s="208"/>
      <c r="AF280" s="208"/>
      <c r="AG280" s="208"/>
      <c r="AH280" s="208"/>
      <c r="AI280" s="208"/>
      <c r="AJ280" s="208"/>
      <c r="AK280" s="180"/>
      <c r="AL280" s="180"/>
      <c r="AM280" s="180"/>
      <c r="AN280" s="180"/>
      <c r="AO280" s="180"/>
      <c r="AP280" s="180"/>
      <c r="AQ280" s="180"/>
      <c r="AR280" s="208"/>
      <c r="AS280" s="208"/>
      <c r="AT280" s="208"/>
      <c r="AU280" s="208"/>
      <c r="AV280" s="208"/>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row>
    <row r="281" spans="1:77" ht="16.5" hidden="1" customHeight="1">
      <c r="A281" s="365"/>
      <c r="B281" s="365"/>
      <c r="C281" s="365"/>
      <c r="D281" s="370"/>
      <c r="E281" s="373"/>
      <c r="F281" s="200"/>
      <c r="G281" s="200"/>
      <c r="H281" s="201"/>
      <c r="I281" s="201"/>
      <c r="J281" s="201"/>
      <c r="K281" s="201"/>
      <c r="L281" s="180"/>
      <c r="M281" s="180"/>
      <c r="N281" s="180"/>
      <c r="O281" s="180"/>
      <c r="P281" s="180"/>
      <c r="Q281" s="208"/>
      <c r="R281" s="180"/>
      <c r="S281" s="180"/>
      <c r="T281" s="180"/>
      <c r="U281" s="180"/>
      <c r="V281" s="180"/>
      <c r="W281" s="209"/>
      <c r="X281" s="180"/>
      <c r="Y281" s="180"/>
      <c r="Z281" s="180"/>
      <c r="AA281" s="180"/>
      <c r="AB281" s="210"/>
      <c r="AC281" s="180"/>
      <c r="AD281" s="240"/>
      <c r="AE281" s="208"/>
      <c r="AF281" s="208"/>
      <c r="AG281" s="208"/>
      <c r="AH281" s="208"/>
      <c r="AI281" s="208"/>
      <c r="AJ281" s="208"/>
      <c r="AK281" s="180"/>
      <c r="AL281" s="180"/>
      <c r="AM281" s="180"/>
      <c r="AN281" s="180"/>
      <c r="AO281" s="180"/>
      <c r="AP281" s="180"/>
      <c r="AQ281" s="180"/>
      <c r="AR281" s="208"/>
      <c r="AS281" s="208"/>
      <c r="AT281" s="208"/>
      <c r="AU281" s="208"/>
      <c r="AV281" s="208"/>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row>
    <row r="282" spans="1:77" ht="16.5" hidden="1" customHeight="1" thickBot="1">
      <c r="A282" s="366"/>
      <c r="B282" s="366"/>
      <c r="C282" s="366"/>
      <c r="D282" s="371"/>
      <c r="E282" s="374"/>
      <c r="F282" s="200"/>
      <c r="G282" s="200"/>
      <c r="H282" s="201"/>
      <c r="I282" s="201"/>
      <c r="J282" s="201"/>
      <c r="K282" s="201"/>
      <c r="L282" s="180"/>
      <c r="M282" s="180"/>
      <c r="N282" s="180"/>
      <c r="O282" s="180"/>
      <c r="P282" s="180"/>
      <c r="Q282" s="208"/>
      <c r="R282" s="180"/>
      <c r="S282" s="180"/>
      <c r="T282" s="180"/>
      <c r="U282" s="180"/>
      <c r="V282" s="180"/>
      <c r="W282" s="209"/>
      <c r="X282" s="180"/>
      <c r="Y282" s="180"/>
      <c r="Z282" s="180"/>
      <c r="AA282" s="180"/>
      <c r="AB282" s="210"/>
      <c r="AC282" s="180"/>
      <c r="AD282" s="240"/>
      <c r="AE282" s="208"/>
      <c r="AF282" s="208"/>
      <c r="AG282" s="208"/>
      <c r="AH282" s="208"/>
      <c r="AI282" s="208"/>
      <c r="AJ282" s="208"/>
      <c r="AK282" s="180"/>
      <c r="AL282" s="180"/>
      <c r="AM282" s="180"/>
      <c r="AN282" s="180"/>
      <c r="AO282" s="180"/>
      <c r="AP282" s="180"/>
      <c r="AQ282" s="180"/>
      <c r="AR282" s="208"/>
      <c r="AS282" s="208"/>
      <c r="AT282" s="208"/>
      <c r="AU282" s="208"/>
      <c r="AV282" s="208"/>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row>
    <row r="283" spans="1:77" ht="16.5" hidden="1" customHeight="1">
      <c r="A283" s="465">
        <v>11</v>
      </c>
      <c r="B283" s="465" t="e">
        <f>IF(Matriz_de_Riesgos!#REF!="Gestión",Matriz_de_Riesgos!#REF!,IF(Matriz_de_Riesgos!#REF!="Corrupción_O_LA_FT","No valorar",""))</f>
        <v>#REF!</v>
      </c>
      <c r="C283" s="465"/>
      <c r="D283" s="466"/>
      <c r="E283" s="350" t="str">
        <f>IF(OR(C283=Hoja1!$C$17,D283=Hoja1!$D$17),Hoja1!$B$17,IF(OR(C283=Hoja1!$C$16,D283=Hoja1!$D$16),Hoja1!$B$16,IF(OR(C283=Hoja1!$C$15,D283=Hoja1!$D$15),Hoja1!$B$15,IF(OR(C283=Hoja1!$C$14,D283=Hoja1!$D$14),Hoja1!$B$14,IF(OR(C283=Hoja1!$C$13,D283=Hoja1!$D$13),Hoja1!$B$13,"")))))</f>
        <v/>
      </c>
      <c r="F283" s="200"/>
      <c r="G283" s="200"/>
      <c r="H283" s="201"/>
      <c r="I283" s="201"/>
      <c r="J283" s="201"/>
      <c r="K283" s="201"/>
      <c r="L283" s="180"/>
      <c r="M283" s="180"/>
      <c r="N283" s="180"/>
      <c r="O283" s="180"/>
      <c r="P283" s="180"/>
      <c r="Q283" s="208"/>
      <c r="R283" s="180"/>
      <c r="S283" s="180"/>
      <c r="T283" s="180"/>
      <c r="U283" s="180"/>
      <c r="V283" s="180"/>
      <c r="W283" s="209"/>
      <c r="X283" s="180"/>
      <c r="Y283" s="180"/>
      <c r="Z283" s="180"/>
      <c r="AA283" s="180"/>
      <c r="AB283" s="210"/>
      <c r="AC283" s="180"/>
      <c r="AD283" s="240"/>
      <c r="AE283" s="208"/>
      <c r="AF283" s="208"/>
      <c r="AG283" s="208"/>
      <c r="AH283" s="208"/>
      <c r="AI283" s="208"/>
      <c r="AJ283" s="208"/>
      <c r="AK283" s="180"/>
      <c r="AL283" s="180"/>
      <c r="AM283" s="180"/>
      <c r="AN283" s="180"/>
      <c r="AO283" s="180"/>
      <c r="AP283" s="180"/>
      <c r="AQ283" s="180"/>
      <c r="AR283" s="208"/>
      <c r="AS283" s="208"/>
      <c r="AT283" s="208"/>
      <c r="AU283" s="208"/>
      <c r="AV283" s="208"/>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row>
    <row r="284" spans="1:77" ht="16.5" hidden="1" customHeight="1">
      <c r="A284" s="365"/>
      <c r="B284" s="365"/>
      <c r="C284" s="365"/>
      <c r="D284" s="370"/>
      <c r="E284" s="373"/>
      <c r="F284" s="200"/>
      <c r="G284" s="200"/>
      <c r="H284" s="201"/>
      <c r="I284" s="201"/>
      <c r="J284" s="201"/>
      <c r="K284" s="201"/>
      <c r="L284" s="180"/>
      <c r="M284" s="180"/>
      <c r="N284" s="180"/>
      <c r="O284" s="180"/>
      <c r="P284" s="180"/>
      <c r="Q284" s="208"/>
      <c r="R284" s="180"/>
      <c r="S284" s="180"/>
      <c r="T284" s="180"/>
      <c r="U284" s="180"/>
      <c r="V284" s="180"/>
      <c r="W284" s="209"/>
      <c r="X284" s="180"/>
      <c r="Y284" s="180"/>
      <c r="Z284" s="180"/>
      <c r="AA284" s="180"/>
      <c r="AB284" s="210"/>
      <c r="AC284" s="180"/>
      <c r="AD284" s="240"/>
      <c r="AE284" s="208"/>
      <c r="AF284" s="208"/>
      <c r="AG284" s="208"/>
      <c r="AH284" s="208"/>
      <c r="AI284" s="208"/>
      <c r="AJ284" s="208"/>
      <c r="AK284" s="180"/>
      <c r="AL284" s="180"/>
      <c r="AM284" s="180"/>
      <c r="AN284" s="180"/>
      <c r="AO284" s="180"/>
      <c r="AP284" s="180"/>
      <c r="AQ284" s="180"/>
      <c r="AR284" s="208"/>
      <c r="AS284" s="208"/>
      <c r="AT284" s="208"/>
      <c r="AU284" s="208"/>
      <c r="AV284" s="208"/>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row>
    <row r="285" spans="1:77" ht="16.5" hidden="1" customHeight="1">
      <c r="A285" s="365"/>
      <c r="B285" s="365"/>
      <c r="C285" s="365"/>
      <c r="D285" s="370"/>
      <c r="E285" s="373"/>
      <c r="F285" s="200"/>
      <c r="G285" s="200"/>
      <c r="H285" s="201"/>
      <c r="I285" s="201"/>
      <c r="J285" s="201"/>
      <c r="K285" s="201"/>
      <c r="L285" s="180"/>
      <c r="M285" s="180"/>
      <c r="N285" s="180"/>
      <c r="O285" s="180"/>
      <c r="P285" s="180"/>
      <c r="Q285" s="208"/>
      <c r="R285" s="180"/>
      <c r="S285" s="180"/>
      <c r="T285" s="180"/>
      <c r="U285" s="180"/>
      <c r="V285" s="180"/>
      <c r="W285" s="209"/>
      <c r="X285" s="180"/>
      <c r="Y285" s="180"/>
      <c r="Z285" s="180"/>
      <c r="AA285" s="180"/>
      <c r="AB285" s="210"/>
      <c r="AC285" s="180"/>
      <c r="AD285" s="240"/>
      <c r="AE285" s="208"/>
      <c r="AF285" s="208"/>
      <c r="AG285" s="208"/>
      <c r="AH285" s="208"/>
      <c r="AI285" s="208"/>
      <c r="AJ285" s="208"/>
      <c r="AK285" s="180"/>
      <c r="AL285" s="180"/>
      <c r="AM285" s="180"/>
      <c r="AN285" s="180"/>
      <c r="AO285" s="180"/>
      <c r="AP285" s="180"/>
      <c r="AQ285" s="180"/>
      <c r="AR285" s="208"/>
      <c r="AS285" s="208"/>
      <c r="AT285" s="208"/>
      <c r="AU285" s="208"/>
      <c r="AV285" s="208"/>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row>
    <row r="286" spans="1:77" ht="16.5" hidden="1" customHeight="1">
      <c r="A286" s="365"/>
      <c r="B286" s="365"/>
      <c r="C286" s="365"/>
      <c r="D286" s="370"/>
      <c r="E286" s="373"/>
      <c r="F286" s="200"/>
      <c r="G286" s="200"/>
      <c r="H286" s="201"/>
      <c r="I286" s="201"/>
      <c r="J286" s="201"/>
      <c r="K286" s="201"/>
      <c r="L286" s="180"/>
      <c r="M286" s="180"/>
      <c r="N286" s="180"/>
      <c r="O286" s="180"/>
      <c r="P286" s="180"/>
      <c r="Q286" s="208"/>
      <c r="R286" s="180"/>
      <c r="S286" s="180"/>
      <c r="T286" s="180"/>
      <c r="U286" s="180"/>
      <c r="V286" s="180"/>
      <c r="W286" s="209"/>
      <c r="X286" s="180"/>
      <c r="Y286" s="180"/>
      <c r="Z286" s="180"/>
      <c r="AA286" s="180"/>
      <c r="AB286" s="210"/>
      <c r="AC286" s="180"/>
      <c r="AD286" s="240"/>
      <c r="AE286" s="208"/>
      <c r="AF286" s="208"/>
      <c r="AG286" s="208"/>
      <c r="AH286" s="208"/>
      <c r="AI286" s="208"/>
      <c r="AJ286" s="208"/>
      <c r="AK286" s="180"/>
      <c r="AL286" s="180"/>
      <c r="AM286" s="180"/>
      <c r="AN286" s="180"/>
      <c r="AO286" s="180"/>
      <c r="AP286" s="180"/>
      <c r="AQ286" s="180"/>
      <c r="AR286" s="208"/>
      <c r="AS286" s="208"/>
      <c r="AT286" s="208"/>
      <c r="AU286" s="208"/>
      <c r="AV286" s="208"/>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row>
    <row r="287" spans="1:77" ht="16.5" hidden="1" customHeight="1" thickBot="1">
      <c r="A287" s="366"/>
      <c r="B287" s="366"/>
      <c r="C287" s="366"/>
      <c r="D287" s="371"/>
      <c r="E287" s="374"/>
      <c r="F287" s="200"/>
      <c r="G287" s="200"/>
      <c r="H287" s="201"/>
      <c r="I287" s="201"/>
      <c r="J287" s="201"/>
      <c r="K287" s="201"/>
      <c r="L287" s="180"/>
      <c r="M287" s="180"/>
      <c r="N287" s="180"/>
      <c r="O287" s="180"/>
      <c r="P287" s="180"/>
      <c r="Q287" s="208"/>
      <c r="R287" s="180"/>
      <c r="S287" s="180"/>
      <c r="T287" s="180"/>
      <c r="U287" s="180"/>
      <c r="V287" s="180"/>
      <c r="W287" s="209"/>
      <c r="X287" s="180"/>
      <c r="Y287" s="180"/>
      <c r="Z287" s="180"/>
      <c r="AA287" s="180"/>
      <c r="AB287" s="210"/>
      <c r="AC287" s="180"/>
      <c r="AD287" s="240"/>
      <c r="AE287" s="208"/>
      <c r="AF287" s="208"/>
      <c r="AG287" s="208"/>
      <c r="AH287" s="208"/>
      <c r="AI287" s="208"/>
      <c r="AJ287" s="208"/>
      <c r="AK287" s="180"/>
      <c r="AL287" s="180"/>
      <c r="AM287" s="180"/>
      <c r="AN287" s="180"/>
      <c r="AO287" s="180"/>
      <c r="AP287" s="180"/>
      <c r="AQ287" s="180"/>
      <c r="AR287" s="208"/>
      <c r="AS287" s="208"/>
      <c r="AT287" s="208"/>
      <c r="AU287" s="208"/>
      <c r="AV287" s="208"/>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row>
    <row r="288" spans="1:77" ht="16.5" hidden="1" customHeight="1">
      <c r="A288" s="465">
        <v>12</v>
      </c>
      <c r="B288" s="465" t="str">
        <f>IF(Matriz_de_Riesgos!N43="Gestión",Matriz_de_Riesgos!I43,IF(Matriz_de_Riesgos!N43="Corrupción_O_LA_FT","No valorar",""))</f>
        <v>No valorar</v>
      </c>
      <c r="C288" s="465"/>
      <c r="D288" s="466"/>
      <c r="E288" s="350" t="str">
        <f>IF(OR(C288=Hoja1!$C$17,D288=Hoja1!$D$17),Hoja1!$B$17,IF(OR(C288=Hoja1!$C$16,D288=Hoja1!$D$16),Hoja1!$B$16,IF(OR(C288=Hoja1!$C$15,D288=Hoja1!$D$15),Hoja1!$B$15,IF(OR(C288=Hoja1!$C$14,D288=Hoja1!$D$14),Hoja1!$B$14,IF(OR(C288=Hoja1!$C$13,D288=Hoja1!$D$13),Hoja1!$B$13,"")))))</f>
        <v/>
      </c>
      <c r="F288" s="200"/>
      <c r="G288" s="200"/>
      <c r="H288" s="201"/>
      <c r="I288" s="201"/>
      <c r="J288" s="201"/>
      <c r="K288" s="201"/>
      <c r="L288" s="180"/>
      <c r="M288" s="180"/>
      <c r="N288" s="180"/>
      <c r="O288" s="180"/>
      <c r="P288" s="180"/>
      <c r="Q288" s="208"/>
      <c r="R288" s="180"/>
      <c r="S288" s="180"/>
      <c r="T288" s="180"/>
      <c r="U288" s="180"/>
      <c r="V288" s="180"/>
      <c r="W288" s="209"/>
      <c r="X288" s="180"/>
      <c r="Y288" s="180"/>
      <c r="Z288" s="180"/>
      <c r="AA288" s="180"/>
      <c r="AB288" s="210"/>
      <c r="AC288" s="180"/>
      <c r="AD288" s="240"/>
      <c r="AE288" s="208"/>
      <c r="AF288" s="208"/>
      <c r="AG288" s="208"/>
      <c r="AH288" s="208"/>
      <c r="AI288" s="208"/>
      <c r="AJ288" s="208"/>
      <c r="AK288" s="180"/>
      <c r="AL288" s="180"/>
      <c r="AM288" s="180"/>
      <c r="AN288" s="180"/>
      <c r="AO288" s="180"/>
      <c r="AP288" s="180"/>
      <c r="AQ288" s="180"/>
      <c r="AR288" s="208"/>
      <c r="AS288" s="208"/>
      <c r="AT288" s="208"/>
      <c r="AU288" s="208"/>
      <c r="AV288" s="208"/>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row>
    <row r="289" spans="1:77" ht="16.5" hidden="1" customHeight="1">
      <c r="A289" s="365"/>
      <c r="B289" s="365"/>
      <c r="C289" s="365"/>
      <c r="D289" s="370"/>
      <c r="E289" s="373"/>
      <c r="F289" s="200"/>
      <c r="G289" s="200"/>
      <c r="H289" s="201"/>
      <c r="I289" s="201"/>
      <c r="J289" s="201"/>
      <c r="K289" s="201"/>
      <c r="L289" s="180"/>
      <c r="M289" s="180"/>
      <c r="N289" s="180"/>
      <c r="O289" s="180"/>
      <c r="P289" s="180"/>
      <c r="Q289" s="208"/>
      <c r="R289" s="180"/>
      <c r="S289" s="180"/>
      <c r="T289" s="180"/>
      <c r="U289" s="180"/>
      <c r="V289" s="180"/>
      <c r="W289" s="209"/>
      <c r="X289" s="180"/>
      <c r="Y289" s="180"/>
      <c r="Z289" s="180"/>
      <c r="AA289" s="180"/>
      <c r="AB289" s="210"/>
      <c r="AC289" s="180"/>
      <c r="AD289" s="240"/>
      <c r="AE289" s="208"/>
      <c r="AF289" s="208"/>
      <c r="AG289" s="208"/>
      <c r="AH289" s="208"/>
      <c r="AI289" s="208"/>
      <c r="AJ289" s="208"/>
      <c r="AK289" s="180"/>
      <c r="AL289" s="180"/>
      <c r="AM289" s="180"/>
      <c r="AN289" s="180"/>
      <c r="AO289" s="180"/>
      <c r="AP289" s="180"/>
      <c r="AQ289" s="180"/>
      <c r="AR289" s="208"/>
      <c r="AS289" s="208"/>
      <c r="AT289" s="208"/>
      <c r="AU289" s="208"/>
      <c r="AV289" s="208"/>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row>
    <row r="290" spans="1:77" ht="16.5" hidden="1" customHeight="1">
      <c r="A290" s="365"/>
      <c r="B290" s="365"/>
      <c r="C290" s="365"/>
      <c r="D290" s="370"/>
      <c r="E290" s="373"/>
      <c r="F290" s="200"/>
      <c r="G290" s="200"/>
      <c r="H290" s="201"/>
      <c r="I290" s="201"/>
      <c r="J290" s="201"/>
      <c r="K290" s="201"/>
      <c r="L290" s="180"/>
      <c r="M290" s="180"/>
      <c r="N290" s="180"/>
      <c r="O290" s="180"/>
      <c r="P290" s="180"/>
      <c r="Q290" s="208"/>
      <c r="R290" s="180"/>
      <c r="S290" s="180"/>
      <c r="T290" s="180"/>
      <c r="U290" s="180"/>
      <c r="V290" s="180"/>
      <c r="W290" s="209"/>
      <c r="X290" s="180"/>
      <c r="Y290" s="180"/>
      <c r="Z290" s="180"/>
      <c r="AA290" s="180"/>
      <c r="AB290" s="210"/>
      <c r="AC290" s="180"/>
      <c r="AD290" s="240"/>
      <c r="AE290" s="208"/>
      <c r="AF290" s="208"/>
      <c r="AG290" s="208"/>
      <c r="AH290" s="208"/>
      <c r="AI290" s="208"/>
      <c r="AJ290" s="208"/>
      <c r="AK290" s="180"/>
      <c r="AL290" s="180"/>
      <c r="AM290" s="180"/>
      <c r="AN290" s="180"/>
      <c r="AO290" s="180"/>
      <c r="AP290" s="180"/>
      <c r="AQ290" s="180"/>
      <c r="AR290" s="208"/>
      <c r="AS290" s="208"/>
      <c r="AT290" s="208"/>
      <c r="AU290" s="208"/>
      <c r="AV290" s="208"/>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row>
    <row r="291" spans="1:77" ht="16.5" hidden="1" customHeight="1">
      <c r="A291" s="365"/>
      <c r="B291" s="365"/>
      <c r="C291" s="365"/>
      <c r="D291" s="370"/>
      <c r="E291" s="373"/>
      <c r="F291" s="200"/>
      <c r="G291" s="200"/>
      <c r="H291" s="201"/>
      <c r="I291" s="201"/>
      <c r="J291" s="201"/>
      <c r="K291" s="201"/>
      <c r="L291" s="180"/>
      <c r="M291" s="180"/>
      <c r="N291" s="180"/>
      <c r="O291" s="180"/>
      <c r="P291" s="180"/>
      <c r="Q291" s="208"/>
      <c r="R291" s="180"/>
      <c r="S291" s="180"/>
      <c r="T291" s="180"/>
      <c r="U291" s="180"/>
      <c r="V291" s="180"/>
      <c r="W291" s="209"/>
      <c r="X291" s="180"/>
      <c r="Y291" s="180"/>
      <c r="Z291" s="180"/>
      <c r="AA291" s="180"/>
      <c r="AB291" s="210"/>
      <c r="AC291" s="180"/>
      <c r="AD291" s="240"/>
      <c r="AE291" s="208"/>
      <c r="AF291" s="208"/>
      <c r="AG291" s="208"/>
      <c r="AH291" s="208"/>
      <c r="AI291" s="208"/>
      <c r="AJ291" s="208"/>
      <c r="AK291" s="180"/>
      <c r="AL291" s="180"/>
      <c r="AM291" s="180"/>
      <c r="AN291" s="180"/>
      <c r="AO291" s="180"/>
      <c r="AP291" s="180"/>
      <c r="AQ291" s="180"/>
      <c r="AR291" s="208"/>
      <c r="AS291" s="208"/>
      <c r="AT291" s="208"/>
      <c r="AU291" s="208"/>
      <c r="AV291" s="208"/>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row>
    <row r="292" spans="1:77" ht="16.5" hidden="1" customHeight="1" thickBot="1">
      <c r="A292" s="366"/>
      <c r="B292" s="366"/>
      <c r="C292" s="366"/>
      <c r="D292" s="371"/>
      <c r="E292" s="374"/>
      <c r="F292" s="200"/>
      <c r="G292" s="200"/>
      <c r="H292" s="201"/>
      <c r="I292" s="201"/>
      <c r="J292" s="201"/>
      <c r="K292" s="201"/>
      <c r="L292" s="180"/>
      <c r="M292" s="180"/>
      <c r="N292" s="180"/>
      <c r="O292" s="180"/>
      <c r="P292" s="180"/>
      <c r="Q292" s="208"/>
      <c r="R292" s="180"/>
      <c r="S292" s="180"/>
      <c r="T292" s="180"/>
      <c r="U292" s="180"/>
      <c r="V292" s="180"/>
      <c r="W292" s="209"/>
      <c r="X292" s="180"/>
      <c r="Y292" s="180"/>
      <c r="Z292" s="180"/>
      <c r="AA292" s="180"/>
      <c r="AB292" s="210"/>
      <c r="AC292" s="180"/>
      <c r="AD292" s="240"/>
      <c r="AE292" s="208"/>
      <c r="AF292" s="208"/>
      <c r="AG292" s="208"/>
      <c r="AH292" s="208"/>
      <c r="AI292" s="208"/>
      <c r="AJ292" s="208"/>
      <c r="AK292" s="180"/>
      <c r="AL292" s="180"/>
      <c r="AM292" s="180"/>
      <c r="AN292" s="180"/>
      <c r="AO292" s="180"/>
      <c r="AP292" s="180"/>
      <c r="AQ292" s="180"/>
      <c r="AR292" s="208"/>
      <c r="AS292" s="208"/>
      <c r="AT292" s="208"/>
      <c r="AU292" s="208"/>
      <c r="AV292" s="208"/>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row>
    <row r="293" spans="1:77" ht="16.5" hidden="1" customHeight="1">
      <c r="A293" s="465">
        <v>13</v>
      </c>
      <c r="B293" s="465" t="str">
        <f>IF(Matriz_de_Riesgos!N48="Gestión",Matriz_de_Riesgos!I48,IF(Matriz_de_Riesgos!N48="Corrupción_O_LA_FT","No valorar",""))</f>
        <v>No valorar</v>
      </c>
      <c r="C293" s="465"/>
      <c r="D293" s="466"/>
      <c r="E293" s="350" t="str">
        <f>IF(OR(C293=Hoja1!$C$17,D293=Hoja1!$D$17),Hoja1!$B$17,IF(OR(C293=Hoja1!$C$16,D293=Hoja1!$D$16),Hoja1!$B$16,IF(OR(C293=Hoja1!$C$15,D293=Hoja1!$D$15),Hoja1!$B$15,IF(OR(C293=Hoja1!$C$14,D293=Hoja1!$D$14),Hoja1!$B$14,IF(OR(C293=Hoja1!$C$13,D293=Hoja1!$D$13),Hoja1!$B$13,"")))))</f>
        <v/>
      </c>
      <c r="F293" s="200"/>
      <c r="G293" s="200"/>
      <c r="H293" s="201"/>
      <c r="I293" s="201"/>
      <c r="J293" s="201"/>
      <c r="K293" s="201"/>
      <c r="L293" s="180"/>
      <c r="M293" s="180"/>
      <c r="N293" s="180"/>
      <c r="O293" s="180"/>
      <c r="P293" s="180"/>
      <c r="Q293" s="208"/>
      <c r="R293" s="180"/>
      <c r="S293" s="180"/>
      <c r="T293" s="180"/>
      <c r="U293" s="180"/>
      <c r="V293" s="180"/>
      <c r="W293" s="209"/>
      <c r="X293" s="180"/>
      <c r="Y293" s="180"/>
      <c r="Z293" s="180"/>
      <c r="AA293" s="180"/>
      <c r="AB293" s="210"/>
      <c r="AC293" s="180"/>
      <c r="AD293" s="240"/>
      <c r="AE293" s="208"/>
      <c r="AF293" s="208"/>
      <c r="AG293" s="208"/>
      <c r="AH293" s="208"/>
      <c r="AI293" s="208"/>
      <c r="AJ293" s="208"/>
      <c r="AK293" s="180"/>
      <c r="AL293" s="180"/>
      <c r="AM293" s="180"/>
      <c r="AN293" s="180"/>
      <c r="AO293" s="180"/>
      <c r="AP293" s="180"/>
      <c r="AQ293" s="180"/>
      <c r="AR293" s="208"/>
      <c r="AS293" s="208"/>
      <c r="AT293" s="208"/>
      <c r="AU293" s="208"/>
      <c r="AV293" s="208"/>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row>
    <row r="294" spans="1:77" ht="16.5" hidden="1" customHeight="1">
      <c r="A294" s="365"/>
      <c r="B294" s="365"/>
      <c r="C294" s="365"/>
      <c r="D294" s="370"/>
      <c r="E294" s="373"/>
      <c r="F294" s="200"/>
      <c r="G294" s="200"/>
      <c r="H294" s="201"/>
      <c r="I294" s="201"/>
      <c r="J294" s="201"/>
      <c r="K294" s="201"/>
      <c r="L294" s="180"/>
      <c r="M294" s="180"/>
      <c r="N294" s="180"/>
      <c r="O294" s="180"/>
      <c r="P294" s="180"/>
      <c r="Q294" s="208"/>
      <c r="R294" s="180"/>
      <c r="S294" s="180"/>
      <c r="T294" s="180"/>
      <c r="U294" s="180"/>
      <c r="V294" s="180"/>
      <c r="W294" s="209"/>
      <c r="X294" s="180"/>
      <c r="Y294" s="180"/>
      <c r="Z294" s="180"/>
      <c r="AA294" s="180"/>
      <c r="AB294" s="210"/>
      <c r="AC294" s="180"/>
      <c r="AD294" s="240"/>
      <c r="AE294" s="208"/>
      <c r="AF294" s="208"/>
      <c r="AG294" s="208"/>
      <c r="AH294" s="208"/>
      <c r="AI294" s="208"/>
      <c r="AJ294" s="208"/>
      <c r="AK294" s="180"/>
      <c r="AL294" s="180"/>
      <c r="AM294" s="180"/>
      <c r="AN294" s="180"/>
      <c r="AO294" s="180"/>
      <c r="AP294" s="180"/>
      <c r="AQ294" s="180"/>
      <c r="AR294" s="208"/>
      <c r="AS294" s="208"/>
      <c r="AT294" s="208"/>
      <c r="AU294" s="208"/>
      <c r="AV294" s="208"/>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row>
    <row r="295" spans="1:77" ht="16.5" hidden="1" customHeight="1">
      <c r="A295" s="365"/>
      <c r="B295" s="365"/>
      <c r="C295" s="365"/>
      <c r="D295" s="370"/>
      <c r="E295" s="373"/>
      <c r="F295" s="200"/>
      <c r="G295" s="200"/>
      <c r="H295" s="201"/>
      <c r="I295" s="201"/>
      <c r="J295" s="201"/>
      <c r="K295" s="201"/>
      <c r="L295" s="180"/>
      <c r="M295" s="180"/>
      <c r="N295" s="180"/>
      <c r="O295" s="180"/>
      <c r="P295" s="180"/>
      <c r="Q295" s="208"/>
      <c r="R295" s="180"/>
      <c r="S295" s="180"/>
      <c r="T295" s="180"/>
      <c r="U295" s="180"/>
      <c r="V295" s="180"/>
      <c r="W295" s="209"/>
      <c r="X295" s="180"/>
      <c r="Y295" s="180"/>
      <c r="Z295" s="180"/>
      <c r="AA295" s="180"/>
      <c r="AB295" s="210"/>
      <c r="AC295" s="180"/>
      <c r="AD295" s="240"/>
      <c r="AE295" s="208"/>
      <c r="AF295" s="208"/>
      <c r="AG295" s="208"/>
      <c r="AH295" s="208"/>
      <c r="AI295" s="208"/>
      <c r="AJ295" s="208"/>
      <c r="AK295" s="180"/>
      <c r="AL295" s="180"/>
      <c r="AM295" s="180"/>
      <c r="AN295" s="180"/>
      <c r="AO295" s="180"/>
      <c r="AP295" s="180"/>
      <c r="AQ295" s="180"/>
      <c r="AR295" s="208"/>
      <c r="AS295" s="208"/>
      <c r="AT295" s="208"/>
      <c r="AU295" s="208"/>
      <c r="AV295" s="208"/>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row>
    <row r="296" spans="1:77" ht="16.5" hidden="1" customHeight="1">
      <c r="A296" s="365"/>
      <c r="B296" s="365"/>
      <c r="C296" s="365"/>
      <c r="D296" s="370"/>
      <c r="E296" s="373"/>
      <c r="F296" s="200"/>
      <c r="G296" s="200"/>
      <c r="H296" s="201"/>
      <c r="I296" s="201"/>
      <c r="J296" s="201"/>
      <c r="K296" s="201"/>
      <c r="L296" s="180"/>
      <c r="M296" s="180"/>
      <c r="N296" s="180"/>
      <c r="O296" s="180"/>
      <c r="P296" s="180"/>
      <c r="Q296" s="208"/>
      <c r="R296" s="180"/>
      <c r="S296" s="180"/>
      <c r="T296" s="180"/>
      <c r="U296" s="180"/>
      <c r="V296" s="180"/>
      <c r="W296" s="209"/>
      <c r="X296" s="180"/>
      <c r="Y296" s="180"/>
      <c r="Z296" s="180"/>
      <c r="AA296" s="180"/>
      <c r="AB296" s="210"/>
      <c r="AC296" s="180"/>
      <c r="AD296" s="240"/>
      <c r="AE296" s="208"/>
      <c r="AF296" s="208"/>
      <c r="AG296" s="208"/>
      <c r="AH296" s="208"/>
      <c r="AI296" s="208"/>
      <c r="AJ296" s="208"/>
      <c r="AK296" s="180"/>
      <c r="AL296" s="180"/>
      <c r="AM296" s="180"/>
      <c r="AN296" s="180"/>
      <c r="AO296" s="180"/>
      <c r="AP296" s="180"/>
      <c r="AQ296" s="180"/>
      <c r="AR296" s="208"/>
      <c r="AS296" s="208"/>
      <c r="AT296" s="208"/>
      <c r="AU296" s="208"/>
      <c r="AV296" s="208"/>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row>
    <row r="297" spans="1:77" ht="16.5" hidden="1" customHeight="1" thickBot="1">
      <c r="A297" s="366"/>
      <c r="B297" s="366"/>
      <c r="C297" s="366"/>
      <c r="D297" s="371"/>
      <c r="E297" s="374"/>
      <c r="F297" s="200"/>
      <c r="G297" s="200"/>
      <c r="H297" s="201"/>
      <c r="I297" s="201"/>
      <c r="J297" s="201"/>
      <c r="K297" s="201"/>
      <c r="L297" s="180"/>
      <c r="M297" s="180"/>
      <c r="N297" s="180"/>
      <c r="O297" s="180"/>
      <c r="P297" s="180"/>
      <c r="Q297" s="208"/>
      <c r="R297" s="180"/>
      <c r="S297" s="180"/>
      <c r="T297" s="180"/>
      <c r="U297" s="180"/>
      <c r="V297" s="180"/>
      <c r="W297" s="209"/>
      <c r="X297" s="180"/>
      <c r="Y297" s="180"/>
      <c r="Z297" s="180"/>
      <c r="AA297" s="180"/>
      <c r="AB297" s="210"/>
      <c r="AC297" s="180"/>
      <c r="AD297" s="240"/>
      <c r="AE297" s="208"/>
      <c r="AF297" s="208"/>
      <c r="AG297" s="208"/>
      <c r="AH297" s="208"/>
      <c r="AI297" s="208"/>
      <c r="AJ297" s="208"/>
      <c r="AK297" s="180"/>
      <c r="AL297" s="180"/>
      <c r="AM297" s="180"/>
      <c r="AN297" s="180"/>
      <c r="AO297" s="180"/>
      <c r="AP297" s="180"/>
      <c r="AQ297" s="180"/>
      <c r="AR297" s="208"/>
      <c r="AS297" s="208"/>
      <c r="AT297" s="208"/>
      <c r="AU297" s="208"/>
      <c r="AV297" s="208"/>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row>
    <row r="298" spans="1:77" ht="16.5" hidden="1" customHeight="1">
      <c r="A298" s="465">
        <v>14</v>
      </c>
      <c r="B298" s="465" t="str">
        <f>IF(Matriz_de_Riesgos!N53="Gestión",Matriz_de_Riesgos!I53,IF(Matriz_de_Riesgos!N53="Corrupción_O_LA_FT","No valorar",""))</f>
        <v>No valorar</v>
      </c>
      <c r="C298" s="465"/>
      <c r="D298" s="466"/>
      <c r="E298" s="350" t="str">
        <f>IF(OR(C298=Hoja1!$C$17,D298=Hoja1!$D$17),Hoja1!$B$17,IF(OR(C298=Hoja1!$C$16,D298=Hoja1!$D$16),Hoja1!$B$16,IF(OR(C298=Hoja1!$C$15,D298=Hoja1!$D$15),Hoja1!$B$15,IF(OR(C298=Hoja1!$C$14,D298=Hoja1!$D$14),Hoja1!$B$14,IF(OR(C298=Hoja1!$C$13,D298=Hoja1!$D$13),Hoja1!$B$13,"")))))</f>
        <v/>
      </c>
      <c r="F298" s="200"/>
      <c r="G298" s="200"/>
      <c r="H298" s="201"/>
      <c r="I298" s="201"/>
      <c r="J298" s="201"/>
      <c r="K298" s="201"/>
      <c r="L298" s="180"/>
      <c r="M298" s="180"/>
      <c r="N298" s="180"/>
      <c r="O298" s="180"/>
      <c r="P298" s="180"/>
      <c r="Q298" s="208"/>
      <c r="R298" s="180"/>
      <c r="S298" s="180"/>
      <c r="T298" s="180"/>
      <c r="U298" s="180"/>
      <c r="V298" s="180"/>
      <c r="W298" s="209"/>
      <c r="X298" s="180"/>
      <c r="Y298" s="180"/>
      <c r="Z298" s="180"/>
      <c r="AA298" s="180"/>
      <c r="AB298" s="210"/>
      <c r="AC298" s="180"/>
      <c r="AD298" s="240"/>
      <c r="AE298" s="208"/>
      <c r="AF298" s="208"/>
      <c r="AG298" s="208"/>
      <c r="AH298" s="208"/>
      <c r="AI298" s="208"/>
      <c r="AJ298" s="208"/>
      <c r="AK298" s="180"/>
      <c r="AL298" s="180"/>
      <c r="AM298" s="180"/>
      <c r="AN298" s="180"/>
      <c r="AO298" s="180"/>
      <c r="AP298" s="180"/>
      <c r="AQ298" s="180"/>
      <c r="AR298" s="208"/>
      <c r="AS298" s="208"/>
      <c r="AT298" s="208"/>
      <c r="AU298" s="208"/>
      <c r="AV298" s="208"/>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row>
    <row r="299" spans="1:77" ht="16.5" hidden="1" customHeight="1">
      <c r="A299" s="365"/>
      <c r="B299" s="365"/>
      <c r="C299" s="365"/>
      <c r="D299" s="370"/>
      <c r="E299" s="373"/>
      <c r="F299" s="200"/>
      <c r="G299" s="200"/>
      <c r="H299" s="201"/>
      <c r="I299" s="201"/>
      <c r="J299" s="201"/>
      <c r="K299" s="201"/>
      <c r="L299" s="180"/>
      <c r="M299" s="180"/>
      <c r="N299" s="180"/>
      <c r="O299" s="180"/>
      <c r="P299" s="180"/>
      <c r="Q299" s="208"/>
      <c r="R299" s="180"/>
      <c r="S299" s="180"/>
      <c r="T299" s="180"/>
      <c r="U299" s="180"/>
      <c r="V299" s="180"/>
      <c r="W299" s="209"/>
      <c r="X299" s="180"/>
      <c r="Y299" s="180"/>
      <c r="Z299" s="180"/>
      <c r="AA299" s="180"/>
      <c r="AB299" s="210"/>
      <c r="AC299" s="180"/>
      <c r="AD299" s="240"/>
      <c r="AE299" s="208"/>
      <c r="AF299" s="208"/>
      <c r="AG299" s="208"/>
      <c r="AH299" s="208"/>
      <c r="AI299" s="208"/>
      <c r="AJ299" s="208"/>
      <c r="AK299" s="180"/>
      <c r="AL299" s="180"/>
      <c r="AM299" s="180"/>
      <c r="AN299" s="180"/>
      <c r="AO299" s="180"/>
      <c r="AP299" s="180"/>
      <c r="AQ299" s="180"/>
      <c r="AR299" s="208"/>
      <c r="AS299" s="208"/>
      <c r="AT299" s="208"/>
      <c r="AU299" s="208"/>
      <c r="AV299" s="208"/>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row>
    <row r="300" spans="1:77" ht="16.5" hidden="1" customHeight="1">
      <c r="A300" s="365"/>
      <c r="B300" s="365"/>
      <c r="C300" s="365"/>
      <c r="D300" s="370"/>
      <c r="E300" s="373"/>
      <c r="F300" s="200"/>
      <c r="G300" s="200"/>
      <c r="H300" s="201"/>
      <c r="I300" s="201"/>
      <c r="J300" s="201"/>
      <c r="K300" s="201"/>
      <c r="L300" s="180"/>
      <c r="M300" s="180"/>
      <c r="N300" s="180"/>
      <c r="O300" s="180"/>
      <c r="P300" s="180"/>
      <c r="Q300" s="208"/>
      <c r="R300" s="180"/>
      <c r="S300" s="180"/>
      <c r="T300" s="180"/>
      <c r="U300" s="180"/>
      <c r="V300" s="180"/>
      <c r="W300" s="209"/>
      <c r="X300" s="180"/>
      <c r="Y300" s="180"/>
      <c r="Z300" s="180"/>
      <c r="AA300" s="180"/>
      <c r="AB300" s="210"/>
      <c r="AC300" s="180"/>
      <c r="AD300" s="240"/>
      <c r="AE300" s="208"/>
      <c r="AF300" s="208"/>
      <c r="AG300" s="208"/>
      <c r="AH300" s="208"/>
      <c r="AI300" s="208"/>
      <c r="AJ300" s="208"/>
      <c r="AK300" s="180"/>
      <c r="AL300" s="180"/>
      <c r="AM300" s="180"/>
      <c r="AN300" s="180"/>
      <c r="AO300" s="180"/>
      <c r="AP300" s="180"/>
      <c r="AQ300" s="180"/>
      <c r="AR300" s="208"/>
      <c r="AS300" s="208"/>
      <c r="AT300" s="208"/>
      <c r="AU300" s="208"/>
      <c r="AV300" s="208"/>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row>
    <row r="301" spans="1:77" ht="16.5" hidden="1" customHeight="1">
      <c r="A301" s="365"/>
      <c r="B301" s="365"/>
      <c r="C301" s="365"/>
      <c r="D301" s="370"/>
      <c r="E301" s="373"/>
      <c r="F301" s="200"/>
      <c r="G301" s="200"/>
      <c r="H301" s="201"/>
      <c r="I301" s="201"/>
      <c r="J301" s="201"/>
      <c r="K301" s="201"/>
      <c r="L301" s="180"/>
      <c r="M301" s="180"/>
      <c r="N301" s="180"/>
      <c r="O301" s="180"/>
      <c r="P301" s="180"/>
      <c r="Q301" s="208"/>
      <c r="R301" s="180"/>
      <c r="S301" s="180"/>
      <c r="T301" s="180"/>
      <c r="U301" s="180"/>
      <c r="V301" s="180"/>
      <c r="W301" s="209"/>
      <c r="X301" s="180"/>
      <c r="Y301" s="180"/>
      <c r="Z301" s="180"/>
      <c r="AA301" s="180"/>
      <c r="AB301" s="210"/>
      <c r="AC301" s="180"/>
      <c r="AD301" s="240"/>
      <c r="AE301" s="208"/>
      <c r="AF301" s="208"/>
      <c r="AG301" s="208"/>
      <c r="AH301" s="208"/>
      <c r="AI301" s="208"/>
      <c r="AJ301" s="208"/>
      <c r="AK301" s="180"/>
      <c r="AL301" s="180"/>
      <c r="AM301" s="180"/>
      <c r="AN301" s="180"/>
      <c r="AO301" s="180"/>
      <c r="AP301" s="180"/>
      <c r="AQ301" s="180"/>
      <c r="AR301" s="208"/>
      <c r="AS301" s="208"/>
      <c r="AT301" s="208"/>
      <c r="AU301" s="208"/>
      <c r="AV301" s="208"/>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row>
    <row r="302" spans="1:77" ht="16.5" hidden="1" customHeight="1" thickBot="1">
      <c r="A302" s="366"/>
      <c r="B302" s="366"/>
      <c r="C302" s="366"/>
      <c r="D302" s="371"/>
      <c r="E302" s="374"/>
      <c r="F302" s="200"/>
      <c r="G302" s="200"/>
      <c r="H302" s="201"/>
      <c r="I302" s="201"/>
      <c r="J302" s="201"/>
      <c r="K302" s="201"/>
      <c r="L302" s="180"/>
      <c r="M302" s="180"/>
      <c r="N302" s="180"/>
      <c r="O302" s="180"/>
      <c r="P302" s="180"/>
      <c r="Q302" s="208"/>
      <c r="R302" s="180"/>
      <c r="S302" s="180"/>
      <c r="T302" s="180"/>
      <c r="U302" s="180"/>
      <c r="V302" s="180"/>
      <c r="W302" s="209"/>
      <c r="X302" s="180"/>
      <c r="Y302" s="180"/>
      <c r="Z302" s="180"/>
      <c r="AA302" s="180"/>
      <c r="AB302" s="210"/>
      <c r="AC302" s="180"/>
      <c r="AD302" s="240"/>
      <c r="AE302" s="208"/>
      <c r="AF302" s="208"/>
      <c r="AG302" s="208"/>
      <c r="AH302" s="208"/>
      <c r="AI302" s="208"/>
      <c r="AJ302" s="208"/>
      <c r="AK302" s="180"/>
      <c r="AL302" s="180"/>
      <c r="AM302" s="180"/>
      <c r="AN302" s="180"/>
      <c r="AO302" s="180"/>
      <c r="AP302" s="180"/>
      <c r="AQ302" s="180"/>
      <c r="AR302" s="208"/>
      <c r="AS302" s="208"/>
      <c r="AT302" s="208"/>
      <c r="AU302" s="208"/>
      <c r="AV302" s="208"/>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row>
    <row r="303" spans="1:77" ht="16.5" hidden="1" customHeight="1">
      <c r="A303" s="465">
        <v>15</v>
      </c>
      <c r="B303" s="465" t="str">
        <f>IF(Matriz_de_Riesgos!N58="Gestión",Matriz_de_Riesgos!I58,IF(Matriz_de_Riesgos!N58="Corrupción_O_LA_FT","No valorar",""))</f>
        <v>No valorar</v>
      </c>
      <c r="C303" s="465"/>
      <c r="D303" s="466"/>
      <c r="E303" s="350" t="str">
        <f>IF(OR(C303=Hoja1!$C$17,D303=Hoja1!$D$17),Hoja1!$B$17,IF(OR(C303=Hoja1!$C$16,D303=Hoja1!$D$16),Hoja1!$B$16,IF(OR(C303=Hoja1!$C$15,D303=Hoja1!$D$15),Hoja1!$B$15,IF(OR(C303=Hoja1!$C$14,D303=Hoja1!$D$14),Hoja1!$B$14,IF(OR(C303=Hoja1!$C$13,D303=Hoja1!$D$13),Hoja1!$B$13,"")))))</f>
        <v/>
      </c>
      <c r="F303" s="200"/>
      <c r="G303" s="200"/>
      <c r="H303" s="201"/>
      <c r="I303" s="201"/>
      <c r="J303" s="201"/>
      <c r="K303" s="201"/>
      <c r="L303" s="180"/>
      <c r="M303" s="180"/>
      <c r="N303" s="180"/>
      <c r="O303" s="180"/>
      <c r="P303" s="180"/>
      <c r="Q303" s="208"/>
      <c r="R303" s="180"/>
      <c r="S303" s="180"/>
      <c r="T303" s="180"/>
      <c r="U303" s="180"/>
      <c r="V303" s="180"/>
      <c r="W303" s="209"/>
      <c r="X303" s="180"/>
      <c r="Y303" s="180"/>
      <c r="Z303" s="180"/>
      <c r="AA303" s="180"/>
      <c r="AB303" s="210"/>
      <c r="AC303" s="180"/>
      <c r="AD303" s="240"/>
      <c r="AE303" s="208"/>
      <c r="AF303" s="208"/>
      <c r="AG303" s="208"/>
      <c r="AH303" s="208"/>
      <c r="AI303" s="208"/>
      <c r="AJ303" s="208"/>
      <c r="AK303" s="180"/>
      <c r="AL303" s="180"/>
      <c r="AM303" s="180"/>
      <c r="AN303" s="180"/>
      <c r="AO303" s="180"/>
      <c r="AP303" s="180"/>
      <c r="AQ303" s="180"/>
      <c r="AR303" s="208"/>
      <c r="AS303" s="208"/>
      <c r="AT303" s="208"/>
      <c r="AU303" s="208"/>
      <c r="AV303" s="208"/>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row>
    <row r="304" spans="1:77" ht="16.5" hidden="1" customHeight="1">
      <c r="A304" s="365"/>
      <c r="B304" s="365"/>
      <c r="C304" s="365"/>
      <c r="D304" s="370"/>
      <c r="E304" s="373"/>
      <c r="F304" s="200"/>
      <c r="G304" s="200"/>
      <c r="H304" s="201"/>
      <c r="I304" s="201"/>
      <c r="J304" s="201"/>
      <c r="K304" s="201"/>
      <c r="L304" s="180"/>
      <c r="M304" s="180"/>
      <c r="N304" s="180"/>
      <c r="O304" s="180"/>
      <c r="P304" s="180"/>
      <c r="Q304" s="208"/>
      <c r="R304" s="180"/>
      <c r="S304" s="180"/>
      <c r="T304" s="180"/>
      <c r="U304" s="180"/>
      <c r="V304" s="180"/>
      <c r="W304" s="209"/>
      <c r="X304" s="180"/>
      <c r="Y304" s="180"/>
      <c r="Z304" s="180"/>
      <c r="AA304" s="180"/>
      <c r="AB304" s="210"/>
      <c r="AC304" s="180"/>
      <c r="AD304" s="240"/>
      <c r="AE304" s="208"/>
      <c r="AF304" s="208"/>
      <c r="AG304" s="208"/>
      <c r="AH304" s="208"/>
      <c r="AI304" s="208"/>
      <c r="AJ304" s="208"/>
      <c r="AK304" s="180"/>
      <c r="AL304" s="180"/>
      <c r="AM304" s="180"/>
      <c r="AN304" s="180"/>
      <c r="AO304" s="180"/>
      <c r="AP304" s="180"/>
      <c r="AQ304" s="180"/>
      <c r="AR304" s="208"/>
      <c r="AS304" s="208"/>
      <c r="AT304" s="208"/>
      <c r="AU304" s="208"/>
      <c r="AV304" s="208"/>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row>
    <row r="305" spans="1:77" ht="16.5" hidden="1" customHeight="1">
      <c r="A305" s="365"/>
      <c r="B305" s="365"/>
      <c r="C305" s="365"/>
      <c r="D305" s="370"/>
      <c r="E305" s="373"/>
      <c r="F305" s="200"/>
      <c r="G305" s="200"/>
      <c r="H305" s="201"/>
      <c r="I305" s="201"/>
      <c r="J305" s="201"/>
      <c r="K305" s="201"/>
      <c r="L305" s="180"/>
      <c r="M305" s="180"/>
      <c r="N305" s="180"/>
      <c r="O305" s="180"/>
      <c r="P305" s="180"/>
      <c r="Q305" s="208"/>
      <c r="R305" s="180"/>
      <c r="S305" s="180"/>
      <c r="T305" s="180"/>
      <c r="U305" s="180"/>
      <c r="V305" s="180"/>
      <c r="W305" s="209"/>
      <c r="X305" s="180"/>
      <c r="Y305" s="180"/>
      <c r="Z305" s="180"/>
      <c r="AA305" s="180"/>
      <c r="AB305" s="210"/>
      <c r="AC305" s="180"/>
      <c r="AD305" s="240"/>
      <c r="AE305" s="208"/>
      <c r="AF305" s="208"/>
      <c r="AG305" s="208"/>
      <c r="AH305" s="208"/>
      <c r="AI305" s="208"/>
      <c r="AJ305" s="208"/>
      <c r="AK305" s="180"/>
      <c r="AL305" s="180"/>
      <c r="AM305" s="180"/>
      <c r="AN305" s="180"/>
      <c r="AO305" s="180"/>
      <c r="AP305" s="180"/>
      <c r="AQ305" s="180"/>
      <c r="AR305" s="208"/>
      <c r="AS305" s="208"/>
      <c r="AT305" s="208"/>
      <c r="AU305" s="208"/>
      <c r="AV305" s="208"/>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row>
    <row r="306" spans="1:77" ht="16.5" hidden="1" customHeight="1">
      <c r="A306" s="365"/>
      <c r="B306" s="365"/>
      <c r="C306" s="365"/>
      <c r="D306" s="370"/>
      <c r="E306" s="373"/>
      <c r="F306" s="200"/>
      <c r="G306" s="200"/>
      <c r="H306" s="201"/>
      <c r="I306" s="201"/>
      <c r="J306" s="201"/>
      <c r="K306" s="201"/>
      <c r="L306" s="180"/>
      <c r="M306" s="180"/>
      <c r="N306" s="180"/>
      <c r="O306" s="180"/>
      <c r="P306" s="180"/>
      <c r="Q306" s="208"/>
      <c r="R306" s="180"/>
      <c r="S306" s="180"/>
      <c r="T306" s="180"/>
      <c r="U306" s="180"/>
      <c r="V306" s="180"/>
      <c r="W306" s="209"/>
      <c r="X306" s="180"/>
      <c r="Y306" s="180"/>
      <c r="Z306" s="180"/>
      <c r="AA306" s="180"/>
      <c r="AB306" s="210"/>
      <c r="AC306" s="180"/>
      <c r="AD306" s="240"/>
      <c r="AE306" s="208"/>
      <c r="AF306" s="208"/>
      <c r="AG306" s="208"/>
      <c r="AH306" s="208"/>
      <c r="AI306" s="208"/>
      <c r="AJ306" s="208"/>
      <c r="AK306" s="180"/>
      <c r="AL306" s="180"/>
      <c r="AM306" s="180"/>
      <c r="AN306" s="180"/>
      <c r="AO306" s="180"/>
      <c r="AP306" s="180"/>
      <c r="AQ306" s="180"/>
      <c r="AR306" s="208"/>
      <c r="AS306" s="208"/>
      <c r="AT306" s="208"/>
      <c r="AU306" s="208"/>
      <c r="AV306" s="208"/>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row>
    <row r="307" spans="1:77" ht="16.5" hidden="1" customHeight="1" thickBot="1">
      <c r="A307" s="366"/>
      <c r="B307" s="366"/>
      <c r="C307" s="366"/>
      <c r="D307" s="371"/>
      <c r="E307" s="374"/>
      <c r="F307" s="200"/>
      <c r="G307" s="200"/>
      <c r="H307" s="201"/>
      <c r="I307" s="201"/>
      <c r="J307" s="201"/>
      <c r="K307" s="201"/>
      <c r="L307" s="180"/>
      <c r="M307" s="180"/>
      <c r="N307" s="180"/>
      <c r="O307" s="180"/>
      <c r="P307" s="180"/>
      <c r="Q307" s="208"/>
      <c r="R307" s="180"/>
      <c r="S307" s="180"/>
      <c r="T307" s="180"/>
      <c r="U307" s="180"/>
      <c r="V307" s="180"/>
      <c r="W307" s="209"/>
      <c r="X307" s="180"/>
      <c r="Y307" s="180"/>
      <c r="Z307" s="180"/>
      <c r="AA307" s="180"/>
      <c r="AB307" s="210"/>
      <c r="AC307" s="180"/>
      <c r="AD307" s="240"/>
      <c r="AE307" s="208"/>
      <c r="AF307" s="208"/>
      <c r="AG307" s="208"/>
      <c r="AH307" s="208"/>
      <c r="AI307" s="208"/>
      <c r="AJ307" s="208"/>
      <c r="AK307" s="180"/>
      <c r="AL307" s="180"/>
      <c r="AM307" s="180"/>
      <c r="AN307" s="180"/>
      <c r="AO307" s="180"/>
      <c r="AP307" s="180"/>
      <c r="AQ307" s="180"/>
      <c r="AR307" s="208"/>
      <c r="AS307" s="208"/>
      <c r="AT307" s="208"/>
      <c r="AU307" s="208"/>
      <c r="AV307" s="208"/>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row>
    <row r="308" spans="1:77" ht="16.5" hidden="1" customHeight="1">
      <c r="A308" s="465">
        <v>16</v>
      </c>
      <c r="B308" s="465" t="str">
        <f>IF(Matriz_de_Riesgos!N63="Gestión",Matriz_de_Riesgos!I63,IF(Matriz_de_Riesgos!N63="Corrupción_O_LA_FT","No valorar",""))</f>
        <v>No valorar</v>
      </c>
      <c r="C308" s="465"/>
      <c r="D308" s="466"/>
      <c r="E308" s="350" t="str">
        <f>IF(OR(C308=Hoja1!$C$17,D308=Hoja1!$D$17),Hoja1!$B$17,IF(OR(C308=Hoja1!$C$16,D308=Hoja1!$D$16),Hoja1!$B$16,IF(OR(C308=Hoja1!$C$15,D308=Hoja1!$D$15),Hoja1!$B$15,IF(OR(C308=Hoja1!$C$14,D308=Hoja1!$D$14),Hoja1!$B$14,IF(OR(C308=Hoja1!$C$13,D308=Hoja1!$D$13),Hoja1!$B$13,"")))))</f>
        <v/>
      </c>
      <c r="F308" s="200"/>
      <c r="G308" s="200"/>
      <c r="H308" s="201"/>
      <c r="I308" s="201"/>
      <c r="J308" s="201"/>
      <c r="K308" s="201"/>
      <c r="L308" s="180"/>
      <c r="M308" s="180"/>
      <c r="N308" s="180"/>
      <c r="O308" s="180"/>
      <c r="P308" s="180"/>
      <c r="Q308" s="208"/>
      <c r="R308" s="180"/>
      <c r="S308" s="180"/>
      <c r="T308" s="180"/>
      <c r="U308" s="180"/>
      <c r="V308" s="180"/>
      <c r="W308" s="209"/>
      <c r="X308" s="180"/>
      <c r="Y308" s="180"/>
      <c r="Z308" s="180"/>
      <c r="AA308" s="180"/>
      <c r="AB308" s="210"/>
      <c r="AC308" s="180"/>
      <c r="AD308" s="240"/>
      <c r="AE308" s="208"/>
      <c r="AF308" s="208"/>
      <c r="AG308" s="208"/>
      <c r="AH308" s="208"/>
      <c r="AI308" s="208"/>
      <c r="AJ308" s="208"/>
      <c r="AK308" s="180"/>
      <c r="AL308" s="180"/>
      <c r="AM308" s="180"/>
      <c r="AN308" s="180"/>
      <c r="AO308" s="180"/>
      <c r="AP308" s="180"/>
      <c r="AQ308" s="180"/>
      <c r="AR308" s="208"/>
      <c r="AS308" s="208"/>
      <c r="AT308" s="208"/>
      <c r="AU308" s="208"/>
      <c r="AV308" s="208"/>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row>
    <row r="309" spans="1:77" ht="16.5" hidden="1" customHeight="1">
      <c r="A309" s="365"/>
      <c r="B309" s="365"/>
      <c r="C309" s="365"/>
      <c r="D309" s="370"/>
      <c r="E309" s="373"/>
      <c r="F309" s="200"/>
      <c r="G309" s="200"/>
      <c r="H309" s="201"/>
      <c r="I309" s="201"/>
      <c r="J309" s="201"/>
      <c r="K309" s="201"/>
      <c r="L309" s="180"/>
      <c r="M309" s="180"/>
      <c r="N309" s="180"/>
      <c r="O309" s="180"/>
      <c r="P309" s="180"/>
      <c r="Q309" s="208"/>
      <c r="R309" s="180"/>
      <c r="S309" s="180"/>
      <c r="T309" s="180"/>
      <c r="U309" s="180"/>
      <c r="V309" s="180"/>
      <c r="W309" s="209"/>
      <c r="X309" s="180"/>
      <c r="Y309" s="180"/>
      <c r="Z309" s="180"/>
      <c r="AA309" s="180"/>
      <c r="AB309" s="210"/>
      <c r="AC309" s="180"/>
      <c r="AD309" s="240"/>
      <c r="AE309" s="208"/>
      <c r="AF309" s="208"/>
      <c r="AG309" s="208"/>
      <c r="AH309" s="208"/>
      <c r="AI309" s="208"/>
      <c r="AJ309" s="208"/>
      <c r="AK309" s="180"/>
      <c r="AL309" s="180"/>
      <c r="AM309" s="180"/>
      <c r="AN309" s="180"/>
      <c r="AO309" s="180"/>
      <c r="AP309" s="180"/>
      <c r="AQ309" s="180"/>
      <c r="AR309" s="208"/>
      <c r="AS309" s="208"/>
      <c r="AT309" s="208"/>
      <c r="AU309" s="208"/>
      <c r="AV309" s="208"/>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row>
    <row r="310" spans="1:77" ht="16.5" hidden="1" customHeight="1">
      <c r="A310" s="365"/>
      <c r="B310" s="365"/>
      <c r="C310" s="365"/>
      <c r="D310" s="370"/>
      <c r="E310" s="373"/>
      <c r="F310" s="200"/>
      <c r="G310" s="200"/>
      <c r="H310" s="201"/>
      <c r="I310" s="201"/>
      <c r="J310" s="201"/>
      <c r="K310" s="201"/>
      <c r="L310" s="180"/>
      <c r="M310" s="180"/>
      <c r="N310" s="180"/>
      <c r="O310" s="180"/>
      <c r="P310" s="180"/>
      <c r="Q310" s="208"/>
      <c r="R310" s="180"/>
      <c r="S310" s="180"/>
      <c r="T310" s="180"/>
      <c r="U310" s="180"/>
      <c r="V310" s="180"/>
      <c r="W310" s="209"/>
      <c r="X310" s="180"/>
      <c r="Y310" s="180"/>
      <c r="Z310" s="180"/>
      <c r="AA310" s="180"/>
      <c r="AB310" s="210"/>
      <c r="AC310" s="180"/>
      <c r="AD310" s="240"/>
      <c r="AE310" s="208"/>
      <c r="AF310" s="208"/>
      <c r="AG310" s="208"/>
      <c r="AH310" s="208"/>
      <c r="AI310" s="208"/>
      <c r="AJ310" s="208"/>
      <c r="AK310" s="180"/>
      <c r="AL310" s="180"/>
      <c r="AM310" s="180"/>
      <c r="AN310" s="180"/>
      <c r="AO310" s="180"/>
      <c r="AP310" s="180"/>
      <c r="AQ310" s="180"/>
      <c r="AR310" s="208"/>
      <c r="AS310" s="208"/>
      <c r="AT310" s="208"/>
      <c r="AU310" s="208"/>
      <c r="AV310" s="208"/>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row>
    <row r="311" spans="1:77" ht="16.5" hidden="1" customHeight="1">
      <c r="A311" s="365"/>
      <c r="B311" s="365"/>
      <c r="C311" s="365"/>
      <c r="D311" s="370"/>
      <c r="E311" s="373"/>
      <c r="F311" s="200"/>
      <c r="G311" s="200"/>
      <c r="H311" s="201"/>
      <c r="I311" s="201"/>
      <c r="J311" s="201"/>
      <c r="K311" s="201"/>
      <c r="L311" s="180"/>
      <c r="M311" s="180"/>
      <c r="N311" s="180"/>
      <c r="O311" s="180"/>
      <c r="P311" s="180"/>
      <c r="Q311" s="208"/>
      <c r="R311" s="180"/>
      <c r="S311" s="180"/>
      <c r="T311" s="180"/>
      <c r="U311" s="180"/>
      <c r="V311" s="180"/>
      <c r="W311" s="209"/>
      <c r="X311" s="180"/>
      <c r="Y311" s="180"/>
      <c r="Z311" s="180"/>
      <c r="AA311" s="180"/>
      <c r="AB311" s="210"/>
      <c r="AC311" s="180"/>
      <c r="AD311" s="240"/>
      <c r="AE311" s="208"/>
      <c r="AF311" s="208"/>
      <c r="AG311" s="208"/>
      <c r="AH311" s="208"/>
      <c r="AI311" s="208"/>
      <c r="AJ311" s="208"/>
      <c r="AK311" s="180"/>
      <c r="AL311" s="180"/>
      <c r="AM311" s="180"/>
      <c r="AN311" s="180"/>
      <c r="AO311" s="180"/>
      <c r="AP311" s="180"/>
      <c r="AQ311" s="180"/>
      <c r="AR311" s="208"/>
      <c r="AS311" s="208"/>
      <c r="AT311" s="208"/>
      <c r="AU311" s="208"/>
      <c r="AV311" s="208"/>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row>
    <row r="312" spans="1:77" ht="16.5" hidden="1" customHeight="1" thickBot="1">
      <c r="A312" s="366"/>
      <c r="B312" s="366"/>
      <c r="C312" s="366"/>
      <c r="D312" s="371"/>
      <c r="E312" s="374"/>
      <c r="F312" s="200"/>
      <c r="G312" s="200"/>
      <c r="H312" s="201"/>
      <c r="I312" s="201"/>
      <c r="J312" s="201"/>
      <c r="K312" s="201"/>
      <c r="L312" s="180"/>
      <c r="M312" s="180"/>
      <c r="N312" s="180"/>
      <c r="O312" s="180"/>
      <c r="P312" s="180"/>
      <c r="Q312" s="208"/>
      <c r="R312" s="180"/>
      <c r="S312" s="180"/>
      <c r="T312" s="180"/>
      <c r="U312" s="180"/>
      <c r="V312" s="180"/>
      <c r="W312" s="209"/>
      <c r="X312" s="180"/>
      <c r="Y312" s="180"/>
      <c r="Z312" s="180"/>
      <c r="AA312" s="180"/>
      <c r="AB312" s="210"/>
      <c r="AC312" s="180"/>
      <c r="AD312" s="240"/>
      <c r="AE312" s="208"/>
      <c r="AF312" s="208"/>
      <c r="AG312" s="208"/>
      <c r="AH312" s="208"/>
      <c r="AI312" s="208"/>
      <c r="AJ312" s="208"/>
      <c r="AK312" s="180"/>
      <c r="AL312" s="180"/>
      <c r="AM312" s="180"/>
      <c r="AN312" s="180"/>
      <c r="AO312" s="180"/>
      <c r="AP312" s="180"/>
      <c r="AQ312" s="180"/>
      <c r="AR312" s="208"/>
      <c r="AS312" s="208"/>
      <c r="AT312" s="208"/>
      <c r="AU312" s="208"/>
      <c r="AV312" s="208"/>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row>
    <row r="313" spans="1:77" ht="16.5" hidden="1" customHeight="1">
      <c r="A313" s="465">
        <v>17</v>
      </c>
      <c r="B313" s="465" t="str">
        <f>IF(Matriz_de_Riesgos!N68="Gestión",Matriz_de_Riesgos!I68,IF(Matriz_de_Riesgos!N68="Corrupción_O_LA_FT","No valorar",""))</f>
        <v>No valorar</v>
      </c>
      <c r="C313" s="465"/>
      <c r="D313" s="466"/>
      <c r="E313" s="350" t="str">
        <f>IF(OR(C313=Hoja1!$C$17,D313=Hoja1!$D$17),Hoja1!$B$17,IF(OR(C313=Hoja1!$C$16,D313=Hoja1!$D$16),Hoja1!$B$16,IF(OR(C313=Hoja1!$C$15,D313=Hoja1!$D$15),Hoja1!$B$15,IF(OR(C313=Hoja1!$C$14,D313=Hoja1!$D$14),Hoja1!$B$14,IF(OR(C313=Hoja1!$C$13,D313=Hoja1!$D$13),Hoja1!$B$13,"")))))</f>
        <v/>
      </c>
      <c r="F313" s="200"/>
      <c r="G313" s="200"/>
      <c r="H313" s="201"/>
      <c r="I313" s="201"/>
      <c r="J313" s="201"/>
      <c r="K313" s="201"/>
      <c r="L313" s="180"/>
      <c r="M313" s="180"/>
      <c r="N313" s="180"/>
      <c r="O313" s="180"/>
      <c r="P313" s="180"/>
      <c r="Q313" s="208"/>
      <c r="R313" s="180"/>
      <c r="S313" s="180"/>
      <c r="T313" s="180"/>
      <c r="U313" s="180"/>
      <c r="V313" s="180"/>
      <c r="W313" s="209"/>
      <c r="X313" s="180"/>
      <c r="Y313" s="180"/>
      <c r="Z313" s="180"/>
      <c r="AA313" s="180"/>
      <c r="AB313" s="210"/>
      <c r="AC313" s="180"/>
      <c r="AD313" s="240"/>
      <c r="AE313" s="208"/>
      <c r="AF313" s="208"/>
      <c r="AG313" s="208"/>
      <c r="AH313" s="208"/>
      <c r="AI313" s="208"/>
      <c r="AJ313" s="208"/>
      <c r="AK313" s="180"/>
      <c r="AL313" s="180"/>
      <c r="AM313" s="180"/>
      <c r="AN313" s="180"/>
      <c r="AO313" s="180"/>
      <c r="AP313" s="180"/>
      <c r="AQ313" s="180"/>
      <c r="AR313" s="208"/>
      <c r="AS313" s="208"/>
      <c r="AT313" s="208"/>
      <c r="AU313" s="208"/>
      <c r="AV313" s="208"/>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row>
    <row r="314" spans="1:77" ht="16.5" hidden="1" customHeight="1">
      <c r="A314" s="365"/>
      <c r="B314" s="365"/>
      <c r="C314" s="365"/>
      <c r="D314" s="370"/>
      <c r="E314" s="373"/>
      <c r="F314" s="200"/>
      <c r="G314" s="200"/>
      <c r="H314" s="201"/>
      <c r="I314" s="201"/>
      <c r="J314" s="201"/>
      <c r="K314" s="201"/>
      <c r="L314" s="180"/>
      <c r="M314" s="180"/>
      <c r="N314" s="180"/>
      <c r="O314" s="180"/>
      <c r="P314" s="180"/>
      <c r="Q314" s="208"/>
      <c r="R314" s="180"/>
      <c r="S314" s="180"/>
      <c r="T314" s="180"/>
      <c r="U314" s="180"/>
      <c r="V314" s="180"/>
      <c r="W314" s="209"/>
      <c r="X314" s="180"/>
      <c r="Y314" s="180"/>
      <c r="Z314" s="180"/>
      <c r="AA314" s="180"/>
      <c r="AB314" s="210"/>
      <c r="AC314" s="180"/>
      <c r="AD314" s="240"/>
      <c r="AE314" s="208"/>
      <c r="AF314" s="208"/>
      <c r="AG314" s="208"/>
      <c r="AH314" s="208"/>
      <c r="AI314" s="208"/>
      <c r="AJ314" s="208"/>
      <c r="AK314" s="180"/>
      <c r="AL314" s="180"/>
      <c r="AM314" s="180"/>
      <c r="AN314" s="180"/>
      <c r="AO314" s="180"/>
      <c r="AP314" s="180"/>
      <c r="AQ314" s="180"/>
      <c r="AR314" s="208"/>
      <c r="AS314" s="208"/>
      <c r="AT314" s="208"/>
      <c r="AU314" s="208"/>
      <c r="AV314" s="208"/>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row>
    <row r="315" spans="1:77" ht="16.5" hidden="1" customHeight="1">
      <c r="A315" s="365"/>
      <c r="B315" s="365"/>
      <c r="C315" s="365"/>
      <c r="D315" s="370"/>
      <c r="E315" s="373"/>
      <c r="F315" s="200"/>
      <c r="G315" s="200"/>
      <c r="H315" s="201"/>
      <c r="I315" s="201"/>
      <c r="J315" s="201"/>
      <c r="K315" s="201"/>
      <c r="L315" s="180"/>
      <c r="M315" s="180"/>
      <c r="N315" s="180"/>
      <c r="O315" s="180"/>
      <c r="P315" s="180"/>
      <c r="Q315" s="208"/>
      <c r="R315" s="180"/>
      <c r="S315" s="180"/>
      <c r="T315" s="180"/>
      <c r="U315" s="180"/>
      <c r="V315" s="180"/>
      <c r="W315" s="209"/>
      <c r="X315" s="180"/>
      <c r="Y315" s="180"/>
      <c r="Z315" s="180"/>
      <c r="AA315" s="180"/>
      <c r="AB315" s="210"/>
      <c r="AC315" s="180"/>
      <c r="AD315" s="240"/>
      <c r="AE315" s="208"/>
      <c r="AF315" s="208"/>
      <c r="AG315" s="208"/>
      <c r="AH315" s="208"/>
      <c r="AI315" s="208"/>
      <c r="AJ315" s="208"/>
      <c r="AK315" s="180"/>
      <c r="AL315" s="180"/>
      <c r="AM315" s="180"/>
      <c r="AN315" s="180"/>
      <c r="AO315" s="180"/>
      <c r="AP315" s="180"/>
      <c r="AQ315" s="180"/>
      <c r="AR315" s="208"/>
      <c r="AS315" s="208"/>
      <c r="AT315" s="208"/>
      <c r="AU315" s="208"/>
      <c r="AV315" s="208"/>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row>
    <row r="316" spans="1:77" ht="16.5" hidden="1" customHeight="1">
      <c r="A316" s="365"/>
      <c r="B316" s="365"/>
      <c r="C316" s="365"/>
      <c r="D316" s="370"/>
      <c r="E316" s="373"/>
      <c r="F316" s="200"/>
      <c r="G316" s="200"/>
      <c r="H316" s="201"/>
      <c r="I316" s="201"/>
      <c r="J316" s="201"/>
      <c r="K316" s="201"/>
      <c r="L316" s="180"/>
      <c r="M316" s="180"/>
      <c r="N316" s="180"/>
      <c r="O316" s="180"/>
      <c r="P316" s="180"/>
      <c r="Q316" s="208"/>
      <c r="R316" s="180"/>
      <c r="S316" s="180"/>
      <c r="T316" s="180"/>
      <c r="U316" s="180"/>
      <c r="V316" s="180"/>
      <c r="W316" s="209"/>
      <c r="X316" s="180"/>
      <c r="Y316" s="180"/>
      <c r="Z316" s="180"/>
      <c r="AA316" s="180"/>
      <c r="AB316" s="210"/>
      <c r="AC316" s="180"/>
      <c r="AD316" s="240"/>
      <c r="AE316" s="208"/>
      <c r="AF316" s="208"/>
      <c r="AG316" s="208"/>
      <c r="AH316" s="208"/>
      <c r="AI316" s="208"/>
      <c r="AJ316" s="208"/>
      <c r="AK316" s="180"/>
      <c r="AL316" s="180"/>
      <c r="AM316" s="180"/>
      <c r="AN316" s="180"/>
      <c r="AO316" s="180"/>
      <c r="AP316" s="180"/>
      <c r="AQ316" s="180"/>
      <c r="AR316" s="208"/>
      <c r="AS316" s="208"/>
      <c r="AT316" s="208"/>
      <c r="AU316" s="208"/>
      <c r="AV316" s="208"/>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row>
    <row r="317" spans="1:77" ht="16.5" hidden="1" customHeight="1" thickBot="1">
      <c r="A317" s="366"/>
      <c r="B317" s="366"/>
      <c r="C317" s="366"/>
      <c r="D317" s="371"/>
      <c r="E317" s="374"/>
      <c r="F317" s="200"/>
      <c r="G317" s="200"/>
      <c r="H317" s="201"/>
      <c r="I317" s="201"/>
      <c r="J317" s="201"/>
      <c r="K317" s="201"/>
      <c r="L317" s="180"/>
      <c r="M317" s="180"/>
      <c r="N317" s="180"/>
      <c r="O317" s="180"/>
      <c r="P317" s="180"/>
      <c r="Q317" s="208"/>
      <c r="R317" s="180"/>
      <c r="S317" s="180"/>
      <c r="T317" s="180"/>
      <c r="U317" s="180"/>
      <c r="V317" s="180"/>
      <c r="W317" s="209"/>
      <c r="X317" s="180"/>
      <c r="Y317" s="180"/>
      <c r="Z317" s="180"/>
      <c r="AA317" s="180"/>
      <c r="AB317" s="210"/>
      <c r="AC317" s="180"/>
      <c r="AD317" s="240"/>
      <c r="AE317" s="208"/>
      <c r="AF317" s="208"/>
      <c r="AG317" s="208"/>
      <c r="AH317" s="208"/>
      <c r="AI317" s="208"/>
      <c r="AJ317" s="208"/>
      <c r="AK317" s="180"/>
      <c r="AL317" s="180"/>
      <c r="AM317" s="180"/>
      <c r="AN317" s="180"/>
      <c r="AO317" s="180"/>
      <c r="AP317" s="180"/>
      <c r="AQ317" s="180"/>
      <c r="AR317" s="208"/>
      <c r="AS317" s="208"/>
      <c r="AT317" s="208"/>
      <c r="AU317" s="208"/>
      <c r="AV317" s="208"/>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row>
    <row r="318" spans="1:77" ht="16.5" hidden="1" customHeight="1">
      <c r="A318" s="465">
        <v>18</v>
      </c>
      <c r="B318" s="465" t="str">
        <f>IF(Matriz_de_Riesgos!N73="Gestión",Matriz_de_Riesgos!I73,IF(Matriz_de_Riesgos!N73="Corrupción_O_LA_FT","No valorar",""))</f>
        <v>No valorar</v>
      </c>
      <c r="C318" s="465"/>
      <c r="D318" s="466"/>
      <c r="E318" s="350" t="str">
        <f>IF(OR(C318=Hoja1!$C$17,D318=Hoja1!$D$17),Hoja1!$B$17,IF(OR(C318=Hoja1!$C$16,D318=Hoja1!$D$16),Hoja1!$B$16,IF(OR(C318=Hoja1!$C$15,D318=Hoja1!$D$15),Hoja1!$B$15,IF(OR(C318=Hoja1!$C$14,D318=Hoja1!$D$14),Hoja1!$B$14,IF(OR(C318=Hoja1!$C$13,D318=Hoja1!$D$13),Hoja1!$B$13,"")))))</f>
        <v/>
      </c>
      <c r="F318" s="200"/>
      <c r="G318" s="200"/>
      <c r="H318" s="201"/>
      <c r="I318" s="201"/>
      <c r="J318" s="201"/>
      <c r="K318" s="201"/>
      <c r="L318" s="180"/>
      <c r="M318" s="180"/>
      <c r="N318" s="180"/>
      <c r="O318" s="180"/>
      <c r="P318" s="180"/>
      <c r="Q318" s="208"/>
      <c r="R318" s="180"/>
      <c r="S318" s="180"/>
      <c r="T318" s="180"/>
      <c r="U318" s="180"/>
      <c r="V318" s="180"/>
      <c r="W318" s="209"/>
      <c r="X318" s="180"/>
      <c r="Y318" s="180"/>
      <c r="Z318" s="180"/>
      <c r="AA318" s="180"/>
      <c r="AB318" s="210"/>
      <c r="AC318" s="180"/>
      <c r="AD318" s="240"/>
      <c r="AE318" s="208"/>
      <c r="AF318" s="208"/>
      <c r="AG318" s="208"/>
      <c r="AH318" s="208"/>
      <c r="AI318" s="208"/>
      <c r="AJ318" s="208"/>
      <c r="AK318" s="180"/>
      <c r="AL318" s="180"/>
      <c r="AM318" s="180"/>
      <c r="AN318" s="180"/>
      <c r="AO318" s="180"/>
      <c r="AP318" s="180"/>
      <c r="AQ318" s="180"/>
      <c r="AR318" s="208"/>
      <c r="AS318" s="208"/>
      <c r="AT318" s="208"/>
      <c r="AU318" s="208"/>
      <c r="AV318" s="208"/>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row>
    <row r="319" spans="1:77" ht="16.5" hidden="1" customHeight="1">
      <c r="A319" s="365"/>
      <c r="B319" s="365"/>
      <c r="C319" s="365"/>
      <c r="D319" s="370"/>
      <c r="E319" s="373"/>
      <c r="F319" s="200"/>
      <c r="G319" s="200"/>
      <c r="H319" s="201"/>
      <c r="I319" s="201"/>
      <c r="J319" s="201"/>
      <c r="K319" s="201"/>
      <c r="L319" s="180"/>
      <c r="M319" s="180"/>
      <c r="N319" s="180"/>
      <c r="O319" s="180"/>
      <c r="P319" s="180"/>
      <c r="Q319" s="208"/>
      <c r="R319" s="180"/>
      <c r="S319" s="180"/>
      <c r="T319" s="180"/>
      <c r="U319" s="180"/>
      <c r="V319" s="180"/>
      <c r="W319" s="209"/>
      <c r="X319" s="180"/>
      <c r="Y319" s="180"/>
      <c r="Z319" s="180"/>
      <c r="AA319" s="180"/>
      <c r="AB319" s="210"/>
      <c r="AC319" s="180"/>
      <c r="AD319" s="240"/>
      <c r="AE319" s="208"/>
      <c r="AF319" s="208"/>
      <c r="AG319" s="208"/>
      <c r="AH319" s="208"/>
      <c r="AI319" s="208"/>
      <c r="AJ319" s="208"/>
      <c r="AK319" s="180"/>
      <c r="AL319" s="180"/>
      <c r="AM319" s="180"/>
      <c r="AN319" s="180"/>
      <c r="AO319" s="180"/>
      <c r="AP319" s="180"/>
      <c r="AQ319" s="180"/>
      <c r="AR319" s="208"/>
      <c r="AS319" s="208"/>
      <c r="AT319" s="208"/>
      <c r="AU319" s="208"/>
      <c r="AV319" s="208"/>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row>
    <row r="320" spans="1:77" ht="16.5" hidden="1" customHeight="1">
      <c r="A320" s="365"/>
      <c r="B320" s="365"/>
      <c r="C320" s="365"/>
      <c r="D320" s="370"/>
      <c r="E320" s="373"/>
      <c r="F320" s="200"/>
      <c r="G320" s="200"/>
      <c r="H320" s="201"/>
      <c r="I320" s="201"/>
      <c r="J320" s="201"/>
      <c r="K320" s="201"/>
      <c r="L320" s="180"/>
      <c r="M320" s="180"/>
      <c r="N320" s="180"/>
      <c r="O320" s="180"/>
      <c r="P320" s="180"/>
      <c r="Q320" s="208"/>
      <c r="R320" s="180"/>
      <c r="S320" s="180"/>
      <c r="T320" s="180"/>
      <c r="U320" s="180"/>
      <c r="V320" s="180"/>
      <c r="W320" s="209"/>
      <c r="X320" s="180"/>
      <c r="Y320" s="180"/>
      <c r="Z320" s="180"/>
      <c r="AA320" s="180"/>
      <c r="AB320" s="210"/>
      <c r="AC320" s="180"/>
      <c r="AD320" s="240"/>
      <c r="AE320" s="208"/>
      <c r="AF320" s="208"/>
      <c r="AG320" s="208"/>
      <c r="AH320" s="208"/>
      <c r="AI320" s="208"/>
      <c r="AJ320" s="208"/>
      <c r="AK320" s="180"/>
      <c r="AL320" s="180"/>
      <c r="AM320" s="180"/>
      <c r="AN320" s="180"/>
      <c r="AO320" s="180"/>
      <c r="AP320" s="180"/>
      <c r="AQ320" s="180"/>
      <c r="AR320" s="208"/>
      <c r="AS320" s="208"/>
      <c r="AT320" s="208"/>
      <c r="AU320" s="208"/>
      <c r="AV320" s="208"/>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row>
    <row r="321" spans="1:77" ht="16.5" hidden="1" customHeight="1">
      <c r="A321" s="365"/>
      <c r="B321" s="365"/>
      <c r="C321" s="365"/>
      <c r="D321" s="370"/>
      <c r="E321" s="373"/>
      <c r="F321" s="200"/>
      <c r="G321" s="200"/>
      <c r="H321" s="201"/>
      <c r="I321" s="201"/>
      <c r="J321" s="201"/>
      <c r="K321" s="201"/>
      <c r="L321" s="180"/>
      <c r="M321" s="180"/>
      <c r="N321" s="180"/>
      <c r="O321" s="180"/>
      <c r="P321" s="180"/>
      <c r="Q321" s="208"/>
      <c r="R321" s="180"/>
      <c r="S321" s="180"/>
      <c r="T321" s="180"/>
      <c r="U321" s="180"/>
      <c r="V321" s="180"/>
      <c r="W321" s="209"/>
      <c r="X321" s="180"/>
      <c r="Y321" s="180"/>
      <c r="Z321" s="180"/>
      <c r="AA321" s="180"/>
      <c r="AB321" s="210"/>
      <c r="AC321" s="180"/>
      <c r="AD321" s="240"/>
      <c r="AE321" s="208"/>
      <c r="AF321" s="208"/>
      <c r="AG321" s="208"/>
      <c r="AH321" s="208"/>
      <c r="AI321" s="208"/>
      <c r="AJ321" s="208"/>
      <c r="AK321" s="180"/>
      <c r="AL321" s="180"/>
      <c r="AM321" s="180"/>
      <c r="AN321" s="180"/>
      <c r="AO321" s="180"/>
      <c r="AP321" s="180"/>
      <c r="AQ321" s="180"/>
      <c r="AR321" s="208"/>
      <c r="AS321" s="208"/>
      <c r="AT321" s="208"/>
      <c r="AU321" s="208"/>
      <c r="AV321" s="208"/>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row>
    <row r="322" spans="1:77" ht="16.5" hidden="1" customHeight="1" thickBot="1">
      <c r="A322" s="366"/>
      <c r="B322" s="366"/>
      <c r="C322" s="366"/>
      <c r="D322" s="371"/>
      <c r="E322" s="374"/>
      <c r="F322" s="200"/>
      <c r="G322" s="200"/>
      <c r="H322" s="201"/>
      <c r="I322" s="201"/>
      <c r="J322" s="201"/>
      <c r="K322" s="201"/>
      <c r="L322" s="180"/>
      <c r="M322" s="180"/>
      <c r="N322" s="180"/>
      <c r="O322" s="180"/>
      <c r="P322" s="180"/>
      <c r="Q322" s="208"/>
      <c r="R322" s="180"/>
      <c r="S322" s="180"/>
      <c r="T322" s="180"/>
      <c r="U322" s="180"/>
      <c r="V322" s="180"/>
      <c r="W322" s="209"/>
      <c r="X322" s="180"/>
      <c r="Y322" s="180"/>
      <c r="Z322" s="180"/>
      <c r="AA322" s="180"/>
      <c r="AB322" s="210"/>
      <c r="AC322" s="180"/>
      <c r="AD322" s="240"/>
      <c r="AE322" s="208"/>
      <c r="AF322" s="208"/>
      <c r="AG322" s="208"/>
      <c r="AH322" s="208"/>
      <c r="AI322" s="208"/>
      <c r="AJ322" s="208"/>
      <c r="AK322" s="180"/>
      <c r="AL322" s="180"/>
      <c r="AM322" s="180"/>
      <c r="AN322" s="180"/>
      <c r="AO322" s="180"/>
      <c r="AP322" s="180"/>
      <c r="AQ322" s="180"/>
      <c r="AR322" s="208"/>
      <c r="AS322" s="208"/>
      <c r="AT322" s="208"/>
      <c r="AU322" s="208"/>
      <c r="AV322" s="208"/>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row>
    <row r="323" spans="1:77" ht="16.5" hidden="1" customHeight="1">
      <c r="A323" s="465">
        <v>19</v>
      </c>
      <c r="B323" s="465" t="str">
        <f>IF(Matriz_de_Riesgos!N78="Gestión",Matriz_de_Riesgos!I78,IF(Matriz_de_Riesgos!N78="Corrupción_O_LA_FT","No valorar",""))</f>
        <v>No valorar</v>
      </c>
      <c r="C323" s="465"/>
      <c r="D323" s="466"/>
      <c r="E323" s="350" t="str">
        <f>IF(OR(C323=Hoja1!$C$17,D323=Hoja1!$D$17),Hoja1!$B$17,IF(OR(C323=Hoja1!$C$16,D323=Hoja1!$D$16),Hoja1!$B$16,IF(OR(C323=Hoja1!$C$15,D323=Hoja1!$D$15),Hoja1!$B$15,IF(OR(C323=Hoja1!$C$14,D323=Hoja1!$D$14),Hoja1!$B$14,IF(OR(C323=Hoja1!$C$13,D323=Hoja1!$D$13),Hoja1!$B$13,"")))))</f>
        <v/>
      </c>
      <c r="F323" s="200"/>
      <c r="G323" s="200"/>
      <c r="H323" s="201"/>
      <c r="I323" s="201"/>
      <c r="J323" s="201"/>
      <c r="K323" s="201"/>
      <c r="L323" s="180"/>
      <c r="M323" s="180"/>
      <c r="N323" s="180"/>
      <c r="O323" s="180"/>
      <c r="P323" s="180"/>
      <c r="Q323" s="208"/>
      <c r="R323" s="180"/>
      <c r="S323" s="180"/>
      <c r="T323" s="180"/>
      <c r="U323" s="180"/>
      <c r="V323" s="180"/>
      <c r="W323" s="209"/>
      <c r="X323" s="180"/>
      <c r="Y323" s="180"/>
      <c r="Z323" s="180"/>
      <c r="AA323" s="180"/>
      <c r="AB323" s="210"/>
      <c r="AC323" s="180"/>
      <c r="AD323" s="240"/>
      <c r="AE323" s="208"/>
      <c r="AF323" s="208"/>
      <c r="AG323" s="208"/>
      <c r="AH323" s="208"/>
      <c r="AI323" s="208"/>
      <c r="AJ323" s="208"/>
      <c r="AK323" s="180"/>
      <c r="AL323" s="180"/>
      <c r="AM323" s="180"/>
      <c r="AN323" s="180"/>
      <c r="AO323" s="180"/>
      <c r="AP323" s="180"/>
      <c r="AQ323" s="180"/>
      <c r="AR323" s="208"/>
      <c r="AS323" s="208"/>
      <c r="AT323" s="208"/>
      <c r="AU323" s="208"/>
      <c r="AV323" s="208"/>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row>
    <row r="324" spans="1:77" ht="16.5" hidden="1" customHeight="1">
      <c r="A324" s="365"/>
      <c r="B324" s="365"/>
      <c r="C324" s="365"/>
      <c r="D324" s="370"/>
      <c r="E324" s="373"/>
      <c r="F324" s="200"/>
      <c r="G324" s="200"/>
      <c r="H324" s="201"/>
      <c r="I324" s="201"/>
      <c r="J324" s="201"/>
      <c r="K324" s="201"/>
      <c r="L324" s="180"/>
      <c r="M324" s="180"/>
      <c r="N324" s="180"/>
      <c r="O324" s="180"/>
      <c r="P324" s="180"/>
      <c r="Q324" s="208"/>
      <c r="R324" s="180"/>
      <c r="S324" s="180"/>
      <c r="T324" s="180"/>
      <c r="U324" s="180"/>
      <c r="V324" s="180"/>
      <c r="W324" s="209"/>
      <c r="X324" s="180"/>
      <c r="Y324" s="180"/>
      <c r="Z324" s="180"/>
      <c r="AA324" s="180"/>
      <c r="AB324" s="210"/>
      <c r="AC324" s="180"/>
      <c r="AD324" s="240"/>
      <c r="AE324" s="208"/>
      <c r="AF324" s="208"/>
      <c r="AG324" s="208"/>
      <c r="AH324" s="208"/>
      <c r="AI324" s="208"/>
      <c r="AJ324" s="208"/>
      <c r="AK324" s="180"/>
      <c r="AL324" s="180"/>
      <c r="AM324" s="180"/>
      <c r="AN324" s="180"/>
      <c r="AO324" s="180"/>
      <c r="AP324" s="180"/>
      <c r="AQ324" s="180"/>
      <c r="AR324" s="208"/>
      <c r="AS324" s="208"/>
      <c r="AT324" s="208"/>
      <c r="AU324" s="208"/>
      <c r="AV324" s="208"/>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row>
    <row r="325" spans="1:77" ht="16.5" hidden="1" customHeight="1">
      <c r="A325" s="365"/>
      <c r="B325" s="365"/>
      <c r="C325" s="365"/>
      <c r="D325" s="370"/>
      <c r="E325" s="373"/>
      <c r="F325" s="200"/>
      <c r="G325" s="200"/>
      <c r="H325" s="201"/>
      <c r="I325" s="201"/>
      <c r="J325" s="201"/>
      <c r="K325" s="201"/>
      <c r="L325" s="180"/>
      <c r="M325" s="180"/>
      <c r="N325" s="180"/>
      <c r="O325" s="180"/>
      <c r="P325" s="180"/>
      <c r="Q325" s="208"/>
      <c r="R325" s="180"/>
      <c r="S325" s="180"/>
      <c r="T325" s="180"/>
      <c r="U325" s="180"/>
      <c r="V325" s="180"/>
      <c r="W325" s="209"/>
      <c r="X325" s="180"/>
      <c r="Y325" s="180"/>
      <c r="Z325" s="180"/>
      <c r="AA325" s="180"/>
      <c r="AB325" s="210"/>
      <c r="AC325" s="180"/>
      <c r="AD325" s="240"/>
      <c r="AE325" s="208"/>
      <c r="AF325" s="208"/>
      <c r="AG325" s="208"/>
      <c r="AH325" s="208"/>
      <c r="AI325" s="208"/>
      <c r="AJ325" s="208"/>
      <c r="AK325" s="180"/>
      <c r="AL325" s="180"/>
      <c r="AM325" s="180"/>
      <c r="AN325" s="180"/>
      <c r="AO325" s="180"/>
      <c r="AP325" s="180"/>
      <c r="AQ325" s="180"/>
      <c r="AR325" s="208"/>
      <c r="AS325" s="208"/>
      <c r="AT325" s="208"/>
      <c r="AU325" s="208"/>
      <c r="AV325" s="208"/>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row>
    <row r="326" spans="1:77" ht="16.5" hidden="1" customHeight="1">
      <c r="A326" s="365"/>
      <c r="B326" s="365"/>
      <c r="C326" s="365"/>
      <c r="D326" s="370"/>
      <c r="E326" s="373"/>
      <c r="F326" s="200"/>
      <c r="G326" s="200"/>
      <c r="H326" s="201"/>
      <c r="I326" s="201"/>
      <c r="J326" s="201"/>
      <c r="K326" s="201"/>
      <c r="L326" s="180"/>
      <c r="M326" s="180"/>
      <c r="N326" s="180"/>
      <c r="O326" s="180"/>
      <c r="P326" s="180"/>
      <c r="Q326" s="208"/>
      <c r="R326" s="180"/>
      <c r="S326" s="180"/>
      <c r="T326" s="180"/>
      <c r="U326" s="180"/>
      <c r="V326" s="180"/>
      <c r="W326" s="209"/>
      <c r="X326" s="180"/>
      <c r="Y326" s="180"/>
      <c r="Z326" s="180"/>
      <c r="AA326" s="180"/>
      <c r="AB326" s="210"/>
      <c r="AC326" s="180"/>
      <c r="AD326" s="240"/>
      <c r="AE326" s="208"/>
      <c r="AF326" s="208"/>
      <c r="AG326" s="208"/>
      <c r="AH326" s="208"/>
      <c r="AI326" s="208"/>
      <c r="AJ326" s="208"/>
      <c r="AK326" s="180"/>
      <c r="AL326" s="180"/>
      <c r="AM326" s="180"/>
      <c r="AN326" s="180"/>
      <c r="AO326" s="180"/>
      <c r="AP326" s="180"/>
      <c r="AQ326" s="180"/>
      <c r="AR326" s="208"/>
      <c r="AS326" s="208"/>
      <c r="AT326" s="208"/>
      <c r="AU326" s="208"/>
      <c r="AV326" s="208"/>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row>
    <row r="327" spans="1:77" ht="16.5" hidden="1" customHeight="1" thickBot="1">
      <c r="A327" s="366"/>
      <c r="B327" s="366"/>
      <c r="C327" s="366"/>
      <c r="D327" s="371"/>
      <c r="E327" s="374"/>
      <c r="F327" s="200"/>
      <c r="G327" s="200"/>
      <c r="H327" s="201"/>
      <c r="I327" s="201"/>
      <c r="J327" s="201"/>
      <c r="K327" s="201"/>
      <c r="L327" s="180"/>
      <c r="M327" s="180"/>
      <c r="N327" s="180"/>
      <c r="O327" s="180"/>
      <c r="P327" s="180"/>
      <c r="Q327" s="208"/>
      <c r="R327" s="180"/>
      <c r="S327" s="180"/>
      <c r="T327" s="180"/>
      <c r="U327" s="180"/>
      <c r="V327" s="180"/>
      <c r="W327" s="209"/>
      <c r="X327" s="180"/>
      <c r="Y327" s="180"/>
      <c r="Z327" s="180"/>
      <c r="AA327" s="180"/>
      <c r="AB327" s="210"/>
      <c r="AC327" s="180"/>
      <c r="AD327" s="240"/>
      <c r="AE327" s="208"/>
      <c r="AF327" s="208"/>
      <c r="AG327" s="208"/>
      <c r="AH327" s="208"/>
      <c r="AI327" s="208"/>
      <c r="AJ327" s="208"/>
      <c r="AK327" s="180"/>
      <c r="AL327" s="180"/>
      <c r="AM327" s="180"/>
      <c r="AN327" s="180"/>
      <c r="AO327" s="180"/>
      <c r="AP327" s="180"/>
      <c r="AQ327" s="180"/>
      <c r="AR327" s="208"/>
      <c r="AS327" s="208"/>
      <c r="AT327" s="208"/>
      <c r="AU327" s="208"/>
      <c r="AV327" s="208"/>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row>
    <row r="328" spans="1:77" ht="16.5" hidden="1" customHeight="1">
      <c r="A328" s="465">
        <v>20</v>
      </c>
      <c r="B328" s="465" t="str">
        <f>IF(Matriz_de_Riesgos!N83="Gestión",Matriz_de_Riesgos!I83,IF(Matriz_de_Riesgos!N83="Corrupción_O_LA_FT","No valorar",""))</f>
        <v>No valorar</v>
      </c>
      <c r="C328" s="465"/>
      <c r="D328" s="466"/>
      <c r="E328" s="350" t="str">
        <f>IF(OR(C328=Hoja1!$C$17,D328=Hoja1!$D$17),Hoja1!$B$17,IF(OR(C328=Hoja1!$C$16,D328=Hoja1!$D$16),Hoja1!$B$16,IF(OR(C328=Hoja1!$C$15,D328=Hoja1!$D$15),Hoja1!$B$15,IF(OR(C328=Hoja1!$C$14,D328=Hoja1!$D$14),Hoja1!$B$14,IF(OR(C328=Hoja1!$C$13,D328=Hoja1!$D$13),Hoja1!$B$13,"")))))</f>
        <v/>
      </c>
      <c r="F328" s="200"/>
      <c r="G328" s="200"/>
      <c r="H328" s="201"/>
      <c r="I328" s="201"/>
      <c r="J328" s="201"/>
      <c r="K328" s="201"/>
      <c r="L328" s="180"/>
      <c r="M328" s="180"/>
      <c r="N328" s="180"/>
      <c r="O328" s="180"/>
      <c r="P328" s="180"/>
      <c r="Q328" s="208"/>
      <c r="R328" s="180"/>
      <c r="S328" s="180"/>
      <c r="T328" s="180"/>
      <c r="U328" s="180"/>
      <c r="V328" s="180"/>
      <c r="W328" s="209"/>
      <c r="X328" s="180"/>
      <c r="Y328" s="180"/>
      <c r="Z328" s="180"/>
      <c r="AA328" s="180"/>
      <c r="AB328" s="210"/>
      <c r="AC328" s="180"/>
      <c r="AD328" s="240"/>
      <c r="AE328" s="208"/>
      <c r="AF328" s="208"/>
      <c r="AG328" s="208"/>
      <c r="AH328" s="208"/>
      <c r="AI328" s="208"/>
      <c r="AJ328" s="208"/>
      <c r="AK328" s="180"/>
      <c r="AL328" s="180"/>
      <c r="AM328" s="180"/>
      <c r="AN328" s="180"/>
      <c r="AO328" s="180"/>
      <c r="AP328" s="180"/>
      <c r="AQ328" s="180"/>
      <c r="AR328" s="208"/>
      <c r="AS328" s="208"/>
      <c r="AT328" s="208"/>
      <c r="AU328" s="208"/>
      <c r="AV328" s="208"/>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row>
    <row r="329" spans="1:77" ht="16.5" hidden="1" customHeight="1">
      <c r="A329" s="365"/>
      <c r="B329" s="365"/>
      <c r="C329" s="365"/>
      <c r="D329" s="370"/>
      <c r="E329" s="373"/>
      <c r="F329" s="200"/>
      <c r="G329" s="200"/>
      <c r="H329" s="201"/>
      <c r="I329" s="201"/>
      <c r="J329" s="201"/>
      <c r="K329" s="201"/>
      <c r="L329" s="180"/>
      <c r="M329" s="180"/>
      <c r="N329" s="180"/>
      <c r="O329" s="180"/>
      <c r="P329" s="180"/>
      <c r="Q329" s="208"/>
      <c r="R329" s="180"/>
      <c r="S329" s="180"/>
      <c r="T329" s="180"/>
      <c r="U329" s="180"/>
      <c r="V329" s="180"/>
      <c r="W329" s="209"/>
      <c r="X329" s="180"/>
      <c r="Y329" s="180"/>
      <c r="Z329" s="180"/>
      <c r="AA329" s="180"/>
      <c r="AB329" s="210"/>
      <c r="AC329" s="180"/>
      <c r="AD329" s="240"/>
      <c r="AE329" s="208"/>
      <c r="AF329" s="208"/>
      <c r="AG329" s="208"/>
      <c r="AH329" s="208"/>
      <c r="AI329" s="208"/>
      <c r="AJ329" s="208"/>
      <c r="AK329" s="180"/>
      <c r="AL329" s="180"/>
      <c r="AM329" s="180"/>
      <c r="AN329" s="180"/>
      <c r="AO329" s="180"/>
      <c r="AP329" s="180"/>
      <c r="AQ329" s="180"/>
      <c r="AR329" s="208"/>
      <c r="AS329" s="208"/>
      <c r="AT329" s="208"/>
      <c r="AU329" s="208"/>
      <c r="AV329" s="208"/>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row>
    <row r="330" spans="1:77" ht="16.5" hidden="1" customHeight="1">
      <c r="A330" s="365"/>
      <c r="B330" s="365"/>
      <c r="C330" s="365"/>
      <c r="D330" s="370"/>
      <c r="E330" s="373"/>
      <c r="F330" s="200"/>
      <c r="G330" s="200"/>
      <c r="H330" s="201"/>
      <c r="I330" s="201"/>
      <c r="J330" s="201"/>
      <c r="K330" s="201"/>
      <c r="L330" s="180"/>
      <c r="M330" s="180"/>
      <c r="N330" s="180"/>
      <c r="O330" s="180"/>
      <c r="P330" s="180"/>
      <c r="Q330" s="208"/>
      <c r="R330" s="180"/>
      <c r="S330" s="180"/>
      <c r="T330" s="180"/>
      <c r="U330" s="180"/>
      <c r="V330" s="180"/>
      <c r="W330" s="209"/>
      <c r="X330" s="180"/>
      <c r="Y330" s="180"/>
      <c r="Z330" s="180"/>
      <c r="AA330" s="180"/>
      <c r="AB330" s="210"/>
      <c r="AC330" s="180"/>
      <c r="AD330" s="240"/>
      <c r="AE330" s="208"/>
      <c r="AF330" s="208"/>
      <c r="AG330" s="208"/>
      <c r="AH330" s="208"/>
      <c r="AI330" s="208"/>
      <c r="AJ330" s="208"/>
      <c r="AK330" s="180"/>
      <c r="AL330" s="180"/>
      <c r="AM330" s="180"/>
      <c r="AN330" s="180"/>
      <c r="AO330" s="180"/>
      <c r="AP330" s="180"/>
      <c r="AQ330" s="180"/>
      <c r="AR330" s="208"/>
      <c r="AS330" s="208"/>
      <c r="AT330" s="208"/>
      <c r="AU330" s="208"/>
      <c r="AV330" s="208"/>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row>
    <row r="331" spans="1:77" ht="16.5" hidden="1" customHeight="1">
      <c r="A331" s="365"/>
      <c r="B331" s="365"/>
      <c r="C331" s="365"/>
      <c r="D331" s="370"/>
      <c r="E331" s="373"/>
      <c r="F331" s="200"/>
      <c r="G331" s="200"/>
      <c r="H331" s="201"/>
      <c r="I331" s="201"/>
      <c r="J331" s="201"/>
      <c r="K331" s="201"/>
      <c r="L331" s="180"/>
      <c r="M331" s="180"/>
      <c r="N331" s="180"/>
      <c r="O331" s="180"/>
      <c r="P331" s="180"/>
      <c r="Q331" s="208"/>
      <c r="R331" s="180"/>
      <c r="S331" s="180"/>
      <c r="T331" s="180"/>
      <c r="U331" s="180"/>
      <c r="V331" s="180"/>
      <c r="W331" s="209"/>
      <c r="X331" s="180"/>
      <c r="Y331" s="180"/>
      <c r="Z331" s="180"/>
      <c r="AA331" s="180"/>
      <c r="AB331" s="210"/>
      <c r="AC331" s="180"/>
      <c r="AD331" s="240"/>
      <c r="AE331" s="208"/>
      <c r="AF331" s="208"/>
      <c r="AG331" s="208"/>
      <c r="AH331" s="208"/>
      <c r="AI331" s="208"/>
      <c r="AJ331" s="208"/>
      <c r="AK331" s="180"/>
      <c r="AL331" s="180"/>
      <c r="AM331" s="180"/>
      <c r="AN331" s="180"/>
      <c r="AO331" s="180"/>
      <c r="AP331" s="180"/>
      <c r="AQ331" s="180"/>
      <c r="AR331" s="208"/>
      <c r="AS331" s="208"/>
      <c r="AT331" s="208"/>
      <c r="AU331" s="208"/>
      <c r="AV331" s="208"/>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row>
    <row r="332" spans="1:77" ht="16.5" hidden="1" customHeight="1" thickBot="1">
      <c r="A332" s="366"/>
      <c r="B332" s="366"/>
      <c r="C332" s="366"/>
      <c r="D332" s="371"/>
      <c r="E332" s="374"/>
      <c r="F332" s="200"/>
      <c r="G332" s="200"/>
      <c r="H332" s="201"/>
      <c r="I332" s="201"/>
      <c r="J332" s="201"/>
      <c r="K332" s="201"/>
      <c r="L332" s="180"/>
      <c r="M332" s="180"/>
      <c r="N332" s="180"/>
      <c r="O332" s="180"/>
      <c r="P332" s="180"/>
      <c r="Q332" s="208"/>
      <c r="R332" s="180"/>
      <c r="S332" s="180"/>
      <c r="T332" s="180"/>
      <c r="U332" s="180"/>
      <c r="V332" s="180"/>
      <c r="W332" s="209"/>
      <c r="X332" s="180"/>
      <c r="Y332" s="180"/>
      <c r="Z332" s="180"/>
      <c r="AA332" s="180"/>
      <c r="AB332" s="210"/>
      <c r="AC332" s="180"/>
      <c r="AD332" s="240"/>
      <c r="AE332" s="208"/>
      <c r="AF332" s="208"/>
      <c r="AG332" s="208"/>
      <c r="AH332" s="208"/>
      <c r="AI332" s="208"/>
      <c r="AJ332" s="208"/>
      <c r="AK332" s="180"/>
      <c r="AL332" s="180"/>
      <c r="AM332" s="180"/>
      <c r="AN332" s="180"/>
      <c r="AO332" s="180"/>
      <c r="AP332" s="180"/>
      <c r="AQ332" s="180"/>
      <c r="AR332" s="208"/>
      <c r="AS332" s="208"/>
      <c r="AT332" s="208"/>
      <c r="AU332" s="208"/>
      <c r="AV332" s="208"/>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row>
    <row r="333" spans="1:77" ht="16.5" hidden="1" customHeight="1">
      <c r="A333" s="465">
        <v>21</v>
      </c>
      <c r="B333" s="465" t="str">
        <f>IF(Matriz_de_Riesgos!N88="Gestión",Matriz_de_Riesgos!I88,IF(Matriz_de_Riesgos!N88="Corrupción_O_LA_FT","No valorar",""))</f>
        <v>No valorar</v>
      </c>
      <c r="C333" s="465"/>
      <c r="D333" s="466"/>
      <c r="E333" s="350" t="str">
        <f>IF(OR(C333=Hoja1!$C$17,D333=Hoja1!$D$17),Hoja1!$B$17,IF(OR(C333=Hoja1!$C$16,D333=Hoja1!$D$16),Hoja1!$B$16,IF(OR(C333=Hoja1!$C$15,D333=Hoja1!$D$15),Hoja1!$B$15,IF(OR(C333=Hoja1!$C$14,D333=Hoja1!$D$14),Hoja1!$B$14,IF(OR(C333=Hoja1!$C$13,D333=Hoja1!$D$13),Hoja1!$B$13,"")))))</f>
        <v/>
      </c>
      <c r="F333" s="200"/>
      <c r="G333" s="200"/>
      <c r="H333" s="201"/>
      <c r="I333" s="201"/>
      <c r="J333" s="201"/>
      <c r="K333" s="201"/>
      <c r="L333" s="180"/>
      <c r="M333" s="180"/>
      <c r="N333" s="180"/>
      <c r="O333" s="180"/>
      <c r="P333" s="180"/>
      <c r="Q333" s="208"/>
      <c r="R333" s="180"/>
      <c r="S333" s="180"/>
      <c r="T333" s="180"/>
      <c r="U333" s="180"/>
      <c r="V333" s="180"/>
      <c r="W333" s="209"/>
      <c r="X333" s="180"/>
      <c r="Y333" s="180"/>
      <c r="Z333" s="180"/>
      <c r="AA333" s="180"/>
      <c r="AB333" s="210"/>
      <c r="AC333" s="180"/>
      <c r="AD333" s="240"/>
      <c r="AE333" s="208"/>
      <c r="AF333" s="208"/>
      <c r="AG333" s="208"/>
      <c r="AH333" s="208"/>
      <c r="AI333" s="208"/>
      <c r="AJ333" s="208"/>
      <c r="AK333" s="180"/>
      <c r="AL333" s="180"/>
      <c r="AM333" s="180"/>
      <c r="AN333" s="180"/>
      <c r="AO333" s="180"/>
      <c r="AP333" s="180"/>
      <c r="AQ333" s="180"/>
      <c r="AR333" s="208"/>
      <c r="AS333" s="208"/>
      <c r="AT333" s="208"/>
      <c r="AU333" s="208"/>
      <c r="AV333" s="208"/>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row>
    <row r="334" spans="1:77" ht="16.5" hidden="1" customHeight="1">
      <c r="A334" s="365"/>
      <c r="B334" s="365"/>
      <c r="C334" s="365"/>
      <c r="D334" s="370"/>
      <c r="E334" s="373"/>
      <c r="F334" s="200"/>
      <c r="G334" s="200"/>
      <c r="H334" s="201"/>
      <c r="I334" s="201"/>
      <c r="J334" s="201"/>
      <c r="K334" s="201"/>
      <c r="L334" s="180"/>
      <c r="M334" s="180"/>
      <c r="N334" s="180"/>
      <c r="O334" s="180"/>
      <c r="P334" s="180"/>
      <c r="Q334" s="208"/>
      <c r="R334" s="180"/>
      <c r="S334" s="180"/>
      <c r="T334" s="180"/>
      <c r="U334" s="180"/>
      <c r="V334" s="180"/>
      <c r="W334" s="209"/>
      <c r="X334" s="180"/>
      <c r="Y334" s="180"/>
      <c r="Z334" s="180"/>
      <c r="AA334" s="180"/>
      <c r="AB334" s="210"/>
      <c r="AC334" s="180"/>
      <c r="AD334" s="240"/>
      <c r="AE334" s="208"/>
      <c r="AF334" s="208"/>
      <c r="AG334" s="208"/>
      <c r="AH334" s="208"/>
      <c r="AI334" s="208"/>
      <c r="AJ334" s="208"/>
      <c r="AK334" s="180"/>
      <c r="AL334" s="180"/>
      <c r="AM334" s="180"/>
      <c r="AN334" s="180"/>
      <c r="AO334" s="180"/>
      <c r="AP334" s="180"/>
      <c r="AQ334" s="180"/>
      <c r="AR334" s="208"/>
      <c r="AS334" s="208"/>
      <c r="AT334" s="208"/>
      <c r="AU334" s="208"/>
      <c r="AV334" s="208"/>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row>
    <row r="335" spans="1:77" ht="16.5" hidden="1" customHeight="1">
      <c r="A335" s="365"/>
      <c r="B335" s="365"/>
      <c r="C335" s="365"/>
      <c r="D335" s="370"/>
      <c r="E335" s="373"/>
      <c r="F335" s="200"/>
      <c r="G335" s="200"/>
      <c r="H335" s="201"/>
      <c r="I335" s="201"/>
      <c r="J335" s="201"/>
      <c r="K335" s="201"/>
      <c r="L335" s="180"/>
      <c r="M335" s="180"/>
      <c r="N335" s="180"/>
      <c r="O335" s="180"/>
      <c r="P335" s="180"/>
      <c r="Q335" s="208"/>
      <c r="R335" s="180"/>
      <c r="S335" s="180"/>
      <c r="T335" s="180"/>
      <c r="U335" s="180"/>
      <c r="V335" s="180"/>
      <c r="W335" s="209"/>
      <c r="X335" s="180"/>
      <c r="Y335" s="180"/>
      <c r="Z335" s="180"/>
      <c r="AA335" s="180"/>
      <c r="AB335" s="210"/>
      <c r="AC335" s="180"/>
      <c r="AD335" s="240"/>
      <c r="AE335" s="208"/>
      <c r="AF335" s="208"/>
      <c r="AG335" s="208"/>
      <c r="AH335" s="208"/>
      <c r="AI335" s="208"/>
      <c r="AJ335" s="208"/>
      <c r="AK335" s="180"/>
      <c r="AL335" s="180"/>
      <c r="AM335" s="180"/>
      <c r="AN335" s="180"/>
      <c r="AO335" s="180"/>
      <c r="AP335" s="180"/>
      <c r="AQ335" s="180"/>
      <c r="AR335" s="208"/>
      <c r="AS335" s="208"/>
      <c r="AT335" s="208"/>
      <c r="AU335" s="208"/>
      <c r="AV335" s="208"/>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row>
    <row r="336" spans="1:77" ht="16.5" hidden="1" customHeight="1">
      <c r="A336" s="365"/>
      <c r="B336" s="365"/>
      <c r="C336" s="365"/>
      <c r="D336" s="370"/>
      <c r="E336" s="373"/>
      <c r="F336" s="200"/>
      <c r="G336" s="200"/>
      <c r="H336" s="201"/>
      <c r="I336" s="201"/>
      <c r="J336" s="201"/>
      <c r="K336" s="201"/>
      <c r="L336" s="180"/>
      <c r="M336" s="180"/>
      <c r="N336" s="180"/>
      <c r="O336" s="180"/>
      <c r="P336" s="180"/>
      <c r="Q336" s="208"/>
      <c r="R336" s="180"/>
      <c r="S336" s="180"/>
      <c r="T336" s="180"/>
      <c r="U336" s="180"/>
      <c r="V336" s="180"/>
      <c r="W336" s="209"/>
      <c r="X336" s="180"/>
      <c r="Y336" s="180"/>
      <c r="Z336" s="180"/>
      <c r="AA336" s="180"/>
      <c r="AB336" s="210"/>
      <c r="AC336" s="180"/>
      <c r="AD336" s="240"/>
      <c r="AE336" s="208"/>
      <c r="AF336" s="208"/>
      <c r="AG336" s="208"/>
      <c r="AH336" s="208"/>
      <c r="AI336" s="208"/>
      <c r="AJ336" s="208"/>
      <c r="AK336" s="180"/>
      <c r="AL336" s="180"/>
      <c r="AM336" s="180"/>
      <c r="AN336" s="180"/>
      <c r="AO336" s="180"/>
      <c r="AP336" s="180"/>
      <c r="AQ336" s="180"/>
      <c r="AR336" s="208"/>
      <c r="AS336" s="208"/>
      <c r="AT336" s="208"/>
      <c r="AU336" s="208"/>
      <c r="AV336" s="208"/>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row>
    <row r="337" spans="1:77" ht="16.5" hidden="1" customHeight="1" thickBot="1">
      <c r="A337" s="366"/>
      <c r="B337" s="366"/>
      <c r="C337" s="366"/>
      <c r="D337" s="371"/>
      <c r="E337" s="374"/>
      <c r="F337" s="200"/>
      <c r="G337" s="200"/>
      <c r="H337" s="201"/>
      <c r="I337" s="201"/>
      <c r="J337" s="201"/>
      <c r="K337" s="201"/>
      <c r="L337" s="180"/>
      <c r="M337" s="180"/>
      <c r="N337" s="180"/>
      <c r="O337" s="180"/>
      <c r="P337" s="180"/>
      <c r="Q337" s="208"/>
      <c r="R337" s="180"/>
      <c r="S337" s="180"/>
      <c r="T337" s="180"/>
      <c r="U337" s="180"/>
      <c r="V337" s="180"/>
      <c r="W337" s="209"/>
      <c r="X337" s="180"/>
      <c r="Y337" s="180"/>
      <c r="Z337" s="180"/>
      <c r="AA337" s="180"/>
      <c r="AB337" s="210"/>
      <c r="AC337" s="180"/>
      <c r="AD337" s="240"/>
      <c r="AE337" s="208"/>
      <c r="AF337" s="208"/>
      <c r="AG337" s="208"/>
      <c r="AH337" s="208"/>
      <c r="AI337" s="208"/>
      <c r="AJ337" s="208"/>
      <c r="AK337" s="180"/>
      <c r="AL337" s="180"/>
      <c r="AM337" s="180"/>
      <c r="AN337" s="180"/>
      <c r="AO337" s="180"/>
      <c r="AP337" s="180"/>
      <c r="AQ337" s="180"/>
      <c r="AR337" s="208"/>
      <c r="AS337" s="208"/>
      <c r="AT337" s="208"/>
      <c r="AU337" s="208"/>
      <c r="AV337" s="208"/>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row>
    <row r="338" spans="1:77" ht="16.5" hidden="1" customHeight="1">
      <c r="A338" s="465">
        <v>22</v>
      </c>
      <c r="B338" s="465" t="str">
        <f>IF(Matriz_de_Riesgos!N93="Gestión",Matriz_de_Riesgos!I93,IF(Matriz_de_Riesgos!N93="Corrupción_O_LA_FT","No valorar",""))</f>
        <v/>
      </c>
      <c r="C338" s="465"/>
      <c r="D338" s="466"/>
      <c r="E338" s="350" t="str">
        <f>IF(OR(C338=Hoja1!$C$17,D338=Hoja1!$D$17),Hoja1!$B$17,IF(OR(C338=Hoja1!$C$16,D338=Hoja1!$D$16),Hoja1!$B$16,IF(OR(C338=Hoja1!$C$15,D338=Hoja1!$D$15),Hoja1!$B$15,IF(OR(C338=Hoja1!$C$14,D338=Hoja1!$D$14),Hoja1!$B$14,IF(OR(C338=Hoja1!$C$13,D338=Hoja1!$D$13),Hoja1!$B$13,"")))))</f>
        <v/>
      </c>
      <c r="F338" s="200"/>
      <c r="G338" s="200"/>
      <c r="H338" s="201"/>
      <c r="I338" s="201"/>
      <c r="J338" s="201"/>
      <c r="K338" s="201"/>
      <c r="L338" s="180"/>
      <c r="M338" s="180"/>
      <c r="N338" s="180"/>
      <c r="O338" s="180"/>
      <c r="P338" s="180"/>
      <c r="Q338" s="208"/>
      <c r="R338" s="180"/>
      <c r="S338" s="180"/>
      <c r="T338" s="180"/>
      <c r="U338" s="180"/>
      <c r="V338" s="180"/>
      <c r="W338" s="209"/>
      <c r="X338" s="180"/>
      <c r="Y338" s="180"/>
      <c r="Z338" s="180"/>
      <c r="AA338" s="180"/>
      <c r="AB338" s="210"/>
      <c r="AC338" s="180"/>
      <c r="AD338" s="240"/>
      <c r="AE338" s="208"/>
      <c r="AF338" s="208"/>
      <c r="AG338" s="208"/>
      <c r="AH338" s="208"/>
      <c r="AI338" s="208"/>
      <c r="AJ338" s="208"/>
      <c r="AK338" s="180"/>
      <c r="AL338" s="180"/>
      <c r="AM338" s="180"/>
      <c r="AN338" s="180"/>
      <c r="AO338" s="180"/>
      <c r="AP338" s="180"/>
      <c r="AQ338" s="180"/>
      <c r="AR338" s="208"/>
      <c r="AS338" s="208"/>
      <c r="AT338" s="208"/>
      <c r="AU338" s="208"/>
      <c r="AV338" s="208"/>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row>
    <row r="339" spans="1:77" ht="16.5" hidden="1" customHeight="1">
      <c r="A339" s="365"/>
      <c r="B339" s="365"/>
      <c r="C339" s="365"/>
      <c r="D339" s="370"/>
      <c r="E339" s="373"/>
      <c r="F339" s="200"/>
      <c r="G339" s="200"/>
      <c r="H339" s="201"/>
      <c r="I339" s="201"/>
      <c r="J339" s="201"/>
      <c r="K339" s="201"/>
      <c r="L339" s="180"/>
      <c r="M339" s="180"/>
      <c r="N339" s="180"/>
      <c r="O339" s="180"/>
      <c r="P339" s="180"/>
      <c r="Q339" s="208"/>
      <c r="R339" s="180"/>
      <c r="S339" s="180"/>
      <c r="T339" s="180"/>
      <c r="U339" s="180"/>
      <c r="V339" s="180"/>
      <c r="W339" s="209"/>
      <c r="X339" s="180"/>
      <c r="Y339" s="180"/>
      <c r="Z339" s="180"/>
      <c r="AA339" s="180"/>
      <c r="AB339" s="210"/>
      <c r="AC339" s="180"/>
      <c r="AD339" s="240"/>
      <c r="AE339" s="208"/>
      <c r="AF339" s="208"/>
      <c r="AG339" s="208"/>
      <c r="AH339" s="208"/>
      <c r="AI339" s="208"/>
      <c r="AJ339" s="208"/>
      <c r="AK339" s="180"/>
      <c r="AL339" s="180"/>
      <c r="AM339" s="180"/>
      <c r="AN339" s="180"/>
      <c r="AO339" s="180"/>
      <c r="AP339" s="180"/>
      <c r="AQ339" s="180"/>
      <c r="AR339" s="208"/>
      <c r="AS339" s="208"/>
      <c r="AT339" s="208"/>
      <c r="AU339" s="208"/>
      <c r="AV339" s="208"/>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row>
    <row r="340" spans="1:77" ht="16.5" hidden="1" customHeight="1">
      <c r="A340" s="365"/>
      <c r="B340" s="365"/>
      <c r="C340" s="365"/>
      <c r="D340" s="370"/>
      <c r="E340" s="373"/>
      <c r="F340" s="200"/>
      <c r="G340" s="200"/>
      <c r="H340" s="201"/>
      <c r="I340" s="201"/>
      <c r="J340" s="201"/>
      <c r="K340" s="201"/>
      <c r="L340" s="180"/>
      <c r="M340" s="180"/>
      <c r="N340" s="180"/>
      <c r="O340" s="180"/>
      <c r="P340" s="180"/>
      <c r="Q340" s="208"/>
      <c r="R340" s="180"/>
      <c r="S340" s="180"/>
      <c r="T340" s="180"/>
      <c r="U340" s="180"/>
      <c r="V340" s="180"/>
      <c r="W340" s="209"/>
      <c r="X340" s="180"/>
      <c r="Y340" s="180"/>
      <c r="Z340" s="180"/>
      <c r="AA340" s="180"/>
      <c r="AB340" s="210"/>
      <c r="AC340" s="180"/>
      <c r="AD340" s="240"/>
      <c r="AE340" s="208"/>
      <c r="AF340" s="208"/>
      <c r="AG340" s="208"/>
      <c r="AH340" s="208"/>
      <c r="AI340" s="208"/>
      <c r="AJ340" s="208"/>
      <c r="AK340" s="180"/>
      <c r="AL340" s="180"/>
      <c r="AM340" s="180"/>
      <c r="AN340" s="180"/>
      <c r="AO340" s="180"/>
      <c r="AP340" s="180"/>
      <c r="AQ340" s="180"/>
      <c r="AR340" s="208"/>
      <c r="AS340" s="208"/>
      <c r="AT340" s="208"/>
      <c r="AU340" s="208"/>
      <c r="AV340" s="208"/>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row>
    <row r="341" spans="1:77" ht="16.5" hidden="1" customHeight="1">
      <c r="A341" s="365"/>
      <c r="B341" s="365"/>
      <c r="C341" s="365"/>
      <c r="D341" s="370"/>
      <c r="E341" s="373"/>
      <c r="F341" s="200"/>
      <c r="G341" s="200"/>
      <c r="H341" s="201"/>
      <c r="I341" s="201"/>
      <c r="J341" s="201"/>
      <c r="K341" s="201"/>
      <c r="L341" s="180"/>
      <c r="M341" s="180"/>
      <c r="N341" s="180"/>
      <c r="O341" s="180"/>
      <c r="P341" s="180"/>
      <c r="Q341" s="208"/>
      <c r="R341" s="180"/>
      <c r="S341" s="180"/>
      <c r="T341" s="180"/>
      <c r="U341" s="180"/>
      <c r="V341" s="180"/>
      <c r="W341" s="209"/>
      <c r="X341" s="180"/>
      <c r="Y341" s="180"/>
      <c r="Z341" s="180"/>
      <c r="AA341" s="180"/>
      <c r="AB341" s="210"/>
      <c r="AC341" s="180"/>
      <c r="AD341" s="240"/>
      <c r="AE341" s="208"/>
      <c r="AF341" s="208"/>
      <c r="AG341" s="208"/>
      <c r="AH341" s="208"/>
      <c r="AI341" s="208"/>
      <c r="AJ341" s="208"/>
      <c r="AK341" s="180"/>
      <c r="AL341" s="180"/>
      <c r="AM341" s="180"/>
      <c r="AN341" s="180"/>
      <c r="AO341" s="180"/>
      <c r="AP341" s="180"/>
      <c r="AQ341" s="180"/>
      <c r="AR341" s="208"/>
      <c r="AS341" s="208"/>
      <c r="AT341" s="208"/>
      <c r="AU341" s="208"/>
      <c r="AV341" s="208"/>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row>
    <row r="342" spans="1:77" ht="16.5" hidden="1" customHeight="1" thickBot="1">
      <c r="A342" s="366"/>
      <c r="B342" s="366"/>
      <c r="C342" s="366"/>
      <c r="D342" s="371"/>
      <c r="E342" s="374"/>
      <c r="F342" s="200"/>
      <c r="G342" s="200"/>
      <c r="H342" s="201"/>
      <c r="I342" s="201"/>
      <c r="J342" s="201"/>
      <c r="K342" s="201"/>
      <c r="L342" s="180"/>
      <c r="M342" s="180"/>
      <c r="N342" s="180"/>
      <c r="O342" s="180"/>
      <c r="P342" s="180"/>
      <c r="Q342" s="208"/>
      <c r="R342" s="180"/>
      <c r="S342" s="180"/>
      <c r="T342" s="180"/>
      <c r="U342" s="180"/>
      <c r="V342" s="180"/>
      <c r="W342" s="209"/>
      <c r="X342" s="180"/>
      <c r="Y342" s="180"/>
      <c r="Z342" s="180"/>
      <c r="AA342" s="180"/>
      <c r="AB342" s="210"/>
      <c r="AC342" s="180"/>
      <c r="AD342" s="240"/>
      <c r="AE342" s="208"/>
      <c r="AF342" s="208"/>
      <c r="AG342" s="208"/>
      <c r="AH342" s="208"/>
      <c r="AI342" s="208"/>
      <c r="AJ342" s="208"/>
      <c r="AK342" s="180"/>
      <c r="AL342" s="180"/>
      <c r="AM342" s="180"/>
      <c r="AN342" s="180"/>
      <c r="AO342" s="180"/>
      <c r="AP342" s="180"/>
      <c r="AQ342" s="180"/>
      <c r="AR342" s="208"/>
      <c r="AS342" s="208"/>
      <c r="AT342" s="208"/>
      <c r="AU342" s="208"/>
      <c r="AV342" s="208"/>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row>
    <row r="343" spans="1:77" ht="16.5" hidden="1" customHeight="1">
      <c r="A343" s="465">
        <v>23</v>
      </c>
      <c r="B343" s="465" t="str">
        <f>IF(Matriz_de_Riesgos!N98="Gestión",Matriz_de_Riesgos!I98,IF(Matriz_de_Riesgos!N98="Corrupción_O_LA_FT","No valorar",""))</f>
        <v/>
      </c>
      <c r="C343" s="465"/>
      <c r="D343" s="466"/>
      <c r="E343" s="350" t="str">
        <f>IF(OR(C343=Hoja1!$C$17,D343=Hoja1!$D$17),Hoja1!$B$17,IF(OR(C343=Hoja1!$C$16,D343=Hoja1!$D$16),Hoja1!$B$16,IF(OR(C343=Hoja1!$C$15,D343=Hoja1!$D$15),Hoja1!$B$15,IF(OR(C343=Hoja1!$C$14,D343=Hoja1!$D$14),Hoja1!$B$14,IF(OR(C343=Hoja1!$C$13,D343=Hoja1!$D$13),Hoja1!$B$13,"")))))</f>
        <v/>
      </c>
      <c r="F343" s="200"/>
      <c r="G343" s="200"/>
      <c r="H343" s="201"/>
      <c r="I343" s="201"/>
      <c r="J343" s="201"/>
      <c r="K343" s="201"/>
      <c r="L343" s="180"/>
      <c r="M343" s="180"/>
      <c r="N343" s="180"/>
      <c r="O343" s="180"/>
      <c r="P343" s="180"/>
      <c r="Q343" s="208"/>
      <c r="R343" s="180"/>
      <c r="S343" s="180"/>
      <c r="T343" s="180"/>
      <c r="U343" s="180"/>
      <c r="V343" s="180"/>
      <c r="W343" s="209"/>
      <c r="X343" s="180"/>
      <c r="Y343" s="180"/>
      <c r="Z343" s="180"/>
      <c r="AA343" s="180"/>
      <c r="AB343" s="210"/>
      <c r="AC343" s="180"/>
      <c r="AD343" s="240"/>
      <c r="AE343" s="208"/>
      <c r="AF343" s="208"/>
      <c r="AG343" s="208"/>
      <c r="AH343" s="208"/>
      <c r="AI343" s="208"/>
      <c r="AJ343" s="208"/>
      <c r="AK343" s="180"/>
      <c r="AL343" s="180"/>
      <c r="AM343" s="180"/>
      <c r="AN343" s="180"/>
      <c r="AO343" s="180"/>
      <c r="AP343" s="180"/>
      <c r="AQ343" s="180"/>
      <c r="AR343" s="208"/>
      <c r="AS343" s="208"/>
      <c r="AT343" s="208"/>
      <c r="AU343" s="208"/>
      <c r="AV343" s="208"/>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row>
    <row r="344" spans="1:77" ht="16.5" hidden="1" customHeight="1">
      <c r="A344" s="365"/>
      <c r="B344" s="365"/>
      <c r="C344" s="365"/>
      <c r="D344" s="370"/>
      <c r="E344" s="373"/>
      <c r="F344" s="200"/>
      <c r="G344" s="200"/>
      <c r="H344" s="201"/>
      <c r="I344" s="201"/>
      <c r="J344" s="201"/>
      <c r="K344" s="201"/>
      <c r="L344" s="180"/>
      <c r="M344" s="180"/>
      <c r="N344" s="180"/>
      <c r="O344" s="180"/>
      <c r="P344" s="180"/>
      <c r="Q344" s="208"/>
      <c r="R344" s="180"/>
      <c r="S344" s="180"/>
      <c r="T344" s="180"/>
      <c r="U344" s="180"/>
      <c r="V344" s="180"/>
      <c r="W344" s="209"/>
      <c r="X344" s="180"/>
      <c r="Y344" s="180"/>
      <c r="Z344" s="180"/>
      <c r="AA344" s="180"/>
      <c r="AB344" s="210"/>
      <c r="AC344" s="180"/>
      <c r="AD344" s="240"/>
      <c r="AE344" s="208"/>
      <c r="AF344" s="208"/>
      <c r="AG344" s="208"/>
      <c r="AH344" s="208"/>
      <c r="AI344" s="208"/>
      <c r="AJ344" s="208"/>
      <c r="AK344" s="180"/>
      <c r="AL344" s="180"/>
      <c r="AM344" s="180"/>
      <c r="AN344" s="180"/>
      <c r="AO344" s="180"/>
      <c r="AP344" s="180"/>
      <c r="AQ344" s="180"/>
      <c r="AR344" s="208"/>
      <c r="AS344" s="208"/>
      <c r="AT344" s="208"/>
      <c r="AU344" s="208"/>
      <c r="AV344" s="208"/>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row>
    <row r="345" spans="1:77" ht="16.5" hidden="1" customHeight="1">
      <c r="A345" s="365"/>
      <c r="B345" s="365"/>
      <c r="C345" s="365"/>
      <c r="D345" s="370"/>
      <c r="E345" s="373"/>
      <c r="F345" s="200"/>
      <c r="G345" s="200"/>
      <c r="H345" s="201"/>
      <c r="I345" s="201"/>
      <c r="J345" s="201"/>
      <c r="K345" s="201"/>
      <c r="L345" s="180"/>
      <c r="M345" s="180"/>
      <c r="N345" s="180"/>
      <c r="O345" s="180"/>
      <c r="P345" s="180"/>
      <c r="Q345" s="208"/>
      <c r="R345" s="180"/>
      <c r="S345" s="180"/>
      <c r="T345" s="180"/>
      <c r="U345" s="180"/>
      <c r="V345" s="180"/>
      <c r="W345" s="209"/>
      <c r="X345" s="180"/>
      <c r="Y345" s="180"/>
      <c r="Z345" s="180"/>
      <c r="AA345" s="180"/>
      <c r="AB345" s="210"/>
      <c r="AC345" s="180"/>
      <c r="AD345" s="240"/>
      <c r="AE345" s="208"/>
      <c r="AF345" s="208"/>
      <c r="AG345" s="208"/>
      <c r="AH345" s="208"/>
      <c r="AI345" s="208"/>
      <c r="AJ345" s="208"/>
      <c r="AK345" s="180"/>
      <c r="AL345" s="180"/>
      <c r="AM345" s="180"/>
      <c r="AN345" s="180"/>
      <c r="AO345" s="180"/>
      <c r="AP345" s="180"/>
      <c r="AQ345" s="180"/>
      <c r="AR345" s="208"/>
      <c r="AS345" s="208"/>
      <c r="AT345" s="208"/>
      <c r="AU345" s="208"/>
      <c r="AV345" s="208"/>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row>
    <row r="346" spans="1:77" ht="16.5" hidden="1" customHeight="1">
      <c r="A346" s="365"/>
      <c r="B346" s="365"/>
      <c r="C346" s="365"/>
      <c r="D346" s="370"/>
      <c r="E346" s="373"/>
      <c r="F346" s="200"/>
      <c r="G346" s="200"/>
      <c r="H346" s="201"/>
      <c r="I346" s="201"/>
      <c r="J346" s="201"/>
      <c r="K346" s="201"/>
      <c r="L346" s="180"/>
      <c r="M346" s="180"/>
      <c r="N346" s="180"/>
      <c r="O346" s="180"/>
      <c r="P346" s="180"/>
      <c r="Q346" s="208"/>
      <c r="R346" s="180"/>
      <c r="S346" s="180"/>
      <c r="T346" s="180"/>
      <c r="U346" s="180"/>
      <c r="V346" s="180"/>
      <c r="W346" s="209"/>
      <c r="X346" s="180"/>
      <c r="Y346" s="180"/>
      <c r="Z346" s="180"/>
      <c r="AA346" s="180"/>
      <c r="AB346" s="210"/>
      <c r="AC346" s="180"/>
      <c r="AD346" s="240"/>
      <c r="AE346" s="208"/>
      <c r="AF346" s="208"/>
      <c r="AG346" s="208"/>
      <c r="AH346" s="208"/>
      <c r="AI346" s="208"/>
      <c r="AJ346" s="208"/>
      <c r="AK346" s="180"/>
      <c r="AL346" s="180"/>
      <c r="AM346" s="180"/>
      <c r="AN346" s="180"/>
      <c r="AO346" s="180"/>
      <c r="AP346" s="180"/>
      <c r="AQ346" s="180"/>
      <c r="AR346" s="208"/>
      <c r="AS346" s="208"/>
      <c r="AT346" s="208"/>
      <c r="AU346" s="208"/>
      <c r="AV346" s="208"/>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row>
    <row r="347" spans="1:77" ht="16.5" hidden="1" customHeight="1" thickBot="1">
      <c r="A347" s="366"/>
      <c r="B347" s="366"/>
      <c r="C347" s="366"/>
      <c r="D347" s="371"/>
      <c r="E347" s="374"/>
      <c r="F347" s="200"/>
      <c r="G347" s="200"/>
      <c r="H347" s="201"/>
      <c r="I347" s="201"/>
      <c r="J347" s="201"/>
      <c r="K347" s="201"/>
      <c r="L347" s="180"/>
      <c r="M347" s="180"/>
      <c r="N347" s="180"/>
      <c r="O347" s="180"/>
      <c r="P347" s="180"/>
      <c r="Q347" s="208"/>
      <c r="R347" s="180"/>
      <c r="S347" s="180"/>
      <c r="T347" s="180"/>
      <c r="U347" s="180"/>
      <c r="V347" s="180"/>
      <c r="W347" s="209"/>
      <c r="X347" s="180"/>
      <c r="Y347" s="180"/>
      <c r="Z347" s="180"/>
      <c r="AA347" s="180"/>
      <c r="AB347" s="210"/>
      <c r="AC347" s="180"/>
      <c r="AD347" s="240"/>
      <c r="AE347" s="208"/>
      <c r="AF347" s="208"/>
      <c r="AG347" s="208"/>
      <c r="AH347" s="208"/>
      <c r="AI347" s="208"/>
      <c r="AJ347" s="208"/>
      <c r="AK347" s="180"/>
      <c r="AL347" s="180"/>
      <c r="AM347" s="180"/>
      <c r="AN347" s="180"/>
      <c r="AO347" s="180"/>
      <c r="AP347" s="180"/>
      <c r="AQ347" s="180"/>
      <c r="AR347" s="208"/>
      <c r="AS347" s="208"/>
      <c r="AT347" s="208"/>
      <c r="AU347" s="208"/>
      <c r="AV347" s="208"/>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row>
    <row r="348" spans="1:77" ht="16.5" hidden="1" customHeight="1">
      <c r="A348" s="465">
        <v>24</v>
      </c>
      <c r="B348" s="465" t="str">
        <f>IF(Matriz_de_Riesgos!N103="Gestión",Matriz_de_Riesgos!I103,IF(Matriz_de_Riesgos!N103="Corrupción_O_LA_FT","No valorar",""))</f>
        <v/>
      </c>
      <c r="C348" s="465"/>
      <c r="D348" s="466"/>
      <c r="E348" s="350" t="str">
        <f>IF(OR(C348=Hoja1!$C$17,D348=Hoja1!$D$17),Hoja1!$B$17,IF(OR(C348=Hoja1!$C$16,D348=Hoja1!$D$16),Hoja1!$B$16,IF(OR(C348=Hoja1!$C$15,D348=Hoja1!$D$15),Hoja1!$B$15,IF(OR(C348=Hoja1!$C$14,D348=Hoja1!$D$14),Hoja1!$B$14,IF(OR(C348=Hoja1!$C$13,D348=Hoja1!$D$13),Hoja1!$B$13,"")))))</f>
        <v/>
      </c>
      <c r="F348" s="200"/>
      <c r="G348" s="200"/>
      <c r="H348" s="201"/>
      <c r="I348" s="201"/>
      <c r="J348" s="201"/>
      <c r="K348" s="201"/>
      <c r="L348" s="180"/>
      <c r="M348" s="180"/>
      <c r="N348" s="180"/>
      <c r="O348" s="180"/>
      <c r="P348" s="180"/>
      <c r="Q348" s="208"/>
      <c r="R348" s="180"/>
      <c r="S348" s="180"/>
      <c r="T348" s="180"/>
      <c r="U348" s="180"/>
      <c r="V348" s="180"/>
      <c r="W348" s="209"/>
      <c r="X348" s="180"/>
      <c r="Y348" s="180"/>
      <c r="Z348" s="180"/>
      <c r="AA348" s="180"/>
      <c r="AB348" s="210"/>
      <c r="AC348" s="180"/>
      <c r="AD348" s="240"/>
      <c r="AE348" s="208"/>
      <c r="AF348" s="208"/>
      <c r="AG348" s="208"/>
      <c r="AH348" s="208"/>
      <c r="AI348" s="208"/>
      <c r="AJ348" s="208"/>
      <c r="AK348" s="180"/>
      <c r="AL348" s="180"/>
      <c r="AM348" s="180"/>
      <c r="AN348" s="180"/>
      <c r="AO348" s="180"/>
      <c r="AP348" s="180"/>
      <c r="AQ348" s="180"/>
      <c r="AR348" s="208"/>
      <c r="AS348" s="208"/>
      <c r="AT348" s="208"/>
      <c r="AU348" s="208"/>
      <c r="AV348" s="208"/>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row>
    <row r="349" spans="1:77" ht="16.5" hidden="1" customHeight="1">
      <c r="A349" s="365"/>
      <c r="B349" s="365"/>
      <c r="C349" s="365"/>
      <c r="D349" s="370"/>
      <c r="E349" s="373"/>
      <c r="F349" s="200"/>
      <c r="G349" s="200"/>
      <c r="H349" s="201"/>
      <c r="I349" s="201"/>
      <c r="J349" s="201"/>
      <c r="K349" s="201"/>
      <c r="L349" s="180"/>
      <c r="M349" s="180"/>
      <c r="N349" s="180"/>
      <c r="O349" s="180"/>
      <c r="P349" s="180"/>
      <c r="Q349" s="208"/>
      <c r="R349" s="180"/>
      <c r="S349" s="180"/>
      <c r="T349" s="180"/>
      <c r="U349" s="180"/>
      <c r="V349" s="180"/>
      <c r="W349" s="209"/>
      <c r="X349" s="180"/>
      <c r="Y349" s="180"/>
      <c r="Z349" s="180"/>
      <c r="AA349" s="180"/>
      <c r="AB349" s="210"/>
      <c r="AC349" s="180"/>
      <c r="AD349" s="240"/>
      <c r="AE349" s="208"/>
      <c r="AF349" s="208"/>
      <c r="AG349" s="208"/>
      <c r="AH349" s="208"/>
      <c r="AI349" s="208"/>
      <c r="AJ349" s="208"/>
      <c r="AK349" s="180"/>
      <c r="AL349" s="180"/>
      <c r="AM349" s="180"/>
      <c r="AN349" s="180"/>
      <c r="AO349" s="180"/>
      <c r="AP349" s="180"/>
      <c r="AQ349" s="180"/>
      <c r="AR349" s="208"/>
      <c r="AS349" s="208"/>
      <c r="AT349" s="208"/>
      <c r="AU349" s="208"/>
      <c r="AV349" s="208"/>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row>
    <row r="350" spans="1:77" ht="16.5" hidden="1" customHeight="1">
      <c r="A350" s="365"/>
      <c r="B350" s="365"/>
      <c r="C350" s="365"/>
      <c r="D350" s="370"/>
      <c r="E350" s="373"/>
      <c r="F350" s="200"/>
      <c r="G350" s="200"/>
      <c r="H350" s="201"/>
      <c r="I350" s="201"/>
      <c r="J350" s="201"/>
      <c r="K350" s="201"/>
      <c r="L350" s="180"/>
      <c r="M350" s="180"/>
      <c r="N350" s="180"/>
      <c r="O350" s="180"/>
      <c r="P350" s="180"/>
      <c r="Q350" s="208"/>
      <c r="R350" s="180"/>
      <c r="S350" s="180"/>
      <c r="T350" s="180"/>
      <c r="U350" s="180"/>
      <c r="V350" s="180"/>
      <c r="W350" s="209"/>
      <c r="X350" s="180"/>
      <c r="Y350" s="180"/>
      <c r="Z350" s="180"/>
      <c r="AA350" s="180"/>
      <c r="AB350" s="210"/>
      <c r="AC350" s="180"/>
      <c r="AD350" s="240"/>
      <c r="AE350" s="208"/>
      <c r="AF350" s="208"/>
      <c r="AG350" s="208"/>
      <c r="AH350" s="208"/>
      <c r="AI350" s="208"/>
      <c r="AJ350" s="208"/>
      <c r="AK350" s="180"/>
      <c r="AL350" s="180"/>
      <c r="AM350" s="180"/>
      <c r="AN350" s="180"/>
      <c r="AO350" s="180"/>
      <c r="AP350" s="180"/>
      <c r="AQ350" s="180"/>
      <c r="AR350" s="208"/>
      <c r="AS350" s="208"/>
      <c r="AT350" s="208"/>
      <c r="AU350" s="208"/>
      <c r="AV350" s="208"/>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row>
    <row r="351" spans="1:77" ht="16.5" hidden="1" customHeight="1">
      <c r="A351" s="365"/>
      <c r="B351" s="365"/>
      <c r="C351" s="365"/>
      <c r="D351" s="370"/>
      <c r="E351" s="373"/>
      <c r="F351" s="200"/>
      <c r="G351" s="200"/>
      <c r="H351" s="201"/>
      <c r="I351" s="201"/>
      <c r="J351" s="201"/>
      <c r="K351" s="201"/>
      <c r="L351" s="180"/>
      <c r="M351" s="180"/>
      <c r="N351" s="180"/>
      <c r="O351" s="180"/>
      <c r="P351" s="180"/>
      <c r="Q351" s="208"/>
      <c r="R351" s="180"/>
      <c r="S351" s="180"/>
      <c r="T351" s="180"/>
      <c r="U351" s="180"/>
      <c r="V351" s="180"/>
      <c r="W351" s="209"/>
      <c r="X351" s="180"/>
      <c r="Y351" s="180"/>
      <c r="Z351" s="180"/>
      <c r="AA351" s="180"/>
      <c r="AB351" s="210"/>
      <c r="AC351" s="180"/>
      <c r="AD351" s="240"/>
      <c r="AE351" s="208"/>
      <c r="AF351" s="208"/>
      <c r="AG351" s="208"/>
      <c r="AH351" s="208"/>
      <c r="AI351" s="208"/>
      <c r="AJ351" s="208"/>
      <c r="AK351" s="180"/>
      <c r="AL351" s="180"/>
      <c r="AM351" s="180"/>
      <c r="AN351" s="180"/>
      <c r="AO351" s="180"/>
      <c r="AP351" s="180"/>
      <c r="AQ351" s="180"/>
      <c r="AR351" s="208"/>
      <c r="AS351" s="208"/>
      <c r="AT351" s="208"/>
      <c r="AU351" s="208"/>
      <c r="AV351" s="208"/>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row>
    <row r="352" spans="1:77" ht="16.5" hidden="1" customHeight="1" thickBot="1">
      <c r="A352" s="366"/>
      <c r="B352" s="366"/>
      <c r="C352" s="366"/>
      <c r="D352" s="371"/>
      <c r="E352" s="374"/>
      <c r="F352" s="200"/>
      <c r="G352" s="200"/>
      <c r="H352" s="201"/>
      <c r="I352" s="201"/>
      <c r="J352" s="201"/>
      <c r="K352" s="201"/>
      <c r="L352" s="180"/>
      <c r="M352" s="180"/>
      <c r="N352" s="180"/>
      <c r="O352" s="180"/>
      <c r="P352" s="180"/>
      <c r="Q352" s="208"/>
      <c r="R352" s="180"/>
      <c r="S352" s="180"/>
      <c r="T352" s="180"/>
      <c r="U352" s="180"/>
      <c r="V352" s="180"/>
      <c r="W352" s="209"/>
      <c r="X352" s="180"/>
      <c r="Y352" s="180"/>
      <c r="Z352" s="180"/>
      <c r="AA352" s="180"/>
      <c r="AB352" s="210"/>
      <c r="AC352" s="180"/>
      <c r="AD352" s="240"/>
      <c r="AE352" s="208"/>
      <c r="AF352" s="208"/>
      <c r="AG352" s="208"/>
      <c r="AH352" s="208"/>
      <c r="AI352" s="208"/>
      <c r="AJ352" s="208"/>
      <c r="AK352" s="180"/>
      <c r="AL352" s="180"/>
      <c r="AM352" s="180"/>
      <c r="AN352" s="180"/>
      <c r="AO352" s="180"/>
      <c r="AP352" s="180"/>
      <c r="AQ352" s="180"/>
      <c r="AR352" s="208"/>
      <c r="AS352" s="208"/>
      <c r="AT352" s="208"/>
      <c r="AU352" s="208"/>
      <c r="AV352" s="208"/>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row>
    <row r="353" spans="1:77" ht="16.5" hidden="1" customHeight="1">
      <c r="A353" s="465">
        <v>25</v>
      </c>
      <c r="B353" s="465" t="str">
        <f>IF(Matriz_de_Riesgos!N108="Gestión",Matriz_de_Riesgos!I108,IF(Matriz_de_Riesgos!N108="Corrupción_O_LA_FT","No valorar",""))</f>
        <v/>
      </c>
      <c r="C353" s="465"/>
      <c r="D353" s="466"/>
      <c r="E353" s="350" t="str">
        <f>IF(OR(C353=Hoja1!$C$17,D353=Hoja1!$D$17),Hoja1!$B$17,IF(OR(C353=Hoja1!$C$16,D353=Hoja1!$D$16),Hoja1!$B$16,IF(OR(C353=Hoja1!$C$15,D353=Hoja1!$D$15),Hoja1!$B$15,IF(OR(C353=Hoja1!$C$14,D353=Hoja1!$D$14),Hoja1!$B$14,IF(OR(C353=Hoja1!$C$13,D353=Hoja1!$D$13),Hoja1!$B$13,"")))))</f>
        <v/>
      </c>
      <c r="F353" s="200"/>
      <c r="G353" s="200"/>
      <c r="H353" s="201"/>
      <c r="I353" s="201"/>
      <c r="J353" s="201"/>
      <c r="K353" s="201"/>
      <c r="L353" s="180"/>
      <c r="M353" s="180"/>
      <c r="N353" s="180"/>
      <c r="O353" s="180"/>
      <c r="P353" s="180"/>
      <c r="Q353" s="208"/>
      <c r="R353" s="180"/>
      <c r="S353" s="180"/>
      <c r="T353" s="180"/>
      <c r="U353" s="180"/>
      <c r="V353" s="180"/>
      <c r="W353" s="209"/>
      <c r="X353" s="180"/>
      <c r="Y353" s="180"/>
      <c r="Z353" s="180"/>
      <c r="AA353" s="180"/>
      <c r="AB353" s="210"/>
      <c r="AC353" s="180"/>
      <c r="AD353" s="240"/>
      <c r="AE353" s="208"/>
      <c r="AF353" s="208"/>
      <c r="AG353" s="208"/>
      <c r="AH353" s="208"/>
      <c r="AI353" s="208"/>
      <c r="AJ353" s="208"/>
      <c r="AK353" s="180"/>
      <c r="AL353" s="180"/>
      <c r="AM353" s="180"/>
      <c r="AN353" s="180"/>
      <c r="AO353" s="180"/>
      <c r="AP353" s="180"/>
      <c r="AQ353" s="180"/>
      <c r="AR353" s="208"/>
      <c r="AS353" s="208"/>
      <c r="AT353" s="208"/>
      <c r="AU353" s="208"/>
      <c r="AV353" s="208"/>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row>
    <row r="354" spans="1:77" ht="16.5" hidden="1" customHeight="1">
      <c r="A354" s="365"/>
      <c r="B354" s="365"/>
      <c r="C354" s="365"/>
      <c r="D354" s="370"/>
      <c r="E354" s="373"/>
      <c r="F354" s="200"/>
      <c r="G354" s="200"/>
      <c r="H354" s="201"/>
      <c r="I354" s="201"/>
      <c r="J354" s="201"/>
      <c r="K354" s="201"/>
      <c r="L354" s="180"/>
      <c r="M354" s="180"/>
      <c r="N354" s="180"/>
      <c r="O354" s="180"/>
      <c r="P354" s="180"/>
      <c r="Q354" s="208"/>
      <c r="R354" s="180"/>
      <c r="S354" s="180"/>
      <c r="T354" s="180"/>
      <c r="U354" s="180"/>
      <c r="V354" s="180"/>
      <c r="W354" s="209"/>
      <c r="X354" s="180"/>
      <c r="Y354" s="180"/>
      <c r="Z354" s="180"/>
      <c r="AA354" s="180"/>
      <c r="AB354" s="210"/>
      <c r="AC354" s="180"/>
      <c r="AD354" s="240"/>
      <c r="AE354" s="208"/>
      <c r="AF354" s="208"/>
      <c r="AG354" s="208"/>
      <c r="AH354" s="208"/>
      <c r="AI354" s="208"/>
      <c r="AJ354" s="208"/>
      <c r="AK354" s="180"/>
      <c r="AL354" s="180"/>
      <c r="AM354" s="180"/>
      <c r="AN354" s="180"/>
      <c r="AO354" s="180"/>
      <c r="AP354" s="180"/>
      <c r="AQ354" s="180"/>
      <c r="AR354" s="208"/>
      <c r="AS354" s="208"/>
      <c r="AT354" s="208"/>
      <c r="AU354" s="208"/>
      <c r="AV354" s="208"/>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row>
    <row r="355" spans="1:77" ht="16.5" hidden="1" customHeight="1">
      <c r="A355" s="365"/>
      <c r="B355" s="365"/>
      <c r="C355" s="365"/>
      <c r="D355" s="370"/>
      <c r="E355" s="373"/>
      <c r="F355" s="200"/>
      <c r="G355" s="200"/>
      <c r="H355" s="201"/>
      <c r="I355" s="201"/>
      <c r="J355" s="201"/>
      <c r="K355" s="201"/>
      <c r="L355" s="180"/>
      <c r="M355" s="180"/>
      <c r="N355" s="180"/>
      <c r="O355" s="180"/>
      <c r="P355" s="180"/>
      <c r="Q355" s="208"/>
      <c r="R355" s="180"/>
      <c r="S355" s="180"/>
      <c r="T355" s="180"/>
      <c r="U355" s="180"/>
      <c r="V355" s="180"/>
      <c r="W355" s="209"/>
      <c r="X355" s="180"/>
      <c r="Y355" s="180"/>
      <c r="Z355" s="180"/>
      <c r="AA355" s="180"/>
      <c r="AB355" s="210"/>
      <c r="AC355" s="180"/>
      <c r="AD355" s="240"/>
      <c r="AE355" s="208"/>
      <c r="AF355" s="208"/>
      <c r="AG355" s="208"/>
      <c r="AH355" s="208"/>
      <c r="AI355" s="208"/>
      <c r="AJ355" s="208"/>
      <c r="AK355" s="180"/>
      <c r="AL355" s="180"/>
      <c r="AM355" s="180"/>
      <c r="AN355" s="180"/>
      <c r="AO355" s="180"/>
      <c r="AP355" s="180"/>
      <c r="AQ355" s="180"/>
      <c r="AR355" s="208"/>
      <c r="AS355" s="208"/>
      <c r="AT355" s="208"/>
      <c r="AU355" s="208"/>
      <c r="AV355" s="208"/>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row>
    <row r="356" spans="1:77" ht="16.5" hidden="1" customHeight="1">
      <c r="A356" s="365"/>
      <c r="B356" s="365"/>
      <c r="C356" s="365"/>
      <c r="D356" s="370"/>
      <c r="E356" s="373"/>
      <c r="F356" s="200"/>
      <c r="G356" s="200"/>
      <c r="H356" s="201"/>
      <c r="I356" s="201"/>
      <c r="J356" s="201"/>
      <c r="K356" s="201"/>
      <c r="L356" s="180"/>
      <c r="M356" s="180"/>
      <c r="N356" s="180"/>
      <c r="O356" s="180"/>
      <c r="P356" s="180"/>
      <c r="Q356" s="208"/>
      <c r="R356" s="180"/>
      <c r="S356" s="180"/>
      <c r="T356" s="180"/>
      <c r="U356" s="180"/>
      <c r="V356" s="180"/>
      <c r="W356" s="209"/>
      <c r="X356" s="180"/>
      <c r="Y356" s="180"/>
      <c r="Z356" s="180"/>
      <c r="AA356" s="180"/>
      <c r="AB356" s="210"/>
      <c r="AC356" s="180"/>
      <c r="AD356" s="240"/>
      <c r="AE356" s="208"/>
      <c r="AF356" s="208"/>
      <c r="AG356" s="208"/>
      <c r="AH356" s="208"/>
      <c r="AI356" s="208"/>
      <c r="AJ356" s="208"/>
      <c r="AK356" s="180"/>
      <c r="AL356" s="180"/>
      <c r="AM356" s="180"/>
      <c r="AN356" s="180"/>
      <c r="AO356" s="180"/>
      <c r="AP356" s="180"/>
      <c r="AQ356" s="180"/>
      <c r="AR356" s="208"/>
      <c r="AS356" s="208"/>
      <c r="AT356" s="208"/>
      <c r="AU356" s="208"/>
      <c r="AV356" s="208"/>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row>
    <row r="357" spans="1:77" ht="16.5" hidden="1" customHeight="1" thickBot="1">
      <c r="A357" s="366"/>
      <c r="B357" s="366"/>
      <c r="C357" s="366"/>
      <c r="D357" s="371"/>
      <c r="E357" s="374"/>
      <c r="F357" s="200"/>
      <c r="G357" s="200"/>
      <c r="H357" s="201"/>
      <c r="I357" s="201"/>
      <c r="J357" s="201"/>
      <c r="K357" s="201"/>
      <c r="L357" s="180"/>
      <c r="M357" s="180"/>
      <c r="N357" s="180"/>
      <c r="O357" s="180"/>
      <c r="P357" s="180"/>
      <c r="Q357" s="208"/>
      <c r="R357" s="180"/>
      <c r="S357" s="180"/>
      <c r="T357" s="180"/>
      <c r="U357" s="180"/>
      <c r="V357" s="180"/>
      <c r="W357" s="209"/>
      <c r="X357" s="180"/>
      <c r="Y357" s="180"/>
      <c r="Z357" s="180"/>
      <c r="AA357" s="180"/>
      <c r="AB357" s="210"/>
      <c r="AC357" s="180"/>
      <c r="AD357" s="240"/>
      <c r="AE357" s="208"/>
      <c r="AF357" s="208"/>
      <c r="AG357" s="208"/>
      <c r="AH357" s="208"/>
      <c r="AI357" s="208"/>
      <c r="AJ357" s="208"/>
      <c r="AK357" s="180"/>
      <c r="AL357" s="180"/>
      <c r="AM357" s="180"/>
      <c r="AN357" s="180"/>
      <c r="AO357" s="180"/>
      <c r="AP357" s="180"/>
      <c r="AQ357" s="180"/>
      <c r="AR357" s="208"/>
      <c r="AS357" s="208"/>
      <c r="AT357" s="208"/>
      <c r="AU357" s="208"/>
      <c r="AV357" s="208"/>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row>
    <row r="358" spans="1:77" ht="16.5" hidden="1" customHeight="1">
      <c r="A358" s="465">
        <v>26</v>
      </c>
      <c r="B358" s="465" t="str">
        <f>IF(Matriz_de_Riesgos!N113="Gestión",Matriz_de_Riesgos!I113,IF(Matriz_de_Riesgos!N113="Corrupción_O_LA_FT","No valorar",""))</f>
        <v/>
      </c>
      <c r="C358" s="465"/>
      <c r="D358" s="466"/>
      <c r="E358" s="350" t="str">
        <f>IF(OR(C358=Hoja1!$C$17,D358=Hoja1!$D$17),Hoja1!$B$17,IF(OR(C358=Hoja1!$C$16,D358=Hoja1!$D$16),Hoja1!$B$16,IF(OR(C358=Hoja1!$C$15,D358=Hoja1!$D$15),Hoja1!$B$15,IF(OR(C358=Hoja1!$C$14,D358=Hoja1!$D$14),Hoja1!$B$14,IF(OR(C358=Hoja1!$C$13,D358=Hoja1!$D$13),Hoja1!$B$13,"")))))</f>
        <v/>
      </c>
      <c r="F358" s="200"/>
      <c r="G358" s="200"/>
      <c r="H358" s="201"/>
      <c r="I358" s="201"/>
      <c r="J358" s="201"/>
      <c r="K358" s="201"/>
      <c r="L358" s="180"/>
      <c r="M358" s="180"/>
      <c r="N358" s="180"/>
      <c r="O358" s="180"/>
      <c r="P358" s="180"/>
      <c r="Q358" s="208"/>
      <c r="R358" s="180"/>
      <c r="S358" s="180"/>
      <c r="T358" s="180"/>
      <c r="U358" s="180"/>
      <c r="V358" s="180"/>
      <c r="W358" s="209"/>
      <c r="X358" s="180"/>
      <c r="Y358" s="180"/>
      <c r="Z358" s="180"/>
      <c r="AA358" s="180"/>
      <c r="AB358" s="210"/>
      <c r="AC358" s="180"/>
      <c r="AD358" s="240"/>
      <c r="AE358" s="208"/>
      <c r="AF358" s="208"/>
      <c r="AG358" s="208"/>
      <c r="AH358" s="208"/>
      <c r="AI358" s="208"/>
      <c r="AJ358" s="208"/>
      <c r="AK358" s="180"/>
      <c r="AL358" s="180"/>
      <c r="AM358" s="180"/>
      <c r="AN358" s="180"/>
      <c r="AO358" s="180"/>
      <c r="AP358" s="180"/>
      <c r="AQ358" s="180"/>
      <c r="AR358" s="208"/>
      <c r="AS358" s="208"/>
      <c r="AT358" s="208"/>
      <c r="AU358" s="208"/>
      <c r="AV358" s="208"/>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row>
    <row r="359" spans="1:77" ht="16.5" hidden="1" customHeight="1">
      <c r="A359" s="365"/>
      <c r="B359" s="365"/>
      <c r="C359" s="365"/>
      <c r="D359" s="370"/>
      <c r="E359" s="373"/>
      <c r="F359" s="200"/>
      <c r="G359" s="200"/>
      <c r="H359" s="201"/>
      <c r="I359" s="201"/>
      <c r="J359" s="201"/>
      <c r="K359" s="201"/>
      <c r="L359" s="180"/>
      <c r="M359" s="180"/>
      <c r="N359" s="180"/>
      <c r="O359" s="180"/>
      <c r="P359" s="180"/>
      <c r="Q359" s="208"/>
      <c r="R359" s="180"/>
      <c r="S359" s="180"/>
      <c r="T359" s="180"/>
      <c r="U359" s="180"/>
      <c r="V359" s="180"/>
      <c r="W359" s="209"/>
      <c r="X359" s="180"/>
      <c r="Y359" s="180"/>
      <c r="Z359" s="180"/>
      <c r="AA359" s="180"/>
      <c r="AB359" s="210"/>
      <c r="AC359" s="180"/>
      <c r="AD359" s="240"/>
      <c r="AE359" s="208"/>
      <c r="AF359" s="208"/>
      <c r="AG359" s="208"/>
      <c r="AH359" s="208"/>
      <c r="AI359" s="208"/>
      <c r="AJ359" s="208"/>
      <c r="AK359" s="180"/>
      <c r="AL359" s="180"/>
      <c r="AM359" s="180"/>
      <c r="AN359" s="180"/>
      <c r="AO359" s="180"/>
      <c r="AP359" s="180"/>
      <c r="AQ359" s="180"/>
      <c r="AR359" s="208"/>
      <c r="AS359" s="208"/>
      <c r="AT359" s="208"/>
      <c r="AU359" s="208"/>
      <c r="AV359" s="208"/>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row>
    <row r="360" spans="1:77" ht="16.5" hidden="1" customHeight="1">
      <c r="A360" s="365"/>
      <c r="B360" s="365"/>
      <c r="C360" s="365"/>
      <c r="D360" s="370"/>
      <c r="E360" s="373"/>
      <c r="F360" s="200"/>
      <c r="G360" s="200"/>
      <c r="H360" s="201"/>
      <c r="I360" s="201"/>
      <c r="J360" s="201"/>
      <c r="K360" s="201"/>
      <c r="L360" s="180"/>
      <c r="M360" s="180"/>
      <c r="N360" s="180"/>
      <c r="O360" s="180"/>
      <c r="P360" s="180"/>
      <c r="Q360" s="208"/>
      <c r="R360" s="180"/>
      <c r="S360" s="180"/>
      <c r="T360" s="180"/>
      <c r="U360" s="180"/>
      <c r="V360" s="180"/>
      <c r="W360" s="209"/>
      <c r="X360" s="180"/>
      <c r="Y360" s="180"/>
      <c r="Z360" s="180"/>
      <c r="AA360" s="180"/>
      <c r="AB360" s="210"/>
      <c r="AC360" s="180"/>
      <c r="AD360" s="240"/>
      <c r="AE360" s="208"/>
      <c r="AF360" s="208"/>
      <c r="AG360" s="208"/>
      <c r="AH360" s="208"/>
      <c r="AI360" s="208"/>
      <c r="AJ360" s="208"/>
      <c r="AK360" s="180"/>
      <c r="AL360" s="180"/>
      <c r="AM360" s="180"/>
      <c r="AN360" s="180"/>
      <c r="AO360" s="180"/>
      <c r="AP360" s="180"/>
      <c r="AQ360" s="180"/>
      <c r="AR360" s="208"/>
      <c r="AS360" s="208"/>
      <c r="AT360" s="208"/>
      <c r="AU360" s="208"/>
      <c r="AV360" s="208"/>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row>
    <row r="361" spans="1:77" ht="16.5" hidden="1" customHeight="1">
      <c r="A361" s="365"/>
      <c r="B361" s="365"/>
      <c r="C361" s="365"/>
      <c r="D361" s="370"/>
      <c r="E361" s="373"/>
      <c r="F361" s="200"/>
      <c r="G361" s="200"/>
      <c r="H361" s="201"/>
      <c r="I361" s="201"/>
      <c r="J361" s="201"/>
      <c r="K361" s="201"/>
      <c r="L361" s="180"/>
      <c r="M361" s="180"/>
      <c r="N361" s="180"/>
      <c r="O361" s="180"/>
      <c r="P361" s="180"/>
      <c r="Q361" s="208"/>
      <c r="R361" s="180"/>
      <c r="S361" s="180"/>
      <c r="T361" s="180"/>
      <c r="U361" s="180"/>
      <c r="V361" s="180"/>
      <c r="W361" s="209"/>
      <c r="X361" s="180"/>
      <c r="Y361" s="180"/>
      <c r="Z361" s="180"/>
      <c r="AA361" s="180"/>
      <c r="AB361" s="210"/>
      <c r="AC361" s="180"/>
      <c r="AD361" s="240"/>
      <c r="AE361" s="208"/>
      <c r="AF361" s="208"/>
      <c r="AG361" s="208"/>
      <c r="AH361" s="208"/>
      <c r="AI361" s="208"/>
      <c r="AJ361" s="208"/>
      <c r="AK361" s="180"/>
      <c r="AL361" s="180"/>
      <c r="AM361" s="180"/>
      <c r="AN361" s="180"/>
      <c r="AO361" s="180"/>
      <c r="AP361" s="180"/>
      <c r="AQ361" s="180"/>
      <c r="AR361" s="208"/>
      <c r="AS361" s="208"/>
      <c r="AT361" s="208"/>
      <c r="AU361" s="208"/>
      <c r="AV361" s="208"/>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row>
    <row r="362" spans="1:77" ht="16.5" hidden="1" customHeight="1" thickBot="1">
      <c r="A362" s="366"/>
      <c r="B362" s="366"/>
      <c r="C362" s="366"/>
      <c r="D362" s="371"/>
      <c r="E362" s="374"/>
      <c r="F362" s="200"/>
      <c r="G362" s="200"/>
      <c r="H362" s="201"/>
      <c r="I362" s="201"/>
      <c r="J362" s="201"/>
      <c r="K362" s="201"/>
      <c r="L362" s="180"/>
      <c r="M362" s="180"/>
      <c r="N362" s="180"/>
      <c r="O362" s="180"/>
      <c r="P362" s="180"/>
      <c r="Q362" s="208"/>
      <c r="R362" s="180"/>
      <c r="S362" s="180"/>
      <c r="T362" s="180"/>
      <c r="U362" s="180"/>
      <c r="V362" s="180"/>
      <c r="W362" s="209"/>
      <c r="X362" s="180"/>
      <c r="Y362" s="180"/>
      <c r="Z362" s="180"/>
      <c r="AA362" s="180"/>
      <c r="AB362" s="210"/>
      <c r="AC362" s="180"/>
      <c r="AD362" s="240"/>
      <c r="AE362" s="208"/>
      <c r="AF362" s="208"/>
      <c r="AG362" s="208"/>
      <c r="AH362" s="208"/>
      <c r="AI362" s="208"/>
      <c r="AJ362" s="208"/>
      <c r="AK362" s="180"/>
      <c r="AL362" s="180"/>
      <c r="AM362" s="180"/>
      <c r="AN362" s="180"/>
      <c r="AO362" s="180"/>
      <c r="AP362" s="180"/>
      <c r="AQ362" s="180"/>
      <c r="AR362" s="208"/>
      <c r="AS362" s="208"/>
      <c r="AT362" s="208"/>
      <c r="AU362" s="208"/>
      <c r="AV362" s="208"/>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row>
    <row r="363" spans="1:77" ht="16.5" hidden="1" customHeight="1">
      <c r="A363" s="465">
        <v>27</v>
      </c>
      <c r="B363" s="465" t="str">
        <f>IF(Matriz_de_Riesgos!N118="Gestión",Matriz_de_Riesgos!I118,IF(Matriz_de_Riesgos!N118="Corrupción_O_LA_FT","No valorar",""))</f>
        <v/>
      </c>
      <c r="C363" s="465"/>
      <c r="D363" s="466"/>
      <c r="E363" s="350" t="str">
        <f>IF(OR(C363=Hoja1!$C$17,D363=Hoja1!$D$17),Hoja1!$B$17,IF(OR(C363=Hoja1!$C$16,D363=Hoja1!$D$16),Hoja1!$B$16,IF(OR(C363=Hoja1!$C$15,D363=Hoja1!$D$15),Hoja1!$B$15,IF(OR(C363=Hoja1!$C$14,D363=Hoja1!$D$14),Hoja1!$B$14,IF(OR(C363=Hoja1!$C$13,D363=Hoja1!$D$13),Hoja1!$B$13,"")))))</f>
        <v/>
      </c>
      <c r="F363" s="200"/>
      <c r="G363" s="200"/>
      <c r="H363" s="201"/>
      <c r="I363" s="201"/>
      <c r="J363" s="201"/>
      <c r="K363" s="201"/>
      <c r="L363" s="180"/>
      <c r="M363" s="180"/>
      <c r="N363" s="180"/>
      <c r="O363" s="180"/>
      <c r="P363" s="180"/>
      <c r="Q363" s="208"/>
      <c r="R363" s="180"/>
      <c r="S363" s="180"/>
      <c r="T363" s="180"/>
      <c r="U363" s="180"/>
      <c r="V363" s="180"/>
      <c r="W363" s="209"/>
      <c r="X363" s="180"/>
      <c r="Y363" s="180"/>
      <c r="Z363" s="180"/>
      <c r="AA363" s="180"/>
      <c r="AB363" s="210"/>
      <c r="AC363" s="180"/>
      <c r="AD363" s="240"/>
      <c r="AE363" s="208"/>
      <c r="AF363" s="208"/>
      <c r="AG363" s="208"/>
      <c r="AH363" s="208"/>
      <c r="AI363" s="208"/>
      <c r="AJ363" s="208"/>
      <c r="AK363" s="180"/>
      <c r="AL363" s="180"/>
      <c r="AM363" s="180"/>
      <c r="AN363" s="180"/>
      <c r="AO363" s="180"/>
      <c r="AP363" s="180"/>
      <c r="AQ363" s="180"/>
      <c r="AR363" s="208"/>
      <c r="AS363" s="208"/>
      <c r="AT363" s="208"/>
      <c r="AU363" s="208"/>
      <c r="AV363" s="208"/>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row>
    <row r="364" spans="1:77" ht="16.5" hidden="1" customHeight="1">
      <c r="A364" s="365"/>
      <c r="B364" s="365"/>
      <c r="C364" s="365"/>
      <c r="D364" s="370"/>
      <c r="E364" s="373"/>
      <c r="F364" s="200"/>
      <c r="G364" s="200"/>
      <c r="H364" s="201"/>
      <c r="I364" s="201"/>
      <c r="J364" s="201"/>
      <c r="K364" s="201"/>
      <c r="L364" s="180"/>
      <c r="M364" s="180"/>
      <c r="N364" s="180"/>
      <c r="O364" s="180"/>
      <c r="P364" s="180"/>
      <c r="Q364" s="208"/>
      <c r="R364" s="180"/>
      <c r="S364" s="180"/>
      <c r="T364" s="180"/>
      <c r="U364" s="180"/>
      <c r="V364" s="180"/>
      <c r="W364" s="209"/>
      <c r="X364" s="180"/>
      <c r="Y364" s="180"/>
      <c r="Z364" s="180"/>
      <c r="AA364" s="180"/>
      <c r="AB364" s="210"/>
      <c r="AC364" s="180"/>
      <c r="AD364" s="240"/>
      <c r="AE364" s="208"/>
      <c r="AF364" s="208"/>
      <c r="AG364" s="208"/>
      <c r="AH364" s="208"/>
      <c r="AI364" s="208"/>
      <c r="AJ364" s="208"/>
      <c r="AK364" s="180"/>
      <c r="AL364" s="180"/>
      <c r="AM364" s="180"/>
      <c r="AN364" s="180"/>
      <c r="AO364" s="180"/>
      <c r="AP364" s="180"/>
      <c r="AQ364" s="180"/>
      <c r="AR364" s="208"/>
      <c r="AS364" s="208"/>
      <c r="AT364" s="208"/>
      <c r="AU364" s="208"/>
      <c r="AV364" s="208"/>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row>
    <row r="365" spans="1:77" ht="16.5" hidden="1" customHeight="1">
      <c r="A365" s="365"/>
      <c r="B365" s="365"/>
      <c r="C365" s="365"/>
      <c r="D365" s="370"/>
      <c r="E365" s="373"/>
      <c r="F365" s="200"/>
      <c r="G365" s="200"/>
      <c r="H365" s="201"/>
      <c r="I365" s="201"/>
      <c r="J365" s="201"/>
      <c r="K365" s="201"/>
      <c r="L365" s="180"/>
      <c r="M365" s="180"/>
      <c r="N365" s="180"/>
      <c r="O365" s="180"/>
      <c r="P365" s="180"/>
      <c r="Q365" s="208"/>
      <c r="R365" s="180"/>
      <c r="S365" s="180"/>
      <c r="T365" s="180"/>
      <c r="U365" s="180"/>
      <c r="V365" s="180"/>
      <c r="W365" s="209"/>
      <c r="X365" s="180"/>
      <c r="Y365" s="180"/>
      <c r="Z365" s="180"/>
      <c r="AA365" s="180"/>
      <c r="AB365" s="210"/>
      <c r="AC365" s="180"/>
      <c r="AD365" s="240"/>
      <c r="AE365" s="208"/>
      <c r="AF365" s="208"/>
      <c r="AG365" s="208"/>
      <c r="AH365" s="208"/>
      <c r="AI365" s="208"/>
      <c r="AJ365" s="208"/>
      <c r="AK365" s="180"/>
      <c r="AL365" s="180"/>
      <c r="AM365" s="180"/>
      <c r="AN365" s="180"/>
      <c r="AO365" s="180"/>
      <c r="AP365" s="180"/>
      <c r="AQ365" s="180"/>
      <c r="AR365" s="208"/>
      <c r="AS365" s="208"/>
      <c r="AT365" s="208"/>
      <c r="AU365" s="208"/>
      <c r="AV365" s="208"/>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row>
    <row r="366" spans="1:77" ht="16.5" hidden="1" customHeight="1">
      <c r="A366" s="365"/>
      <c r="B366" s="365"/>
      <c r="C366" s="365"/>
      <c r="D366" s="370"/>
      <c r="E366" s="373"/>
      <c r="F366" s="200"/>
      <c r="G366" s="200"/>
      <c r="H366" s="201"/>
      <c r="I366" s="201"/>
      <c r="J366" s="201"/>
      <c r="K366" s="201"/>
      <c r="L366" s="180"/>
      <c r="M366" s="180"/>
      <c r="N366" s="180"/>
      <c r="O366" s="180"/>
      <c r="P366" s="180"/>
      <c r="Q366" s="208"/>
      <c r="R366" s="180"/>
      <c r="S366" s="180"/>
      <c r="T366" s="180"/>
      <c r="U366" s="180"/>
      <c r="V366" s="180"/>
      <c r="W366" s="209"/>
      <c r="X366" s="180"/>
      <c r="Y366" s="180"/>
      <c r="Z366" s="180"/>
      <c r="AA366" s="180"/>
      <c r="AB366" s="210"/>
      <c r="AC366" s="180"/>
      <c r="AD366" s="240"/>
      <c r="AE366" s="208"/>
      <c r="AF366" s="208"/>
      <c r="AG366" s="208"/>
      <c r="AH366" s="208"/>
      <c r="AI366" s="208"/>
      <c r="AJ366" s="208"/>
      <c r="AK366" s="180"/>
      <c r="AL366" s="180"/>
      <c r="AM366" s="180"/>
      <c r="AN366" s="180"/>
      <c r="AO366" s="180"/>
      <c r="AP366" s="180"/>
      <c r="AQ366" s="180"/>
      <c r="AR366" s="208"/>
      <c r="AS366" s="208"/>
      <c r="AT366" s="208"/>
      <c r="AU366" s="208"/>
      <c r="AV366" s="208"/>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row>
    <row r="367" spans="1:77" ht="16.5" hidden="1" customHeight="1" thickBot="1">
      <c r="A367" s="366"/>
      <c r="B367" s="366"/>
      <c r="C367" s="366"/>
      <c r="D367" s="371"/>
      <c r="E367" s="374"/>
      <c r="F367" s="200"/>
      <c r="G367" s="200"/>
      <c r="H367" s="201"/>
      <c r="I367" s="201"/>
      <c r="J367" s="201"/>
      <c r="K367" s="201"/>
      <c r="L367" s="180"/>
      <c r="M367" s="180"/>
      <c r="N367" s="180"/>
      <c r="O367" s="180"/>
      <c r="P367" s="180"/>
      <c r="Q367" s="208"/>
      <c r="R367" s="180"/>
      <c r="S367" s="180"/>
      <c r="T367" s="180"/>
      <c r="U367" s="180"/>
      <c r="V367" s="180"/>
      <c r="W367" s="209"/>
      <c r="X367" s="180"/>
      <c r="Y367" s="180"/>
      <c r="Z367" s="180"/>
      <c r="AA367" s="180"/>
      <c r="AB367" s="210"/>
      <c r="AC367" s="180"/>
      <c r="AD367" s="240"/>
      <c r="AE367" s="208"/>
      <c r="AF367" s="208"/>
      <c r="AG367" s="208"/>
      <c r="AH367" s="208"/>
      <c r="AI367" s="208"/>
      <c r="AJ367" s="208"/>
      <c r="AK367" s="180"/>
      <c r="AL367" s="180"/>
      <c r="AM367" s="180"/>
      <c r="AN367" s="180"/>
      <c r="AO367" s="180"/>
      <c r="AP367" s="180"/>
      <c r="AQ367" s="180"/>
      <c r="AR367" s="208"/>
      <c r="AS367" s="208"/>
      <c r="AT367" s="208"/>
      <c r="AU367" s="208"/>
      <c r="AV367" s="208"/>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row>
    <row r="368" spans="1:77" ht="16.5" hidden="1" customHeight="1">
      <c r="A368" s="465">
        <v>28</v>
      </c>
      <c r="B368" s="465" t="str">
        <f>IF(Matriz_de_Riesgos!N123="Gestión",Matriz_de_Riesgos!I123,IF(Matriz_de_Riesgos!N123="Corrupción_O_LA_FT","No valorar",""))</f>
        <v/>
      </c>
      <c r="C368" s="465"/>
      <c r="D368" s="466"/>
      <c r="E368" s="350" t="str">
        <f>IF(OR(C368=Hoja1!$C$17,D368=Hoja1!$D$17),Hoja1!$B$17,IF(OR(C368=Hoja1!$C$16,D368=Hoja1!$D$16),Hoja1!$B$16,IF(OR(C368=Hoja1!$C$15,D368=Hoja1!$D$15),Hoja1!$B$15,IF(OR(C368=Hoja1!$C$14,D368=Hoja1!$D$14),Hoja1!$B$14,IF(OR(C368=Hoja1!$C$13,D368=Hoja1!$D$13),Hoja1!$B$13,"")))))</f>
        <v/>
      </c>
      <c r="F368" s="200"/>
      <c r="G368" s="200"/>
      <c r="H368" s="201"/>
      <c r="I368" s="201"/>
      <c r="J368" s="201"/>
      <c r="K368" s="201"/>
      <c r="L368" s="180"/>
      <c r="M368" s="180"/>
      <c r="N368" s="180"/>
      <c r="O368" s="180"/>
      <c r="P368" s="180"/>
      <c r="Q368" s="208"/>
      <c r="R368" s="180"/>
      <c r="S368" s="180"/>
      <c r="T368" s="180"/>
      <c r="U368" s="180"/>
      <c r="V368" s="180"/>
      <c r="W368" s="209"/>
      <c r="X368" s="180"/>
      <c r="Y368" s="180"/>
      <c r="Z368" s="180"/>
      <c r="AA368" s="180"/>
      <c r="AB368" s="210"/>
      <c r="AC368" s="180"/>
      <c r="AD368" s="240"/>
      <c r="AE368" s="208"/>
      <c r="AF368" s="208"/>
      <c r="AG368" s="208"/>
      <c r="AH368" s="208"/>
      <c r="AI368" s="208"/>
      <c r="AJ368" s="208"/>
      <c r="AK368" s="180"/>
      <c r="AL368" s="180"/>
      <c r="AM368" s="180"/>
      <c r="AN368" s="180"/>
      <c r="AO368" s="180"/>
      <c r="AP368" s="180"/>
      <c r="AQ368" s="180"/>
      <c r="AR368" s="208"/>
      <c r="AS368" s="208"/>
      <c r="AT368" s="208"/>
      <c r="AU368" s="208"/>
      <c r="AV368" s="208"/>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row>
    <row r="369" spans="1:77" ht="16.5" hidden="1" customHeight="1">
      <c r="A369" s="365"/>
      <c r="B369" s="365"/>
      <c r="C369" s="365"/>
      <c r="D369" s="370"/>
      <c r="E369" s="373"/>
      <c r="F369" s="200"/>
      <c r="G369" s="200"/>
      <c r="H369" s="201"/>
      <c r="I369" s="201"/>
      <c r="J369" s="201"/>
      <c r="K369" s="201"/>
      <c r="L369" s="180"/>
      <c r="M369" s="180"/>
      <c r="N369" s="180"/>
      <c r="O369" s="180"/>
      <c r="P369" s="180"/>
      <c r="Q369" s="208"/>
      <c r="R369" s="180"/>
      <c r="S369" s="180"/>
      <c r="T369" s="180"/>
      <c r="U369" s="180"/>
      <c r="V369" s="180"/>
      <c r="W369" s="209"/>
      <c r="X369" s="180"/>
      <c r="Y369" s="180"/>
      <c r="Z369" s="180"/>
      <c r="AA369" s="180"/>
      <c r="AB369" s="210"/>
      <c r="AC369" s="180"/>
      <c r="AD369" s="240"/>
      <c r="AE369" s="208"/>
      <c r="AF369" s="208"/>
      <c r="AG369" s="208"/>
      <c r="AH369" s="208"/>
      <c r="AI369" s="208"/>
      <c r="AJ369" s="208"/>
      <c r="AK369" s="180"/>
      <c r="AL369" s="180"/>
      <c r="AM369" s="180"/>
      <c r="AN369" s="180"/>
      <c r="AO369" s="180"/>
      <c r="AP369" s="180"/>
      <c r="AQ369" s="180"/>
      <c r="AR369" s="208"/>
      <c r="AS369" s="208"/>
      <c r="AT369" s="208"/>
      <c r="AU369" s="208"/>
      <c r="AV369" s="208"/>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row>
    <row r="370" spans="1:77" ht="16.5" hidden="1" customHeight="1">
      <c r="A370" s="365"/>
      <c r="B370" s="365"/>
      <c r="C370" s="365"/>
      <c r="D370" s="370"/>
      <c r="E370" s="373"/>
      <c r="F370" s="200"/>
      <c r="G370" s="200"/>
      <c r="H370" s="201"/>
      <c r="I370" s="201"/>
      <c r="J370" s="201"/>
      <c r="K370" s="201"/>
      <c r="L370" s="180"/>
      <c r="M370" s="180"/>
      <c r="N370" s="180"/>
      <c r="O370" s="180"/>
      <c r="P370" s="180"/>
      <c r="Q370" s="208"/>
      <c r="R370" s="180"/>
      <c r="S370" s="180"/>
      <c r="T370" s="180"/>
      <c r="U370" s="180"/>
      <c r="V370" s="180"/>
      <c r="W370" s="209"/>
      <c r="X370" s="180"/>
      <c r="Y370" s="180"/>
      <c r="Z370" s="180"/>
      <c r="AA370" s="180"/>
      <c r="AB370" s="210"/>
      <c r="AC370" s="180"/>
      <c r="AD370" s="240"/>
      <c r="AE370" s="208"/>
      <c r="AF370" s="208"/>
      <c r="AG370" s="208"/>
      <c r="AH370" s="208"/>
      <c r="AI370" s="208"/>
      <c r="AJ370" s="208"/>
      <c r="AK370" s="180"/>
      <c r="AL370" s="180"/>
      <c r="AM370" s="180"/>
      <c r="AN370" s="180"/>
      <c r="AO370" s="180"/>
      <c r="AP370" s="180"/>
      <c r="AQ370" s="180"/>
      <c r="AR370" s="208"/>
      <c r="AS370" s="208"/>
      <c r="AT370" s="208"/>
      <c r="AU370" s="208"/>
      <c r="AV370" s="208"/>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row>
    <row r="371" spans="1:77" ht="16.5" hidden="1" customHeight="1">
      <c r="A371" s="365"/>
      <c r="B371" s="365"/>
      <c r="C371" s="365"/>
      <c r="D371" s="370"/>
      <c r="E371" s="373"/>
      <c r="F371" s="200"/>
      <c r="G371" s="200"/>
      <c r="H371" s="201"/>
      <c r="I371" s="201"/>
      <c r="J371" s="201"/>
      <c r="K371" s="201"/>
      <c r="L371" s="180"/>
      <c r="M371" s="180"/>
      <c r="N371" s="180"/>
      <c r="O371" s="180"/>
      <c r="P371" s="180"/>
      <c r="Q371" s="208"/>
      <c r="R371" s="180"/>
      <c r="S371" s="180"/>
      <c r="T371" s="180"/>
      <c r="U371" s="180"/>
      <c r="V371" s="180"/>
      <c r="W371" s="209"/>
      <c r="X371" s="180"/>
      <c r="Y371" s="180"/>
      <c r="Z371" s="180"/>
      <c r="AA371" s="180"/>
      <c r="AB371" s="210"/>
      <c r="AC371" s="180"/>
      <c r="AD371" s="240"/>
      <c r="AE371" s="208"/>
      <c r="AF371" s="208"/>
      <c r="AG371" s="208"/>
      <c r="AH371" s="208"/>
      <c r="AI371" s="208"/>
      <c r="AJ371" s="208"/>
      <c r="AK371" s="180"/>
      <c r="AL371" s="180"/>
      <c r="AM371" s="180"/>
      <c r="AN371" s="180"/>
      <c r="AO371" s="180"/>
      <c r="AP371" s="180"/>
      <c r="AQ371" s="180"/>
      <c r="AR371" s="208"/>
      <c r="AS371" s="208"/>
      <c r="AT371" s="208"/>
      <c r="AU371" s="208"/>
      <c r="AV371" s="208"/>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row>
    <row r="372" spans="1:77" ht="16.5" hidden="1" customHeight="1" thickBot="1">
      <c r="A372" s="366"/>
      <c r="B372" s="366"/>
      <c r="C372" s="366"/>
      <c r="D372" s="371"/>
      <c r="E372" s="374"/>
      <c r="F372" s="200"/>
      <c r="G372" s="200"/>
      <c r="H372" s="201"/>
      <c r="I372" s="201"/>
      <c r="J372" s="201"/>
      <c r="K372" s="201"/>
      <c r="L372" s="180"/>
      <c r="M372" s="180"/>
      <c r="N372" s="180"/>
      <c r="O372" s="180"/>
      <c r="P372" s="180"/>
      <c r="Q372" s="208"/>
      <c r="R372" s="180"/>
      <c r="S372" s="180"/>
      <c r="T372" s="180"/>
      <c r="U372" s="180"/>
      <c r="V372" s="180"/>
      <c r="W372" s="209"/>
      <c r="X372" s="180"/>
      <c r="Y372" s="180"/>
      <c r="Z372" s="180"/>
      <c r="AA372" s="180"/>
      <c r="AB372" s="210"/>
      <c r="AC372" s="180"/>
      <c r="AD372" s="240"/>
      <c r="AE372" s="208"/>
      <c r="AF372" s="208"/>
      <c r="AG372" s="208"/>
      <c r="AH372" s="208"/>
      <c r="AI372" s="208"/>
      <c r="AJ372" s="208"/>
      <c r="AK372" s="180"/>
      <c r="AL372" s="180"/>
      <c r="AM372" s="180"/>
      <c r="AN372" s="180"/>
      <c r="AO372" s="180"/>
      <c r="AP372" s="180"/>
      <c r="AQ372" s="180"/>
      <c r="AR372" s="208"/>
      <c r="AS372" s="208"/>
      <c r="AT372" s="208"/>
      <c r="AU372" s="208"/>
      <c r="AV372" s="208"/>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row>
    <row r="373" spans="1:77" ht="16.5" hidden="1" customHeight="1">
      <c r="A373" s="465">
        <v>29</v>
      </c>
      <c r="B373" s="465" t="str">
        <f>IF(Matriz_de_Riesgos!N128="Gestión",Matriz_de_Riesgos!I128,IF(Matriz_de_Riesgos!N128="Corrupción_O_LA_FT","No valorar",""))</f>
        <v/>
      </c>
      <c r="C373" s="465"/>
      <c r="D373" s="466"/>
      <c r="E373" s="350" t="str">
        <f>IF(OR(C373=Hoja1!$C$17,D373=Hoja1!$D$17),Hoja1!$B$17,IF(OR(C373=Hoja1!$C$16,D373=Hoja1!$D$16),Hoja1!$B$16,IF(OR(C373=Hoja1!$C$15,D373=Hoja1!$D$15),Hoja1!$B$15,IF(OR(C373=Hoja1!$C$14,D373=Hoja1!$D$14),Hoja1!$B$14,IF(OR(C373=Hoja1!$C$13,D373=Hoja1!$D$13),Hoja1!$B$13,"")))))</f>
        <v/>
      </c>
      <c r="F373" s="200"/>
      <c r="G373" s="200"/>
      <c r="H373" s="201"/>
      <c r="I373" s="201"/>
      <c r="J373" s="201"/>
      <c r="K373" s="201"/>
      <c r="L373" s="180"/>
      <c r="M373" s="180"/>
      <c r="N373" s="180"/>
      <c r="O373" s="180"/>
      <c r="P373" s="180"/>
      <c r="Q373" s="208"/>
      <c r="R373" s="180"/>
      <c r="S373" s="180"/>
      <c r="T373" s="180"/>
      <c r="U373" s="180"/>
      <c r="V373" s="180"/>
      <c r="W373" s="209"/>
      <c r="X373" s="180"/>
      <c r="Y373" s="180"/>
      <c r="Z373" s="180"/>
      <c r="AA373" s="180"/>
      <c r="AB373" s="210"/>
      <c r="AC373" s="180"/>
      <c r="AD373" s="240"/>
      <c r="AE373" s="208"/>
      <c r="AF373" s="208"/>
      <c r="AG373" s="208"/>
      <c r="AH373" s="208"/>
      <c r="AI373" s="208"/>
      <c r="AJ373" s="208"/>
      <c r="AK373" s="180"/>
      <c r="AL373" s="180"/>
      <c r="AM373" s="180"/>
      <c r="AN373" s="180"/>
      <c r="AO373" s="180"/>
      <c r="AP373" s="180"/>
      <c r="AQ373" s="180"/>
      <c r="AR373" s="208"/>
      <c r="AS373" s="208"/>
      <c r="AT373" s="208"/>
      <c r="AU373" s="208"/>
      <c r="AV373" s="208"/>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row>
    <row r="374" spans="1:77" ht="16.5" hidden="1" customHeight="1">
      <c r="A374" s="365"/>
      <c r="B374" s="365"/>
      <c r="C374" s="365"/>
      <c r="D374" s="370"/>
      <c r="E374" s="373"/>
      <c r="F374" s="200"/>
      <c r="G374" s="200"/>
      <c r="H374" s="201"/>
      <c r="I374" s="201"/>
      <c r="J374" s="201"/>
      <c r="K374" s="201"/>
      <c r="L374" s="180"/>
      <c r="M374" s="180"/>
      <c r="N374" s="180"/>
      <c r="O374" s="180"/>
      <c r="P374" s="180"/>
      <c r="Q374" s="208"/>
      <c r="R374" s="180"/>
      <c r="S374" s="180"/>
      <c r="T374" s="180"/>
      <c r="U374" s="180"/>
      <c r="V374" s="180"/>
      <c r="W374" s="209"/>
      <c r="X374" s="180"/>
      <c r="Y374" s="180"/>
      <c r="Z374" s="180"/>
      <c r="AA374" s="180"/>
      <c r="AB374" s="210"/>
      <c r="AC374" s="180"/>
      <c r="AD374" s="240"/>
      <c r="AE374" s="208"/>
      <c r="AF374" s="208"/>
      <c r="AG374" s="208"/>
      <c r="AH374" s="208"/>
      <c r="AI374" s="208"/>
      <c r="AJ374" s="208"/>
      <c r="AK374" s="180"/>
      <c r="AL374" s="180"/>
      <c r="AM374" s="180"/>
      <c r="AN374" s="180"/>
      <c r="AO374" s="180"/>
      <c r="AP374" s="180"/>
      <c r="AQ374" s="180"/>
      <c r="AR374" s="208"/>
      <c r="AS374" s="208"/>
      <c r="AT374" s="208"/>
      <c r="AU374" s="208"/>
      <c r="AV374" s="208"/>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row>
    <row r="375" spans="1:77" ht="16.5" hidden="1" customHeight="1">
      <c r="A375" s="365"/>
      <c r="B375" s="365"/>
      <c r="C375" s="365"/>
      <c r="D375" s="370"/>
      <c r="E375" s="373"/>
      <c r="F375" s="200"/>
      <c r="G375" s="200"/>
      <c r="H375" s="201"/>
      <c r="I375" s="201"/>
      <c r="J375" s="201"/>
      <c r="K375" s="201"/>
      <c r="L375" s="180"/>
      <c r="M375" s="180"/>
      <c r="N375" s="180"/>
      <c r="O375" s="180"/>
      <c r="P375" s="180"/>
      <c r="Q375" s="208"/>
      <c r="R375" s="180"/>
      <c r="S375" s="180"/>
      <c r="T375" s="180"/>
      <c r="U375" s="180"/>
      <c r="V375" s="180"/>
      <c r="W375" s="209"/>
      <c r="X375" s="180"/>
      <c r="Y375" s="180"/>
      <c r="Z375" s="180"/>
      <c r="AA375" s="180"/>
      <c r="AB375" s="210"/>
      <c r="AC375" s="180"/>
      <c r="AD375" s="240"/>
      <c r="AE375" s="208"/>
      <c r="AF375" s="208"/>
      <c r="AG375" s="208"/>
      <c r="AH375" s="208"/>
      <c r="AI375" s="208"/>
      <c r="AJ375" s="208"/>
      <c r="AK375" s="180"/>
      <c r="AL375" s="180"/>
      <c r="AM375" s="180"/>
      <c r="AN375" s="180"/>
      <c r="AO375" s="180"/>
      <c r="AP375" s="180"/>
      <c r="AQ375" s="180"/>
      <c r="AR375" s="208"/>
      <c r="AS375" s="208"/>
      <c r="AT375" s="208"/>
      <c r="AU375" s="208"/>
      <c r="AV375" s="208"/>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row>
    <row r="376" spans="1:77" ht="16.5" hidden="1" customHeight="1">
      <c r="A376" s="365"/>
      <c r="B376" s="365"/>
      <c r="C376" s="365"/>
      <c r="D376" s="370"/>
      <c r="E376" s="373"/>
      <c r="F376" s="200"/>
      <c r="G376" s="200"/>
      <c r="H376" s="201"/>
      <c r="I376" s="201"/>
      <c r="J376" s="201"/>
      <c r="K376" s="201"/>
      <c r="L376" s="180"/>
      <c r="M376" s="180"/>
      <c r="N376" s="180"/>
      <c r="O376" s="180"/>
      <c r="P376" s="180"/>
      <c r="Q376" s="208"/>
      <c r="R376" s="180"/>
      <c r="S376" s="180"/>
      <c r="T376" s="180"/>
      <c r="U376" s="180"/>
      <c r="V376" s="180"/>
      <c r="W376" s="209"/>
      <c r="X376" s="180"/>
      <c r="Y376" s="180"/>
      <c r="Z376" s="180"/>
      <c r="AA376" s="180"/>
      <c r="AB376" s="210"/>
      <c r="AC376" s="180"/>
      <c r="AD376" s="240"/>
      <c r="AE376" s="208"/>
      <c r="AF376" s="208"/>
      <c r="AG376" s="208"/>
      <c r="AH376" s="208"/>
      <c r="AI376" s="208"/>
      <c r="AJ376" s="208"/>
      <c r="AK376" s="180"/>
      <c r="AL376" s="180"/>
      <c r="AM376" s="180"/>
      <c r="AN376" s="180"/>
      <c r="AO376" s="180"/>
      <c r="AP376" s="180"/>
      <c r="AQ376" s="180"/>
      <c r="AR376" s="208"/>
      <c r="AS376" s="208"/>
      <c r="AT376" s="208"/>
      <c r="AU376" s="208"/>
      <c r="AV376" s="208"/>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row>
    <row r="377" spans="1:77" ht="16.5" hidden="1" customHeight="1" thickBot="1">
      <c r="A377" s="366"/>
      <c r="B377" s="366"/>
      <c r="C377" s="366"/>
      <c r="D377" s="371"/>
      <c r="E377" s="374"/>
      <c r="F377" s="200"/>
      <c r="G377" s="200"/>
      <c r="H377" s="201"/>
      <c r="I377" s="201"/>
      <c r="J377" s="201"/>
      <c r="K377" s="201"/>
      <c r="L377" s="180"/>
      <c r="M377" s="180"/>
      <c r="N377" s="180"/>
      <c r="O377" s="180"/>
      <c r="P377" s="180"/>
      <c r="Q377" s="208"/>
      <c r="R377" s="180"/>
      <c r="S377" s="180"/>
      <c r="T377" s="180"/>
      <c r="U377" s="180"/>
      <c r="V377" s="180"/>
      <c r="W377" s="209"/>
      <c r="X377" s="180"/>
      <c r="Y377" s="180"/>
      <c r="Z377" s="180"/>
      <c r="AA377" s="180"/>
      <c r="AB377" s="210"/>
      <c r="AC377" s="180"/>
      <c r="AD377" s="240"/>
      <c r="AE377" s="208"/>
      <c r="AF377" s="208"/>
      <c r="AG377" s="208"/>
      <c r="AH377" s="208"/>
      <c r="AI377" s="208"/>
      <c r="AJ377" s="208"/>
      <c r="AK377" s="180"/>
      <c r="AL377" s="180"/>
      <c r="AM377" s="180"/>
      <c r="AN377" s="180"/>
      <c r="AO377" s="180"/>
      <c r="AP377" s="180"/>
      <c r="AQ377" s="180"/>
      <c r="AR377" s="208"/>
      <c r="AS377" s="208"/>
      <c r="AT377" s="208"/>
      <c r="AU377" s="208"/>
      <c r="AV377" s="208"/>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row>
    <row r="378" spans="1:77" ht="16.5" hidden="1" customHeight="1">
      <c r="A378" s="465">
        <v>30</v>
      </c>
      <c r="B378" s="465" t="str">
        <f>IF(Matriz_de_Riesgos!N133="Gestión",Matriz_de_Riesgos!I133,IF(Matriz_de_Riesgos!N133="Corrupción_O_LA_FT","No valorar",""))</f>
        <v/>
      </c>
      <c r="C378" s="465"/>
      <c r="D378" s="466"/>
      <c r="E378" s="350" t="str">
        <f>IF(OR(C378=Hoja1!$C$17,D378=Hoja1!$D$17),Hoja1!$B$17,IF(OR(C378=Hoja1!$C$16,D378=Hoja1!$D$16),Hoja1!$B$16,IF(OR(C378=Hoja1!$C$15,D378=Hoja1!$D$15),Hoja1!$B$15,IF(OR(C378=Hoja1!$C$14,D378=Hoja1!$D$14),Hoja1!$B$14,IF(OR(C378=Hoja1!$C$13,D378=Hoja1!$D$13),Hoja1!$B$13,"")))))</f>
        <v/>
      </c>
      <c r="F378" s="200"/>
      <c r="G378" s="200"/>
      <c r="H378" s="201"/>
      <c r="I378" s="201"/>
      <c r="J378" s="201"/>
      <c r="K378" s="201"/>
      <c r="L378" s="180"/>
      <c r="M378" s="180"/>
      <c r="N378" s="180"/>
      <c r="O378" s="180"/>
      <c r="P378" s="180"/>
      <c r="Q378" s="208"/>
      <c r="R378" s="180"/>
      <c r="S378" s="180"/>
      <c r="T378" s="180"/>
      <c r="U378" s="180"/>
      <c r="V378" s="180"/>
      <c r="W378" s="209"/>
      <c r="X378" s="180"/>
      <c r="Y378" s="180"/>
      <c r="Z378" s="180"/>
      <c r="AA378" s="180"/>
      <c r="AB378" s="210"/>
      <c r="AC378" s="180"/>
      <c r="AD378" s="240"/>
      <c r="AE378" s="208"/>
      <c r="AF378" s="208"/>
      <c r="AG378" s="208"/>
      <c r="AH378" s="208"/>
      <c r="AI378" s="208"/>
      <c r="AJ378" s="208"/>
      <c r="AK378" s="180"/>
      <c r="AL378" s="180"/>
      <c r="AM378" s="180"/>
      <c r="AN378" s="180"/>
      <c r="AO378" s="180"/>
      <c r="AP378" s="180"/>
      <c r="AQ378" s="180"/>
      <c r="AR378" s="208"/>
      <c r="AS378" s="208"/>
      <c r="AT378" s="208"/>
      <c r="AU378" s="208"/>
      <c r="AV378" s="208"/>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row>
    <row r="379" spans="1:77" ht="16.5" hidden="1" customHeight="1">
      <c r="A379" s="365"/>
      <c r="B379" s="365"/>
      <c r="C379" s="365"/>
      <c r="D379" s="370"/>
      <c r="E379" s="373"/>
      <c r="F379" s="200"/>
      <c r="G379" s="200"/>
      <c r="H379" s="201"/>
      <c r="I379" s="201"/>
      <c r="J379" s="201"/>
      <c r="K379" s="201"/>
      <c r="L379" s="180"/>
      <c r="M379" s="180"/>
      <c r="N379" s="180"/>
      <c r="O379" s="180"/>
      <c r="P379" s="180"/>
      <c r="Q379" s="208"/>
      <c r="R379" s="180"/>
      <c r="S379" s="180"/>
      <c r="T379" s="180"/>
      <c r="U379" s="180"/>
      <c r="V379" s="180"/>
      <c r="W379" s="209"/>
      <c r="X379" s="180"/>
      <c r="Y379" s="180"/>
      <c r="Z379" s="180"/>
      <c r="AA379" s="180"/>
      <c r="AB379" s="210"/>
      <c r="AC379" s="180"/>
      <c r="AD379" s="240"/>
      <c r="AE379" s="208"/>
      <c r="AF379" s="208"/>
      <c r="AG379" s="208"/>
      <c r="AH379" s="208"/>
      <c r="AI379" s="208"/>
      <c r="AJ379" s="208"/>
      <c r="AK379" s="180"/>
      <c r="AL379" s="180"/>
      <c r="AM379" s="180"/>
      <c r="AN379" s="180"/>
      <c r="AO379" s="180"/>
      <c r="AP379" s="180"/>
      <c r="AQ379" s="180"/>
      <c r="AR379" s="208"/>
      <c r="AS379" s="208"/>
      <c r="AT379" s="208"/>
      <c r="AU379" s="208"/>
      <c r="AV379" s="208"/>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row>
    <row r="380" spans="1:77" ht="16.5" hidden="1" customHeight="1">
      <c r="A380" s="365"/>
      <c r="B380" s="365"/>
      <c r="C380" s="365"/>
      <c r="D380" s="370"/>
      <c r="E380" s="373"/>
      <c r="F380" s="200"/>
      <c r="G380" s="200"/>
      <c r="H380" s="201"/>
      <c r="I380" s="201"/>
      <c r="J380" s="201"/>
      <c r="K380" s="201"/>
      <c r="L380" s="180"/>
      <c r="M380" s="180"/>
      <c r="N380" s="180"/>
      <c r="O380" s="180"/>
      <c r="P380" s="180"/>
      <c r="Q380" s="208"/>
      <c r="R380" s="180"/>
      <c r="S380" s="180"/>
      <c r="T380" s="180"/>
      <c r="U380" s="180"/>
      <c r="V380" s="180"/>
      <c r="W380" s="209"/>
      <c r="X380" s="180"/>
      <c r="Y380" s="180"/>
      <c r="Z380" s="180"/>
      <c r="AA380" s="180"/>
      <c r="AB380" s="210"/>
      <c r="AC380" s="180"/>
      <c r="AD380" s="240"/>
      <c r="AE380" s="208"/>
      <c r="AF380" s="208"/>
      <c r="AG380" s="208"/>
      <c r="AH380" s="208"/>
      <c r="AI380" s="208"/>
      <c r="AJ380" s="208"/>
      <c r="AK380" s="180"/>
      <c r="AL380" s="180"/>
      <c r="AM380" s="180"/>
      <c r="AN380" s="180"/>
      <c r="AO380" s="180"/>
      <c r="AP380" s="180"/>
      <c r="AQ380" s="180"/>
      <c r="AR380" s="208"/>
      <c r="AS380" s="208"/>
      <c r="AT380" s="208"/>
      <c r="AU380" s="208"/>
      <c r="AV380" s="208"/>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row>
    <row r="381" spans="1:77" ht="16.5" hidden="1" customHeight="1">
      <c r="A381" s="365"/>
      <c r="B381" s="365"/>
      <c r="C381" s="365"/>
      <c r="D381" s="370"/>
      <c r="E381" s="373"/>
      <c r="F381" s="200"/>
      <c r="G381" s="200"/>
      <c r="H381" s="201"/>
      <c r="I381" s="201"/>
      <c r="J381" s="201"/>
      <c r="K381" s="201"/>
      <c r="L381" s="180"/>
      <c r="M381" s="180"/>
      <c r="N381" s="180"/>
      <c r="O381" s="180"/>
      <c r="P381" s="180"/>
      <c r="Q381" s="208"/>
      <c r="R381" s="180"/>
      <c r="S381" s="180"/>
      <c r="T381" s="180"/>
      <c r="U381" s="180"/>
      <c r="V381" s="180"/>
      <c r="W381" s="209"/>
      <c r="X381" s="180"/>
      <c r="Y381" s="180"/>
      <c r="Z381" s="180"/>
      <c r="AA381" s="180"/>
      <c r="AB381" s="210"/>
      <c r="AC381" s="180"/>
      <c r="AD381" s="240"/>
      <c r="AE381" s="208"/>
      <c r="AF381" s="208"/>
      <c r="AG381" s="208"/>
      <c r="AH381" s="208"/>
      <c r="AI381" s="208"/>
      <c r="AJ381" s="208"/>
      <c r="AK381" s="180"/>
      <c r="AL381" s="180"/>
      <c r="AM381" s="180"/>
      <c r="AN381" s="180"/>
      <c r="AO381" s="180"/>
      <c r="AP381" s="180"/>
      <c r="AQ381" s="180"/>
      <c r="AR381" s="208"/>
      <c r="AS381" s="208"/>
      <c r="AT381" s="208"/>
      <c r="AU381" s="208"/>
      <c r="AV381" s="208"/>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row>
    <row r="382" spans="1:77" ht="16.5" hidden="1" customHeight="1" thickBot="1">
      <c r="A382" s="366"/>
      <c r="B382" s="366"/>
      <c r="C382" s="366"/>
      <c r="D382" s="371"/>
      <c r="E382" s="374"/>
      <c r="F382" s="200"/>
      <c r="G382" s="200"/>
      <c r="H382" s="201"/>
      <c r="I382" s="201"/>
      <c r="J382" s="201"/>
      <c r="K382" s="201"/>
      <c r="L382" s="180"/>
      <c r="M382" s="180"/>
      <c r="N382" s="180"/>
      <c r="O382" s="180"/>
      <c r="P382" s="180"/>
      <c r="Q382" s="208"/>
      <c r="R382" s="180"/>
      <c r="S382" s="180"/>
      <c r="T382" s="180"/>
      <c r="U382" s="180"/>
      <c r="V382" s="180"/>
      <c r="W382" s="209"/>
      <c r="X382" s="180"/>
      <c r="Y382" s="180"/>
      <c r="Z382" s="180"/>
      <c r="AA382" s="180"/>
      <c r="AB382" s="210"/>
      <c r="AC382" s="180"/>
      <c r="AD382" s="240"/>
      <c r="AE382" s="208"/>
      <c r="AF382" s="208"/>
      <c r="AG382" s="208"/>
      <c r="AH382" s="208"/>
      <c r="AI382" s="208"/>
      <c r="AJ382" s="208"/>
      <c r="AK382" s="180"/>
      <c r="AL382" s="180"/>
      <c r="AM382" s="180"/>
      <c r="AN382" s="180"/>
      <c r="AO382" s="180"/>
      <c r="AP382" s="180"/>
      <c r="AQ382" s="180"/>
      <c r="AR382" s="208"/>
      <c r="AS382" s="208"/>
      <c r="AT382" s="208"/>
      <c r="AU382" s="208"/>
      <c r="AV382" s="208"/>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row>
    <row r="383" spans="1:77" ht="16.5" hidden="1" customHeight="1">
      <c r="A383" s="465">
        <v>31</v>
      </c>
      <c r="B383" s="465" t="str">
        <f>IF(Matriz_de_Riesgos!N138="Gestión",Matriz_de_Riesgos!I138,IF(Matriz_de_Riesgos!N138="Corrupción_O_LA_FT","No valorar",""))</f>
        <v/>
      </c>
      <c r="C383" s="465"/>
      <c r="D383" s="466"/>
      <c r="E383" s="350" t="str">
        <f>IF(OR(C383=Hoja1!$C$17,D383=Hoja1!$D$17),Hoja1!$B$17,IF(OR(C383=Hoja1!$C$16,D383=Hoja1!$D$16),Hoja1!$B$16,IF(OR(C383=Hoja1!$C$15,D383=Hoja1!$D$15),Hoja1!$B$15,IF(OR(C383=Hoja1!$C$14,D383=Hoja1!$D$14),Hoja1!$B$14,IF(OR(C383=Hoja1!$C$13,D383=Hoja1!$D$13),Hoja1!$B$13,"")))))</f>
        <v/>
      </c>
      <c r="F383" s="200"/>
      <c r="G383" s="200"/>
      <c r="H383" s="201"/>
      <c r="I383" s="201"/>
      <c r="J383" s="201"/>
      <c r="K383" s="201"/>
      <c r="L383" s="180"/>
      <c r="M383" s="180"/>
      <c r="N383" s="180"/>
      <c r="O383" s="180"/>
      <c r="P383" s="180"/>
      <c r="Q383" s="208"/>
      <c r="R383" s="180"/>
      <c r="S383" s="180"/>
      <c r="T383" s="180"/>
      <c r="U383" s="180"/>
      <c r="V383" s="180"/>
      <c r="W383" s="209"/>
      <c r="X383" s="180"/>
      <c r="Y383" s="180"/>
      <c r="Z383" s="180"/>
      <c r="AA383" s="180"/>
      <c r="AB383" s="210"/>
      <c r="AC383" s="180"/>
      <c r="AD383" s="240"/>
      <c r="AE383" s="208"/>
      <c r="AF383" s="208"/>
      <c r="AG383" s="208"/>
      <c r="AH383" s="208"/>
      <c r="AI383" s="208"/>
      <c r="AJ383" s="208"/>
      <c r="AK383" s="180"/>
      <c r="AL383" s="180"/>
      <c r="AM383" s="180"/>
      <c r="AN383" s="180"/>
      <c r="AO383" s="180"/>
      <c r="AP383" s="180"/>
      <c r="AQ383" s="180"/>
      <c r="AR383" s="208"/>
      <c r="AS383" s="208"/>
      <c r="AT383" s="208"/>
      <c r="AU383" s="208"/>
      <c r="AV383" s="208"/>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row>
    <row r="384" spans="1:77" ht="16.5" hidden="1" customHeight="1">
      <c r="A384" s="365"/>
      <c r="B384" s="365"/>
      <c r="C384" s="365"/>
      <c r="D384" s="370"/>
      <c r="E384" s="373"/>
      <c r="F384" s="200"/>
      <c r="G384" s="200"/>
      <c r="H384" s="201"/>
      <c r="I384" s="201"/>
      <c r="J384" s="201"/>
      <c r="K384" s="201"/>
      <c r="L384" s="180"/>
      <c r="M384" s="180"/>
      <c r="N384" s="180"/>
      <c r="O384" s="180"/>
      <c r="P384" s="180"/>
      <c r="Q384" s="208"/>
      <c r="R384" s="180"/>
      <c r="S384" s="180"/>
      <c r="T384" s="180"/>
      <c r="U384" s="180"/>
      <c r="V384" s="180"/>
      <c r="W384" s="209"/>
      <c r="X384" s="180"/>
      <c r="Y384" s="180"/>
      <c r="Z384" s="180"/>
      <c r="AA384" s="180"/>
      <c r="AB384" s="210"/>
      <c r="AC384" s="180"/>
      <c r="AD384" s="240"/>
      <c r="AE384" s="208"/>
      <c r="AF384" s="208"/>
      <c r="AG384" s="208"/>
      <c r="AH384" s="208"/>
      <c r="AI384" s="208"/>
      <c r="AJ384" s="208"/>
      <c r="AK384" s="180"/>
      <c r="AL384" s="180"/>
      <c r="AM384" s="180"/>
      <c r="AN384" s="180"/>
      <c r="AO384" s="180"/>
      <c r="AP384" s="180"/>
      <c r="AQ384" s="180"/>
      <c r="AR384" s="208"/>
      <c r="AS384" s="208"/>
      <c r="AT384" s="208"/>
      <c r="AU384" s="208"/>
      <c r="AV384" s="208"/>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row>
    <row r="385" spans="1:77" ht="16.5" hidden="1" customHeight="1">
      <c r="A385" s="365"/>
      <c r="B385" s="365"/>
      <c r="C385" s="365"/>
      <c r="D385" s="370"/>
      <c r="E385" s="373"/>
      <c r="F385" s="200"/>
      <c r="G385" s="200"/>
      <c r="H385" s="201"/>
      <c r="I385" s="201"/>
      <c r="J385" s="201"/>
      <c r="K385" s="201"/>
      <c r="L385" s="180"/>
      <c r="M385" s="180"/>
      <c r="N385" s="180"/>
      <c r="O385" s="180"/>
      <c r="P385" s="180"/>
      <c r="Q385" s="208"/>
      <c r="R385" s="180"/>
      <c r="S385" s="180"/>
      <c r="T385" s="180"/>
      <c r="U385" s="180"/>
      <c r="V385" s="180"/>
      <c r="W385" s="209"/>
      <c r="X385" s="180"/>
      <c r="Y385" s="180"/>
      <c r="Z385" s="180"/>
      <c r="AA385" s="180"/>
      <c r="AB385" s="210"/>
      <c r="AC385" s="180"/>
      <c r="AD385" s="240"/>
      <c r="AE385" s="208"/>
      <c r="AF385" s="208"/>
      <c r="AG385" s="208"/>
      <c r="AH385" s="208"/>
      <c r="AI385" s="208"/>
      <c r="AJ385" s="208"/>
      <c r="AK385" s="180"/>
      <c r="AL385" s="180"/>
      <c r="AM385" s="180"/>
      <c r="AN385" s="180"/>
      <c r="AO385" s="180"/>
      <c r="AP385" s="180"/>
      <c r="AQ385" s="180"/>
      <c r="AR385" s="208"/>
      <c r="AS385" s="208"/>
      <c r="AT385" s="208"/>
      <c r="AU385" s="208"/>
      <c r="AV385" s="208"/>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row>
    <row r="386" spans="1:77" ht="16.5" hidden="1" customHeight="1">
      <c r="A386" s="365"/>
      <c r="B386" s="365"/>
      <c r="C386" s="365"/>
      <c r="D386" s="370"/>
      <c r="E386" s="373"/>
      <c r="F386" s="200"/>
      <c r="G386" s="200"/>
      <c r="H386" s="201"/>
      <c r="I386" s="201"/>
      <c r="J386" s="201"/>
      <c r="K386" s="201"/>
      <c r="L386" s="180"/>
      <c r="M386" s="180"/>
      <c r="N386" s="180"/>
      <c r="O386" s="180"/>
      <c r="P386" s="180"/>
      <c r="Q386" s="208"/>
      <c r="R386" s="180"/>
      <c r="S386" s="180"/>
      <c r="T386" s="180"/>
      <c r="U386" s="180"/>
      <c r="V386" s="180"/>
      <c r="W386" s="209"/>
      <c r="X386" s="180"/>
      <c r="Y386" s="180"/>
      <c r="Z386" s="180"/>
      <c r="AA386" s="180"/>
      <c r="AB386" s="210"/>
      <c r="AC386" s="180"/>
      <c r="AD386" s="240"/>
      <c r="AE386" s="208"/>
      <c r="AF386" s="208"/>
      <c r="AG386" s="208"/>
      <c r="AH386" s="208"/>
      <c r="AI386" s="208"/>
      <c r="AJ386" s="208"/>
      <c r="AK386" s="180"/>
      <c r="AL386" s="180"/>
      <c r="AM386" s="180"/>
      <c r="AN386" s="180"/>
      <c r="AO386" s="180"/>
      <c r="AP386" s="180"/>
      <c r="AQ386" s="180"/>
      <c r="AR386" s="208"/>
      <c r="AS386" s="208"/>
      <c r="AT386" s="208"/>
      <c r="AU386" s="208"/>
      <c r="AV386" s="208"/>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row>
    <row r="387" spans="1:77" ht="16.5" hidden="1" customHeight="1" thickBot="1">
      <c r="A387" s="366"/>
      <c r="B387" s="366"/>
      <c r="C387" s="366"/>
      <c r="D387" s="371"/>
      <c r="E387" s="374"/>
      <c r="F387" s="200"/>
      <c r="G387" s="200"/>
      <c r="H387" s="201"/>
      <c r="I387" s="201"/>
      <c r="J387" s="201"/>
      <c r="K387" s="201"/>
      <c r="L387" s="180"/>
      <c r="M387" s="180"/>
      <c r="N387" s="180"/>
      <c r="O387" s="180"/>
      <c r="P387" s="180"/>
      <c r="Q387" s="208"/>
      <c r="R387" s="180"/>
      <c r="S387" s="180"/>
      <c r="T387" s="180"/>
      <c r="U387" s="180"/>
      <c r="V387" s="180"/>
      <c r="W387" s="209"/>
      <c r="X387" s="180"/>
      <c r="Y387" s="180"/>
      <c r="Z387" s="180"/>
      <c r="AA387" s="180"/>
      <c r="AB387" s="210"/>
      <c r="AC387" s="180"/>
      <c r="AD387" s="240"/>
      <c r="AE387" s="208"/>
      <c r="AF387" s="208"/>
      <c r="AG387" s="208"/>
      <c r="AH387" s="208"/>
      <c r="AI387" s="208"/>
      <c r="AJ387" s="208"/>
      <c r="AK387" s="180"/>
      <c r="AL387" s="180"/>
      <c r="AM387" s="180"/>
      <c r="AN387" s="180"/>
      <c r="AO387" s="180"/>
      <c r="AP387" s="180"/>
      <c r="AQ387" s="180"/>
      <c r="AR387" s="208"/>
      <c r="AS387" s="208"/>
      <c r="AT387" s="208"/>
      <c r="AU387" s="208"/>
      <c r="AV387" s="208"/>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row>
    <row r="388" spans="1:77" ht="16.5" hidden="1" customHeight="1">
      <c r="A388" s="465">
        <v>32</v>
      </c>
      <c r="B388" s="465" t="str">
        <f>IF(Matriz_de_Riesgos!N143="Gestión",Matriz_de_Riesgos!I143,IF(Matriz_de_Riesgos!N143="Corrupción_O_LA_FT","No valorar",""))</f>
        <v/>
      </c>
      <c r="C388" s="465"/>
      <c r="D388" s="466"/>
      <c r="E388" s="350" t="str">
        <f>IF(OR(C388=Hoja1!$C$17,D388=Hoja1!$D$17),Hoja1!$B$17,IF(OR(C388=Hoja1!$C$16,D388=Hoja1!$D$16),Hoja1!$B$16,IF(OR(C388=Hoja1!$C$15,D388=Hoja1!$D$15),Hoja1!$B$15,IF(OR(C388=Hoja1!$C$14,D388=Hoja1!$D$14),Hoja1!$B$14,IF(OR(C388=Hoja1!$C$13,D388=Hoja1!$D$13),Hoja1!$B$13,"")))))</f>
        <v/>
      </c>
      <c r="F388" s="200"/>
      <c r="G388" s="200"/>
      <c r="H388" s="201"/>
      <c r="I388" s="201"/>
      <c r="J388" s="201"/>
      <c r="K388" s="201"/>
      <c r="L388" s="180"/>
      <c r="M388" s="180"/>
      <c r="N388" s="180"/>
      <c r="O388" s="180"/>
      <c r="P388" s="180"/>
      <c r="Q388" s="208"/>
      <c r="R388" s="180"/>
      <c r="S388" s="180"/>
      <c r="T388" s="180"/>
      <c r="U388" s="180"/>
      <c r="V388" s="180"/>
      <c r="W388" s="209"/>
      <c r="X388" s="180"/>
      <c r="Y388" s="180"/>
      <c r="Z388" s="180"/>
      <c r="AA388" s="180"/>
      <c r="AB388" s="210"/>
      <c r="AC388" s="180"/>
      <c r="AD388" s="240"/>
      <c r="AE388" s="208"/>
      <c r="AF388" s="208"/>
      <c r="AG388" s="208"/>
      <c r="AH388" s="208"/>
      <c r="AI388" s="208"/>
      <c r="AJ388" s="208"/>
      <c r="AK388" s="180"/>
      <c r="AL388" s="180"/>
      <c r="AM388" s="180"/>
      <c r="AN388" s="180"/>
      <c r="AO388" s="180"/>
      <c r="AP388" s="180"/>
      <c r="AQ388" s="180"/>
      <c r="AR388" s="208"/>
      <c r="AS388" s="208"/>
      <c r="AT388" s="208"/>
      <c r="AU388" s="208"/>
      <c r="AV388" s="208"/>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row>
    <row r="389" spans="1:77" ht="16.5" hidden="1" customHeight="1">
      <c r="A389" s="365"/>
      <c r="B389" s="365"/>
      <c r="C389" s="365"/>
      <c r="D389" s="370"/>
      <c r="E389" s="373"/>
      <c r="F389" s="200"/>
      <c r="G389" s="200"/>
      <c r="H389" s="201"/>
      <c r="I389" s="201"/>
      <c r="J389" s="201"/>
      <c r="K389" s="201"/>
      <c r="L389" s="180"/>
      <c r="M389" s="180"/>
      <c r="N389" s="180"/>
      <c r="O389" s="180"/>
      <c r="P389" s="180"/>
      <c r="Q389" s="208"/>
      <c r="R389" s="180"/>
      <c r="S389" s="180"/>
      <c r="T389" s="180"/>
      <c r="U389" s="180"/>
      <c r="V389" s="180"/>
      <c r="W389" s="209"/>
      <c r="X389" s="180"/>
      <c r="Y389" s="180"/>
      <c r="Z389" s="180"/>
      <c r="AA389" s="180"/>
      <c r="AB389" s="210"/>
      <c r="AC389" s="180"/>
      <c r="AD389" s="240"/>
      <c r="AE389" s="208"/>
      <c r="AF389" s="208"/>
      <c r="AG389" s="208"/>
      <c r="AH389" s="208"/>
      <c r="AI389" s="208"/>
      <c r="AJ389" s="208"/>
      <c r="AK389" s="180"/>
      <c r="AL389" s="180"/>
      <c r="AM389" s="180"/>
      <c r="AN389" s="180"/>
      <c r="AO389" s="180"/>
      <c r="AP389" s="180"/>
      <c r="AQ389" s="180"/>
      <c r="AR389" s="208"/>
      <c r="AS389" s="208"/>
      <c r="AT389" s="208"/>
      <c r="AU389" s="208"/>
      <c r="AV389" s="208"/>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row>
    <row r="390" spans="1:77" ht="16.5" hidden="1" customHeight="1">
      <c r="A390" s="365"/>
      <c r="B390" s="365"/>
      <c r="C390" s="365"/>
      <c r="D390" s="370"/>
      <c r="E390" s="373"/>
      <c r="F390" s="200"/>
      <c r="G390" s="200"/>
      <c r="H390" s="201"/>
      <c r="I390" s="201"/>
      <c r="J390" s="201"/>
      <c r="K390" s="201"/>
      <c r="L390" s="180"/>
      <c r="M390" s="180"/>
      <c r="N390" s="180"/>
      <c r="O390" s="180"/>
      <c r="P390" s="180"/>
      <c r="Q390" s="208"/>
      <c r="R390" s="180"/>
      <c r="S390" s="180"/>
      <c r="T390" s="180"/>
      <c r="U390" s="180"/>
      <c r="V390" s="180"/>
      <c r="W390" s="209"/>
      <c r="X390" s="180"/>
      <c r="Y390" s="180"/>
      <c r="Z390" s="180"/>
      <c r="AA390" s="180"/>
      <c r="AB390" s="210"/>
      <c r="AC390" s="180"/>
      <c r="AD390" s="240"/>
      <c r="AE390" s="208"/>
      <c r="AF390" s="208"/>
      <c r="AG390" s="208"/>
      <c r="AH390" s="208"/>
      <c r="AI390" s="208"/>
      <c r="AJ390" s="208"/>
      <c r="AK390" s="180"/>
      <c r="AL390" s="180"/>
      <c r="AM390" s="180"/>
      <c r="AN390" s="180"/>
      <c r="AO390" s="180"/>
      <c r="AP390" s="180"/>
      <c r="AQ390" s="180"/>
      <c r="AR390" s="208"/>
      <c r="AS390" s="208"/>
      <c r="AT390" s="208"/>
      <c r="AU390" s="208"/>
      <c r="AV390" s="208"/>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row>
    <row r="391" spans="1:77" ht="16.5" hidden="1" customHeight="1">
      <c r="A391" s="365"/>
      <c r="B391" s="365"/>
      <c r="C391" s="365"/>
      <c r="D391" s="370"/>
      <c r="E391" s="373"/>
      <c r="F391" s="200"/>
      <c r="G391" s="200"/>
      <c r="H391" s="201"/>
      <c r="I391" s="201"/>
      <c r="J391" s="201"/>
      <c r="K391" s="201"/>
      <c r="L391" s="180"/>
      <c r="M391" s="180"/>
      <c r="N391" s="180"/>
      <c r="O391" s="180"/>
      <c r="P391" s="180"/>
      <c r="Q391" s="208"/>
      <c r="R391" s="180"/>
      <c r="S391" s="180"/>
      <c r="T391" s="180"/>
      <c r="U391" s="180"/>
      <c r="V391" s="180"/>
      <c r="W391" s="209"/>
      <c r="X391" s="180"/>
      <c r="Y391" s="180"/>
      <c r="Z391" s="180"/>
      <c r="AA391" s="180"/>
      <c r="AB391" s="210"/>
      <c r="AC391" s="180"/>
      <c r="AD391" s="240"/>
      <c r="AE391" s="208"/>
      <c r="AF391" s="208"/>
      <c r="AG391" s="208"/>
      <c r="AH391" s="208"/>
      <c r="AI391" s="208"/>
      <c r="AJ391" s="208"/>
      <c r="AK391" s="180"/>
      <c r="AL391" s="180"/>
      <c r="AM391" s="180"/>
      <c r="AN391" s="180"/>
      <c r="AO391" s="180"/>
      <c r="AP391" s="180"/>
      <c r="AQ391" s="180"/>
      <c r="AR391" s="208"/>
      <c r="AS391" s="208"/>
      <c r="AT391" s="208"/>
      <c r="AU391" s="208"/>
      <c r="AV391" s="208"/>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row>
    <row r="392" spans="1:77" ht="16.5" hidden="1" customHeight="1" thickBot="1">
      <c r="A392" s="366"/>
      <c r="B392" s="366"/>
      <c r="C392" s="366"/>
      <c r="D392" s="371"/>
      <c r="E392" s="374"/>
      <c r="F392" s="200"/>
      <c r="G392" s="200"/>
      <c r="H392" s="201"/>
      <c r="I392" s="201"/>
      <c r="J392" s="201"/>
      <c r="K392" s="201"/>
      <c r="L392" s="180"/>
      <c r="M392" s="180"/>
      <c r="N392" s="180"/>
      <c r="O392" s="180"/>
      <c r="P392" s="180"/>
      <c r="Q392" s="208"/>
      <c r="R392" s="180"/>
      <c r="S392" s="180"/>
      <c r="T392" s="180"/>
      <c r="U392" s="180"/>
      <c r="V392" s="180"/>
      <c r="W392" s="209"/>
      <c r="X392" s="180"/>
      <c r="Y392" s="180"/>
      <c r="Z392" s="180"/>
      <c r="AA392" s="180"/>
      <c r="AB392" s="210"/>
      <c r="AC392" s="180"/>
      <c r="AD392" s="240"/>
      <c r="AE392" s="208"/>
      <c r="AF392" s="208"/>
      <c r="AG392" s="208"/>
      <c r="AH392" s="208"/>
      <c r="AI392" s="208"/>
      <c r="AJ392" s="208"/>
      <c r="AK392" s="180"/>
      <c r="AL392" s="180"/>
      <c r="AM392" s="180"/>
      <c r="AN392" s="180"/>
      <c r="AO392" s="180"/>
      <c r="AP392" s="180"/>
      <c r="AQ392" s="180"/>
      <c r="AR392" s="208"/>
      <c r="AS392" s="208"/>
      <c r="AT392" s="208"/>
      <c r="AU392" s="208"/>
      <c r="AV392" s="208"/>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row>
    <row r="393" spans="1:77" ht="16.5" hidden="1" customHeight="1">
      <c r="A393" s="465">
        <v>33</v>
      </c>
      <c r="B393" s="465" t="str">
        <f>IF(Matriz_de_Riesgos!N148="Gestión",Matriz_de_Riesgos!I148,IF(Matriz_de_Riesgos!N148="Corrupción_O_LA_FT","No valorar",""))</f>
        <v/>
      </c>
      <c r="C393" s="465"/>
      <c r="D393" s="466"/>
      <c r="E393" s="350" t="str">
        <f>IF(OR(C393=Hoja1!$C$17,D393=Hoja1!$D$17),Hoja1!$B$17,IF(OR(C393=Hoja1!$C$16,D393=Hoja1!$D$16),Hoja1!$B$16,IF(OR(C393=Hoja1!$C$15,D393=Hoja1!$D$15),Hoja1!$B$15,IF(OR(C393=Hoja1!$C$14,D393=Hoja1!$D$14),Hoja1!$B$14,IF(OR(C393=Hoja1!$C$13,D393=Hoja1!$D$13),Hoja1!$B$13,"")))))</f>
        <v/>
      </c>
      <c r="F393" s="200"/>
      <c r="G393" s="200"/>
      <c r="H393" s="201"/>
      <c r="I393" s="201"/>
      <c r="J393" s="201"/>
      <c r="K393" s="201"/>
      <c r="L393" s="180"/>
      <c r="M393" s="180"/>
      <c r="N393" s="180"/>
      <c r="O393" s="180"/>
      <c r="P393" s="180"/>
      <c r="Q393" s="208"/>
      <c r="R393" s="180"/>
      <c r="S393" s="180"/>
      <c r="T393" s="180"/>
      <c r="U393" s="180"/>
      <c r="V393" s="180"/>
      <c r="W393" s="209"/>
      <c r="X393" s="180"/>
      <c r="Y393" s="180"/>
      <c r="Z393" s="180"/>
      <c r="AA393" s="180"/>
      <c r="AB393" s="210"/>
      <c r="AC393" s="180"/>
      <c r="AD393" s="240"/>
      <c r="AE393" s="208"/>
      <c r="AF393" s="208"/>
      <c r="AG393" s="208"/>
      <c r="AH393" s="208"/>
      <c r="AI393" s="208"/>
      <c r="AJ393" s="208"/>
      <c r="AK393" s="180"/>
      <c r="AL393" s="180"/>
      <c r="AM393" s="180"/>
      <c r="AN393" s="180"/>
      <c r="AO393" s="180"/>
      <c r="AP393" s="180"/>
      <c r="AQ393" s="180"/>
      <c r="AR393" s="208"/>
      <c r="AS393" s="208"/>
      <c r="AT393" s="208"/>
      <c r="AU393" s="208"/>
      <c r="AV393" s="208"/>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row>
    <row r="394" spans="1:77" ht="16.5" hidden="1" customHeight="1">
      <c r="A394" s="365"/>
      <c r="B394" s="365"/>
      <c r="C394" s="365"/>
      <c r="D394" s="370"/>
      <c r="E394" s="373"/>
      <c r="F394" s="200"/>
      <c r="G394" s="200"/>
      <c r="H394" s="201"/>
      <c r="I394" s="201"/>
      <c r="J394" s="201"/>
      <c r="K394" s="201"/>
      <c r="L394" s="180"/>
      <c r="M394" s="180"/>
      <c r="N394" s="180"/>
      <c r="O394" s="180"/>
      <c r="P394" s="180"/>
      <c r="Q394" s="208"/>
      <c r="R394" s="180"/>
      <c r="S394" s="180"/>
      <c r="T394" s="180"/>
      <c r="U394" s="180"/>
      <c r="V394" s="180"/>
      <c r="W394" s="209"/>
      <c r="X394" s="180"/>
      <c r="Y394" s="180"/>
      <c r="Z394" s="180"/>
      <c r="AA394" s="180"/>
      <c r="AB394" s="210"/>
      <c r="AC394" s="180"/>
      <c r="AD394" s="240"/>
      <c r="AE394" s="208"/>
      <c r="AF394" s="208"/>
      <c r="AG394" s="208"/>
      <c r="AH394" s="208"/>
      <c r="AI394" s="208"/>
      <c r="AJ394" s="208"/>
      <c r="AK394" s="180"/>
      <c r="AL394" s="180"/>
      <c r="AM394" s="180"/>
      <c r="AN394" s="180"/>
      <c r="AO394" s="180"/>
      <c r="AP394" s="180"/>
      <c r="AQ394" s="180"/>
      <c r="AR394" s="208"/>
      <c r="AS394" s="208"/>
      <c r="AT394" s="208"/>
      <c r="AU394" s="208"/>
      <c r="AV394" s="208"/>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row>
    <row r="395" spans="1:77" ht="16.5" hidden="1" customHeight="1">
      <c r="A395" s="365"/>
      <c r="B395" s="365"/>
      <c r="C395" s="365"/>
      <c r="D395" s="370"/>
      <c r="E395" s="373"/>
      <c r="F395" s="200"/>
      <c r="G395" s="200"/>
      <c r="H395" s="201"/>
      <c r="I395" s="201"/>
      <c r="J395" s="201"/>
      <c r="K395" s="201"/>
      <c r="L395" s="180"/>
      <c r="M395" s="180"/>
      <c r="N395" s="180"/>
      <c r="O395" s="180"/>
      <c r="P395" s="180"/>
      <c r="Q395" s="208"/>
      <c r="R395" s="180"/>
      <c r="S395" s="180"/>
      <c r="T395" s="180"/>
      <c r="U395" s="180"/>
      <c r="V395" s="180"/>
      <c r="W395" s="209"/>
      <c r="X395" s="180"/>
      <c r="Y395" s="180"/>
      <c r="Z395" s="180"/>
      <c r="AA395" s="180"/>
      <c r="AB395" s="210"/>
      <c r="AC395" s="180"/>
      <c r="AD395" s="240"/>
      <c r="AE395" s="208"/>
      <c r="AF395" s="208"/>
      <c r="AG395" s="208"/>
      <c r="AH395" s="208"/>
      <c r="AI395" s="208"/>
      <c r="AJ395" s="208"/>
      <c r="AK395" s="180"/>
      <c r="AL395" s="180"/>
      <c r="AM395" s="180"/>
      <c r="AN395" s="180"/>
      <c r="AO395" s="180"/>
      <c r="AP395" s="180"/>
      <c r="AQ395" s="180"/>
      <c r="AR395" s="208"/>
      <c r="AS395" s="208"/>
      <c r="AT395" s="208"/>
      <c r="AU395" s="208"/>
      <c r="AV395" s="208"/>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row>
    <row r="396" spans="1:77" ht="16.5" hidden="1" customHeight="1">
      <c r="A396" s="365"/>
      <c r="B396" s="365"/>
      <c r="C396" s="365"/>
      <c r="D396" s="370"/>
      <c r="E396" s="373"/>
      <c r="F396" s="200"/>
      <c r="G396" s="200"/>
      <c r="H396" s="201"/>
      <c r="I396" s="201"/>
      <c r="J396" s="201"/>
      <c r="K396" s="201"/>
      <c r="L396" s="180"/>
      <c r="M396" s="180"/>
      <c r="N396" s="180"/>
      <c r="O396" s="180"/>
      <c r="P396" s="180"/>
      <c r="Q396" s="208"/>
      <c r="R396" s="180"/>
      <c r="S396" s="180"/>
      <c r="T396" s="180"/>
      <c r="U396" s="180"/>
      <c r="V396" s="180"/>
      <c r="W396" s="209"/>
      <c r="X396" s="180"/>
      <c r="Y396" s="180"/>
      <c r="Z396" s="180"/>
      <c r="AA396" s="180"/>
      <c r="AB396" s="210"/>
      <c r="AC396" s="180"/>
      <c r="AD396" s="240"/>
      <c r="AE396" s="208"/>
      <c r="AF396" s="208"/>
      <c r="AG396" s="208"/>
      <c r="AH396" s="208"/>
      <c r="AI396" s="208"/>
      <c r="AJ396" s="208"/>
      <c r="AK396" s="180"/>
      <c r="AL396" s="180"/>
      <c r="AM396" s="180"/>
      <c r="AN396" s="180"/>
      <c r="AO396" s="180"/>
      <c r="AP396" s="180"/>
      <c r="AQ396" s="180"/>
      <c r="AR396" s="208"/>
      <c r="AS396" s="208"/>
      <c r="AT396" s="208"/>
      <c r="AU396" s="208"/>
      <c r="AV396" s="208"/>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row>
    <row r="397" spans="1:77" ht="16.5" hidden="1" customHeight="1" thickBot="1">
      <c r="A397" s="366"/>
      <c r="B397" s="366"/>
      <c r="C397" s="366"/>
      <c r="D397" s="371"/>
      <c r="E397" s="374"/>
      <c r="F397" s="200"/>
      <c r="G397" s="200"/>
      <c r="H397" s="201"/>
      <c r="I397" s="201"/>
      <c r="J397" s="201"/>
      <c r="K397" s="201"/>
      <c r="L397" s="180"/>
      <c r="M397" s="180"/>
      <c r="N397" s="180"/>
      <c r="O397" s="180"/>
      <c r="P397" s="180"/>
      <c r="Q397" s="208"/>
      <c r="R397" s="180"/>
      <c r="S397" s="180"/>
      <c r="T397" s="180"/>
      <c r="U397" s="180"/>
      <c r="V397" s="180"/>
      <c r="W397" s="209"/>
      <c r="X397" s="180"/>
      <c r="Y397" s="180"/>
      <c r="Z397" s="180"/>
      <c r="AA397" s="180"/>
      <c r="AB397" s="210"/>
      <c r="AC397" s="180"/>
      <c r="AD397" s="240"/>
      <c r="AE397" s="208"/>
      <c r="AF397" s="208"/>
      <c r="AG397" s="208"/>
      <c r="AH397" s="208"/>
      <c r="AI397" s="208"/>
      <c r="AJ397" s="208"/>
      <c r="AK397" s="180"/>
      <c r="AL397" s="180"/>
      <c r="AM397" s="180"/>
      <c r="AN397" s="180"/>
      <c r="AO397" s="180"/>
      <c r="AP397" s="180"/>
      <c r="AQ397" s="180"/>
      <c r="AR397" s="208"/>
      <c r="AS397" s="208"/>
      <c r="AT397" s="208"/>
      <c r="AU397" s="208"/>
      <c r="AV397" s="208"/>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row>
    <row r="398" spans="1:77" ht="16.5" hidden="1" customHeight="1">
      <c r="A398" s="465">
        <v>34</v>
      </c>
      <c r="B398" s="465" t="str">
        <f>IF(Matriz_de_Riesgos!N153="Gestión",Matriz_de_Riesgos!I153,IF(Matriz_de_Riesgos!N153="Corrupción_O_LA_FT","No valorar",""))</f>
        <v/>
      </c>
      <c r="C398" s="465"/>
      <c r="D398" s="466"/>
      <c r="E398" s="350" t="str">
        <f>IF(OR(C398=Hoja1!$C$17,D398=Hoja1!$D$17),Hoja1!$B$17,IF(OR(C398=Hoja1!$C$16,D398=Hoja1!$D$16),Hoja1!$B$16,IF(OR(C398=Hoja1!$C$15,D398=Hoja1!$D$15),Hoja1!$B$15,IF(OR(C398=Hoja1!$C$14,D398=Hoja1!$D$14),Hoja1!$B$14,IF(OR(C398=Hoja1!$C$13,D398=Hoja1!$D$13),Hoja1!$B$13,"")))))</f>
        <v/>
      </c>
      <c r="F398" s="200"/>
      <c r="G398" s="200"/>
      <c r="H398" s="201"/>
      <c r="I398" s="201"/>
      <c r="J398" s="201"/>
      <c r="K398" s="201"/>
      <c r="L398" s="180"/>
      <c r="M398" s="180"/>
      <c r="N398" s="180"/>
      <c r="O398" s="180"/>
      <c r="P398" s="180"/>
      <c r="Q398" s="208"/>
      <c r="R398" s="180"/>
      <c r="S398" s="180"/>
      <c r="T398" s="180"/>
      <c r="U398" s="180"/>
      <c r="V398" s="180"/>
      <c r="W398" s="209"/>
      <c r="X398" s="180"/>
      <c r="Y398" s="180"/>
      <c r="Z398" s="180"/>
      <c r="AA398" s="180"/>
      <c r="AB398" s="210"/>
      <c r="AC398" s="180"/>
      <c r="AD398" s="240"/>
      <c r="AE398" s="208"/>
      <c r="AF398" s="208"/>
      <c r="AG398" s="208"/>
      <c r="AH398" s="208"/>
      <c r="AI398" s="208"/>
      <c r="AJ398" s="208"/>
      <c r="AK398" s="180"/>
      <c r="AL398" s="180"/>
      <c r="AM398" s="180"/>
      <c r="AN398" s="180"/>
      <c r="AO398" s="180"/>
      <c r="AP398" s="180"/>
      <c r="AQ398" s="180"/>
      <c r="AR398" s="208"/>
      <c r="AS398" s="208"/>
      <c r="AT398" s="208"/>
      <c r="AU398" s="208"/>
      <c r="AV398" s="208"/>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row>
    <row r="399" spans="1:77" ht="16.5" hidden="1" customHeight="1">
      <c r="A399" s="365"/>
      <c r="B399" s="365"/>
      <c r="C399" s="365"/>
      <c r="D399" s="370"/>
      <c r="E399" s="373"/>
      <c r="F399" s="200"/>
      <c r="G399" s="200"/>
      <c r="H399" s="201"/>
      <c r="I399" s="201"/>
      <c r="J399" s="201"/>
      <c r="K399" s="201"/>
      <c r="L399" s="180"/>
      <c r="M399" s="180"/>
      <c r="N399" s="180"/>
      <c r="O399" s="180"/>
      <c r="P399" s="180"/>
      <c r="Q399" s="208"/>
      <c r="R399" s="180"/>
      <c r="S399" s="180"/>
      <c r="T399" s="180"/>
      <c r="U399" s="180"/>
      <c r="V399" s="180"/>
      <c r="W399" s="209"/>
      <c r="X399" s="180"/>
      <c r="Y399" s="180"/>
      <c r="Z399" s="180"/>
      <c r="AA399" s="180"/>
      <c r="AB399" s="210"/>
      <c r="AC399" s="180"/>
      <c r="AD399" s="240"/>
      <c r="AE399" s="208"/>
      <c r="AF399" s="208"/>
      <c r="AG399" s="208"/>
      <c r="AH399" s="208"/>
      <c r="AI399" s="208"/>
      <c r="AJ399" s="208"/>
      <c r="AK399" s="180"/>
      <c r="AL399" s="180"/>
      <c r="AM399" s="180"/>
      <c r="AN399" s="180"/>
      <c r="AO399" s="180"/>
      <c r="AP399" s="180"/>
      <c r="AQ399" s="180"/>
      <c r="AR399" s="208"/>
      <c r="AS399" s="208"/>
      <c r="AT399" s="208"/>
      <c r="AU399" s="208"/>
      <c r="AV399" s="208"/>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row>
    <row r="400" spans="1:77" ht="16.5" hidden="1" customHeight="1">
      <c r="A400" s="365"/>
      <c r="B400" s="365"/>
      <c r="C400" s="365"/>
      <c r="D400" s="370"/>
      <c r="E400" s="373"/>
      <c r="F400" s="200"/>
      <c r="G400" s="200"/>
      <c r="H400" s="201"/>
      <c r="I400" s="201"/>
      <c r="J400" s="201"/>
      <c r="K400" s="201"/>
      <c r="L400" s="180"/>
      <c r="M400" s="180"/>
      <c r="N400" s="180"/>
      <c r="O400" s="180"/>
      <c r="P400" s="180"/>
      <c r="Q400" s="208"/>
      <c r="R400" s="180"/>
      <c r="S400" s="180"/>
      <c r="T400" s="180"/>
      <c r="U400" s="180"/>
      <c r="V400" s="180"/>
      <c r="W400" s="209"/>
      <c r="X400" s="180"/>
      <c r="Y400" s="180"/>
      <c r="Z400" s="180"/>
      <c r="AA400" s="180"/>
      <c r="AB400" s="210"/>
      <c r="AC400" s="180"/>
      <c r="AD400" s="240"/>
      <c r="AE400" s="208"/>
      <c r="AF400" s="208"/>
      <c r="AG400" s="208"/>
      <c r="AH400" s="208"/>
      <c r="AI400" s="208"/>
      <c r="AJ400" s="208"/>
      <c r="AK400" s="180"/>
      <c r="AL400" s="180"/>
      <c r="AM400" s="180"/>
      <c r="AN400" s="180"/>
      <c r="AO400" s="180"/>
      <c r="AP400" s="180"/>
      <c r="AQ400" s="180"/>
      <c r="AR400" s="208"/>
      <c r="AS400" s="208"/>
      <c r="AT400" s="208"/>
      <c r="AU400" s="208"/>
      <c r="AV400" s="208"/>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row>
    <row r="401" spans="1:77" ht="16.5" hidden="1" customHeight="1">
      <c r="A401" s="365"/>
      <c r="B401" s="365"/>
      <c r="C401" s="365"/>
      <c r="D401" s="370"/>
      <c r="E401" s="373"/>
      <c r="F401" s="200"/>
      <c r="G401" s="200"/>
      <c r="H401" s="201"/>
      <c r="I401" s="201"/>
      <c r="J401" s="201"/>
      <c r="K401" s="201"/>
      <c r="L401" s="180"/>
      <c r="M401" s="180"/>
      <c r="N401" s="180"/>
      <c r="O401" s="180"/>
      <c r="P401" s="180"/>
      <c r="Q401" s="208"/>
      <c r="R401" s="180"/>
      <c r="S401" s="180"/>
      <c r="T401" s="180"/>
      <c r="U401" s="180"/>
      <c r="V401" s="180"/>
      <c r="W401" s="209"/>
      <c r="X401" s="180"/>
      <c r="Y401" s="180"/>
      <c r="Z401" s="180"/>
      <c r="AA401" s="180"/>
      <c r="AB401" s="210"/>
      <c r="AC401" s="180"/>
      <c r="AD401" s="240"/>
      <c r="AE401" s="208"/>
      <c r="AF401" s="208"/>
      <c r="AG401" s="208"/>
      <c r="AH401" s="208"/>
      <c r="AI401" s="208"/>
      <c r="AJ401" s="208"/>
      <c r="AK401" s="180"/>
      <c r="AL401" s="180"/>
      <c r="AM401" s="180"/>
      <c r="AN401" s="180"/>
      <c r="AO401" s="180"/>
      <c r="AP401" s="180"/>
      <c r="AQ401" s="180"/>
      <c r="AR401" s="208"/>
      <c r="AS401" s="208"/>
      <c r="AT401" s="208"/>
      <c r="AU401" s="208"/>
      <c r="AV401" s="208"/>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row>
    <row r="402" spans="1:77" ht="16.5" hidden="1" customHeight="1" thickBot="1">
      <c r="A402" s="366"/>
      <c r="B402" s="366"/>
      <c r="C402" s="366"/>
      <c r="D402" s="371"/>
      <c r="E402" s="374"/>
      <c r="F402" s="200"/>
      <c r="G402" s="200"/>
      <c r="H402" s="201"/>
      <c r="I402" s="201"/>
      <c r="J402" s="201"/>
      <c r="K402" s="201"/>
      <c r="L402" s="180"/>
      <c r="M402" s="180"/>
      <c r="N402" s="180"/>
      <c r="O402" s="180"/>
      <c r="P402" s="180"/>
      <c r="Q402" s="208"/>
      <c r="R402" s="180"/>
      <c r="S402" s="180"/>
      <c r="T402" s="180"/>
      <c r="U402" s="180"/>
      <c r="V402" s="180"/>
      <c r="W402" s="209"/>
      <c r="X402" s="180"/>
      <c r="Y402" s="180"/>
      <c r="Z402" s="180"/>
      <c r="AA402" s="180"/>
      <c r="AB402" s="210"/>
      <c r="AC402" s="180"/>
      <c r="AD402" s="240"/>
      <c r="AE402" s="208"/>
      <c r="AF402" s="208"/>
      <c r="AG402" s="208"/>
      <c r="AH402" s="208"/>
      <c r="AI402" s="208"/>
      <c r="AJ402" s="208"/>
      <c r="AK402" s="180"/>
      <c r="AL402" s="180"/>
      <c r="AM402" s="180"/>
      <c r="AN402" s="180"/>
      <c r="AO402" s="180"/>
      <c r="AP402" s="180"/>
      <c r="AQ402" s="180"/>
      <c r="AR402" s="208"/>
      <c r="AS402" s="208"/>
      <c r="AT402" s="208"/>
      <c r="AU402" s="208"/>
      <c r="AV402" s="208"/>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row>
    <row r="403" spans="1:77" ht="16.5" hidden="1" customHeight="1">
      <c r="A403" s="465">
        <v>35</v>
      </c>
      <c r="B403" s="465" t="str">
        <f>IF(Matriz_de_Riesgos!N158="Gestión",Matriz_de_Riesgos!I158,IF(Matriz_de_Riesgos!N158="Corrupción_O_LA_FT","No valorar",""))</f>
        <v/>
      </c>
      <c r="C403" s="465"/>
      <c r="D403" s="466"/>
      <c r="E403" s="350" t="str">
        <f>IF(OR(C403=Hoja1!$C$17,D403=Hoja1!$D$17),Hoja1!$B$17,IF(OR(C403=Hoja1!$C$16,D403=Hoja1!$D$16),Hoja1!$B$16,IF(OR(C403=Hoja1!$C$15,D403=Hoja1!$D$15),Hoja1!$B$15,IF(OR(C403=Hoja1!$C$14,D403=Hoja1!$D$14),Hoja1!$B$14,IF(OR(C403=Hoja1!$C$13,D403=Hoja1!$D$13),Hoja1!$B$13,"")))))</f>
        <v/>
      </c>
      <c r="F403" s="200"/>
      <c r="G403" s="200"/>
      <c r="H403" s="201"/>
      <c r="I403" s="201"/>
      <c r="J403" s="201"/>
      <c r="K403" s="201"/>
      <c r="L403" s="180"/>
      <c r="M403" s="180"/>
      <c r="N403" s="180"/>
      <c r="O403" s="180"/>
      <c r="P403" s="180"/>
      <c r="Q403" s="208"/>
      <c r="R403" s="180"/>
      <c r="S403" s="180"/>
      <c r="T403" s="180"/>
      <c r="U403" s="180"/>
      <c r="V403" s="180"/>
      <c r="W403" s="209"/>
      <c r="X403" s="180"/>
      <c r="Y403" s="180"/>
      <c r="Z403" s="180"/>
      <c r="AA403" s="180"/>
      <c r="AB403" s="210"/>
      <c r="AC403" s="180"/>
      <c r="AD403" s="240"/>
      <c r="AE403" s="208"/>
      <c r="AF403" s="208"/>
      <c r="AG403" s="208"/>
      <c r="AH403" s="208"/>
      <c r="AI403" s="208"/>
      <c r="AJ403" s="208"/>
      <c r="AK403" s="180"/>
      <c r="AL403" s="180"/>
      <c r="AM403" s="180"/>
      <c r="AN403" s="180"/>
      <c r="AO403" s="180"/>
      <c r="AP403" s="180"/>
      <c r="AQ403" s="180"/>
      <c r="AR403" s="208"/>
      <c r="AS403" s="208"/>
      <c r="AT403" s="208"/>
      <c r="AU403" s="208"/>
      <c r="AV403" s="208"/>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row>
    <row r="404" spans="1:77" ht="16.5" hidden="1" customHeight="1">
      <c r="A404" s="365"/>
      <c r="B404" s="365"/>
      <c r="C404" s="365"/>
      <c r="D404" s="370"/>
      <c r="E404" s="373"/>
      <c r="F404" s="200"/>
      <c r="G404" s="200"/>
      <c r="H404" s="201"/>
      <c r="I404" s="201"/>
      <c r="J404" s="201"/>
      <c r="K404" s="201"/>
      <c r="L404" s="180"/>
      <c r="M404" s="180"/>
      <c r="N404" s="180"/>
      <c r="O404" s="180"/>
      <c r="P404" s="180"/>
      <c r="Q404" s="208"/>
      <c r="R404" s="180"/>
      <c r="S404" s="180"/>
      <c r="T404" s="180"/>
      <c r="U404" s="180"/>
      <c r="V404" s="180"/>
      <c r="W404" s="209"/>
      <c r="X404" s="180"/>
      <c r="Y404" s="180"/>
      <c r="Z404" s="180"/>
      <c r="AA404" s="180"/>
      <c r="AB404" s="210"/>
      <c r="AC404" s="180"/>
      <c r="AD404" s="240"/>
      <c r="AE404" s="208"/>
      <c r="AF404" s="208"/>
      <c r="AG404" s="208"/>
      <c r="AH404" s="208"/>
      <c r="AI404" s="208"/>
      <c r="AJ404" s="208"/>
      <c r="AK404" s="180"/>
      <c r="AL404" s="180"/>
      <c r="AM404" s="180"/>
      <c r="AN404" s="180"/>
      <c r="AO404" s="180"/>
      <c r="AP404" s="180"/>
      <c r="AQ404" s="180"/>
      <c r="AR404" s="208"/>
      <c r="AS404" s="208"/>
      <c r="AT404" s="208"/>
      <c r="AU404" s="208"/>
      <c r="AV404" s="208"/>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row>
    <row r="405" spans="1:77" ht="16.5" hidden="1" customHeight="1">
      <c r="A405" s="365"/>
      <c r="B405" s="365"/>
      <c r="C405" s="365"/>
      <c r="D405" s="370"/>
      <c r="E405" s="373"/>
      <c r="F405" s="200"/>
      <c r="G405" s="200"/>
      <c r="H405" s="201"/>
      <c r="I405" s="201"/>
      <c r="J405" s="201"/>
      <c r="K405" s="201"/>
      <c r="L405" s="180"/>
      <c r="M405" s="180"/>
      <c r="N405" s="180"/>
      <c r="O405" s="180"/>
      <c r="P405" s="180"/>
      <c r="Q405" s="208"/>
      <c r="R405" s="180"/>
      <c r="S405" s="180"/>
      <c r="T405" s="180"/>
      <c r="U405" s="180"/>
      <c r="V405" s="180"/>
      <c r="W405" s="209"/>
      <c r="X405" s="180"/>
      <c r="Y405" s="180"/>
      <c r="Z405" s="180"/>
      <c r="AA405" s="180"/>
      <c r="AB405" s="210"/>
      <c r="AC405" s="180"/>
      <c r="AD405" s="240"/>
      <c r="AE405" s="208"/>
      <c r="AF405" s="208"/>
      <c r="AG405" s="208"/>
      <c r="AH405" s="208"/>
      <c r="AI405" s="208"/>
      <c r="AJ405" s="208"/>
      <c r="AK405" s="180"/>
      <c r="AL405" s="180"/>
      <c r="AM405" s="180"/>
      <c r="AN405" s="180"/>
      <c r="AO405" s="180"/>
      <c r="AP405" s="180"/>
      <c r="AQ405" s="180"/>
      <c r="AR405" s="208"/>
      <c r="AS405" s="208"/>
      <c r="AT405" s="208"/>
      <c r="AU405" s="208"/>
      <c r="AV405" s="208"/>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row>
    <row r="406" spans="1:77" ht="16.5" hidden="1" customHeight="1">
      <c r="A406" s="365"/>
      <c r="B406" s="365"/>
      <c r="C406" s="365"/>
      <c r="D406" s="370"/>
      <c r="E406" s="373"/>
      <c r="F406" s="200"/>
      <c r="G406" s="200"/>
      <c r="H406" s="201"/>
      <c r="I406" s="201"/>
      <c r="J406" s="201"/>
      <c r="K406" s="201"/>
      <c r="L406" s="180"/>
      <c r="M406" s="180"/>
      <c r="N406" s="180"/>
      <c r="O406" s="180"/>
      <c r="P406" s="180"/>
      <c r="Q406" s="208"/>
      <c r="R406" s="180"/>
      <c r="S406" s="180"/>
      <c r="T406" s="180"/>
      <c r="U406" s="180"/>
      <c r="V406" s="180"/>
      <c r="W406" s="209"/>
      <c r="X406" s="180"/>
      <c r="Y406" s="180"/>
      <c r="Z406" s="180"/>
      <c r="AA406" s="180"/>
      <c r="AB406" s="210"/>
      <c r="AC406" s="180"/>
      <c r="AD406" s="240"/>
      <c r="AE406" s="208"/>
      <c r="AF406" s="208"/>
      <c r="AG406" s="208"/>
      <c r="AH406" s="208"/>
      <c r="AI406" s="208"/>
      <c r="AJ406" s="208"/>
      <c r="AK406" s="180"/>
      <c r="AL406" s="180"/>
      <c r="AM406" s="180"/>
      <c r="AN406" s="180"/>
      <c r="AO406" s="180"/>
      <c r="AP406" s="180"/>
      <c r="AQ406" s="180"/>
      <c r="AR406" s="208"/>
      <c r="AS406" s="208"/>
      <c r="AT406" s="208"/>
      <c r="AU406" s="208"/>
      <c r="AV406" s="208"/>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row>
    <row r="407" spans="1:77" ht="16.5" hidden="1" customHeight="1" thickBot="1">
      <c r="A407" s="366"/>
      <c r="B407" s="366"/>
      <c r="C407" s="366"/>
      <c r="D407" s="371"/>
      <c r="E407" s="374"/>
      <c r="F407" s="200"/>
      <c r="G407" s="200"/>
      <c r="H407" s="201"/>
      <c r="I407" s="201"/>
      <c r="J407" s="201"/>
      <c r="K407" s="201"/>
      <c r="L407" s="180"/>
      <c r="M407" s="180"/>
      <c r="N407" s="180"/>
      <c r="O407" s="180"/>
      <c r="P407" s="180"/>
      <c r="Q407" s="208"/>
      <c r="R407" s="180"/>
      <c r="S407" s="180"/>
      <c r="T407" s="180"/>
      <c r="U407" s="180"/>
      <c r="V407" s="180"/>
      <c r="W407" s="209"/>
      <c r="X407" s="180"/>
      <c r="Y407" s="180"/>
      <c r="Z407" s="180"/>
      <c r="AA407" s="180"/>
      <c r="AB407" s="210"/>
      <c r="AC407" s="180"/>
      <c r="AD407" s="240"/>
      <c r="AE407" s="208"/>
      <c r="AF407" s="208"/>
      <c r="AG407" s="208"/>
      <c r="AH407" s="208"/>
      <c r="AI407" s="208"/>
      <c r="AJ407" s="208"/>
      <c r="AK407" s="180"/>
      <c r="AL407" s="180"/>
      <c r="AM407" s="180"/>
      <c r="AN407" s="180"/>
      <c r="AO407" s="180"/>
      <c r="AP407" s="180"/>
      <c r="AQ407" s="180"/>
      <c r="AR407" s="208"/>
      <c r="AS407" s="208"/>
      <c r="AT407" s="208"/>
      <c r="AU407" s="208"/>
      <c r="AV407" s="208"/>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row>
    <row r="408" spans="1:77" ht="16.5" hidden="1" customHeight="1">
      <c r="A408" s="465">
        <v>36</v>
      </c>
      <c r="B408" s="465" t="str">
        <f>IF(Matriz_de_Riesgos!N163="Gestión",Matriz_de_Riesgos!I163,IF(Matriz_de_Riesgos!N163="Corrupción_O_LA_FT","No valorar",""))</f>
        <v/>
      </c>
      <c r="C408" s="465"/>
      <c r="D408" s="466"/>
      <c r="E408" s="350" t="str">
        <f>IF(OR(C408=Hoja1!$C$17,D408=Hoja1!$D$17),Hoja1!$B$17,IF(OR(C408=Hoja1!$C$16,D408=Hoja1!$D$16),Hoja1!$B$16,IF(OR(C408=Hoja1!$C$15,D408=Hoja1!$D$15),Hoja1!$B$15,IF(OR(C408=Hoja1!$C$14,D408=Hoja1!$D$14),Hoja1!$B$14,IF(OR(C408=Hoja1!$C$13,D408=Hoja1!$D$13),Hoja1!$B$13,"")))))</f>
        <v/>
      </c>
      <c r="F408" s="200"/>
      <c r="G408" s="200"/>
      <c r="H408" s="201"/>
      <c r="I408" s="201"/>
      <c r="J408" s="201"/>
      <c r="K408" s="201"/>
      <c r="L408" s="180"/>
      <c r="M408" s="180"/>
      <c r="N408" s="180"/>
      <c r="O408" s="180"/>
      <c r="P408" s="180"/>
      <c r="Q408" s="208"/>
      <c r="R408" s="180"/>
      <c r="S408" s="180"/>
      <c r="T408" s="180"/>
      <c r="U408" s="180"/>
      <c r="V408" s="180"/>
      <c r="W408" s="209"/>
      <c r="X408" s="180"/>
      <c r="Y408" s="180"/>
      <c r="Z408" s="180"/>
      <c r="AA408" s="180"/>
      <c r="AB408" s="210"/>
      <c r="AC408" s="180"/>
      <c r="AD408" s="240"/>
      <c r="AE408" s="208"/>
      <c r="AF408" s="208"/>
      <c r="AG408" s="208"/>
      <c r="AH408" s="208"/>
      <c r="AI408" s="208"/>
      <c r="AJ408" s="208"/>
      <c r="AK408" s="180"/>
      <c r="AL408" s="180"/>
      <c r="AM408" s="180"/>
      <c r="AN408" s="180"/>
      <c r="AO408" s="180"/>
      <c r="AP408" s="180"/>
      <c r="AQ408" s="180"/>
      <c r="AR408" s="208"/>
      <c r="AS408" s="208"/>
      <c r="AT408" s="208"/>
      <c r="AU408" s="208"/>
      <c r="AV408" s="208"/>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row>
    <row r="409" spans="1:77" ht="16.5" hidden="1" customHeight="1">
      <c r="A409" s="365"/>
      <c r="B409" s="365"/>
      <c r="C409" s="365"/>
      <c r="D409" s="370"/>
      <c r="E409" s="373"/>
      <c r="F409" s="200"/>
      <c r="G409" s="200"/>
      <c r="H409" s="201"/>
      <c r="I409" s="201"/>
      <c r="J409" s="201"/>
      <c r="K409" s="201"/>
      <c r="L409" s="180"/>
      <c r="M409" s="180"/>
      <c r="N409" s="180"/>
      <c r="O409" s="180"/>
      <c r="P409" s="180"/>
      <c r="Q409" s="208"/>
      <c r="R409" s="180"/>
      <c r="S409" s="180"/>
      <c r="T409" s="180"/>
      <c r="U409" s="180"/>
      <c r="V409" s="180"/>
      <c r="W409" s="209"/>
      <c r="X409" s="180"/>
      <c r="Y409" s="180"/>
      <c r="Z409" s="180"/>
      <c r="AA409" s="180"/>
      <c r="AB409" s="210"/>
      <c r="AC409" s="180"/>
      <c r="AD409" s="240"/>
      <c r="AE409" s="208"/>
      <c r="AF409" s="208"/>
      <c r="AG409" s="208"/>
      <c r="AH409" s="208"/>
      <c r="AI409" s="208"/>
      <c r="AJ409" s="208"/>
      <c r="AK409" s="180"/>
      <c r="AL409" s="180"/>
      <c r="AM409" s="180"/>
      <c r="AN409" s="180"/>
      <c r="AO409" s="180"/>
      <c r="AP409" s="180"/>
      <c r="AQ409" s="180"/>
      <c r="AR409" s="208"/>
      <c r="AS409" s="208"/>
      <c r="AT409" s="208"/>
      <c r="AU409" s="208"/>
      <c r="AV409" s="208"/>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row>
    <row r="410" spans="1:77" ht="16.5" hidden="1" customHeight="1">
      <c r="A410" s="365"/>
      <c r="B410" s="365"/>
      <c r="C410" s="365"/>
      <c r="D410" s="370"/>
      <c r="E410" s="373"/>
      <c r="F410" s="200"/>
      <c r="G410" s="200"/>
      <c r="H410" s="201"/>
      <c r="I410" s="201"/>
      <c r="J410" s="201"/>
      <c r="K410" s="201"/>
      <c r="L410" s="180"/>
      <c r="M410" s="180"/>
      <c r="N410" s="180"/>
      <c r="O410" s="180"/>
      <c r="P410" s="180"/>
      <c r="Q410" s="208"/>
      <c r="R410" s="180"/>
      <c r="S410" s="180"/>
      <c r="T410" s="180"/>
      <c r="U410" s="180"/>
      <c r="V410" s="180"/>
      <c r="W410" s="209"/>
      <c r="X410" s="180"/>
      <c r="Y410" s="180"/>
      <c r="Z410" s="180"/>
      <c r="AA410" s="180"/>
      <c r="AB410" s="210"/>
      <c r="AC410" s="180"/>
      <c r="AD410" s="240"/>
      <c r="AE410" s="208"/>
      <c r="AF410" s="208"/>
      <c r="AG410" s="208"/>
      <c r="AH410" s="208"/>
      <c r="AI410" s="208"/>
      <c r="AJ410" s="208"/>
      <c r="AK410" s="180"/>
      <c r="AL410" s="180"/>
      <c r="AM410" s="180"/>
      <c r="AN410" s="180"/>
      <c r="AO410" s="180"/>
      <c r="AP410" s="180"/>
      <c r="AQ410" s="180"/>
      <c r="AR410" s="208"/>
      <c r="AS410" s="208"/>
      <c r="AT410" s="208"/>
      <c r="AU410" s="208"/>
      <c r="AV410" s="208"/>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row>
    <row r="411" spans="1:77" ht="16.5" hidden="1" customHeight="1">
      <c r="A411" s="365"/>
      <c r="B411" s="365"/>
      <c r="C411" s="365"/>
      <c r="D411" s="370"/>
      <c r="E411" s="373"/>
      <c r="F411" s="200"/>
      <c r="G411" s="200"/>
      <c r="H411" s="201"/>
      <c r="I411" s="201"/>
      <c r="J411" s="201"/>
      <c r="K411" s="201"/>
      <c r="L411" s="180"/>
      <c r="M411" s="180"/>
      <c r="N411" s="180"/>
      <c r="O411" s="180"/>
      <c r="P411" s="180"/>
      <c r="Q411" s="208"/>
      <c r="R411" s="180"/>
      <c r="S411" s="180"/>
      <c r="T411" s="180"/>
      <c r="U411" s="180"/>
      <c r="V411" s="180"/>
      <c r="W411" s="209"/>
      <c r="X411" s="180"/>
      <c r="Y411" s="180"/>
      <c r="Z411" s="180"/>
      <c r="AA411" s="180"/>
      <c r="AB411" s="210"/>
      <c r="AC411" s="180"/>
      <c r="AD411" s="240"/>
      <c r="AE411" s="208"/>
      <c r="AF411" s="208"/>
      <c r="AG411" s="208"/>
      <c r="AH411" s="208"/>
      <c r="AI411" s="208"/>
      <c r="AJ411" s="208"/>
      <c r="AK411" s="180"/>
      <c r="AL411" s="180"/>
      <c r="AM411" s="180"/>
      <c r="AN411" s="180"/>
      <c r="AO411" s="180"/>
      <c r="AP411" s="180"/>
      <c r="AQ411" s="180"/>
      <c r="AR411" s="208"/>
      <c r="AS411" s="208"/>
      <c r="AT411" s="208"/>
      <c r="AU411" s="208"/>
      <c r="AV411" s="208"/>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row>
    <row r="412" spans="1:77" ht="16.5" hidden="1" customHeight="1" thickBot="1">
      <c r="A412" s="366"/>
      <c r="B412" s="366"/>
      <c r="C412" s="366"/>
      <c r="D412" s="371"/>
      <c r="E412" s="374"/>
      <c r="F412" s="200"/>
      <c r="G412" s="200"/>
      <c r="H412" s="201"/>
      <c r="I412" s="201"/>
      <c r="J412" s="201"/>
      <c r="K412" s="201"/>
      <c r="L412" s="180"/>
      <c r="M412" s="180"/>
      <c r="N412" s="180"/>
      <c r="O412" s="180"/>
      <c r="P412" s="180"/>
      <c r="Q412" s="208"/>
      <c r="R412" s="180"/>
      <c r="S412" s="180"/>
      <c r="T412" s="180"/>
      <c r="U412" s="180"/>
      <c r="V412" s="180"/>
      <c r="W412" s="209"/>
      <c r="X412" s="180"/>
      <c r="Y412" s="180"/>
      <c r="Z412" s="180"/>
      <c r="AA412" s="180"/>
      <c r="AB412" s="210"/>
      <c r="AC412" s="180"/>
      <c r="AD412" s="240"/>
      <c r="AE412" s="208"/>
      <c r="AF412" s="208"/>
      <c r="AG412" s="208"/>
      <c r="AH412" s="208"/>
      <c r="AI412" s="208"/>
      <c r="AJ412" s="208"/>
      <c r="AK412" s="180"/>
      <c r="AL412" s="180"/>
      <c r="AM412" s="180"/>
      <c r="AN412" s="180"/>
      <c r="AO412" s="180"/>
      <c r="AP412" s="180"/>
      <c r="AQ412" s="180"/>
      <c r="AR412" s="208"/>
      <c r="AS412" s="208"/>
      <c r="AT412" s="208"/>
      <c r="AU412" s="208"/>
      <c r="AV412" s="208"/>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row>
    <row r="413" spans="1:77" ht="16.5" hidden="1" customHeight="1">
      <c r="A413" s="465">
        <v>37</v>
      </c>
      <c r="B413" s="465" t="str">
        <f>IF(Matriz_de_Riesgos!N168="Gestión",Matriz_de_Riesgos!I168,IF(Matriz_de_Riesgos!N168="Corrupción_O_LA_FT","No valorar",""))</f>
        <v/>
      </c>
      <c r="C413" s="465"/>
      <c r="D413" s="466"/>
      <c r="E413" s="350" t="str">
        <f>IF(OR(C413=Hoja1!$C$17,D413=Hoja1!$D$17),Hoja1!$B$17,IF(OR(C413=Hoja1!$C$16,D413=Hoja1!$D$16),Hoja1!$B$16,IF(OR(C413=Hoja1!$C$15,D413=Hoja1!$D$15),Hoja1!$B$15,IF(OR(C413=Hoja1!$C$14,D413=Hoja1!$D$14),Hoja1!$B$14,IF(OR(C413=Hoja1!$C$13,D413=Hoja1!$D$13),Hoja1!$B$13,"")))))</f>
        <v/>
      </c>
      <c r="F413" s="200"/>
      <c r="G413" s="200"/>
      <c r="H413" s="201"/>
      <c r="I413" s="201"/>
      <c r="J413" s="201"/>
      <c r="K413" s="201"/>
      <c r="L413" s="180"/>
      <c r="M413" s="180"/>
      <c r="N413" s="180"/>
      <c r="O413" s="180"/>
      <c r="P413" s="180"/>
      <c r="Q413" s="208"/>
      <c r="R413" s="180"/>
      <c r="S413" s="180"/>
      <c r="T413" s="180"/>
      <c r="U413" s="180"/>
      <c r="V413" s="180"/>
      <c r="W413" s="209"/>
      <c r="X413" s="180"/>
      <c r="Y413" s="180"/>
      <c r="Z413" s="180"/>
      <c r="AA413" s="180"/>
      <c r="AB413" s="210"/>
      <c r="AC413" s="180"/>
      <c r="AD413" s="240"/>
      <c r="AE413" s="208"/>
      <c r="AF413" s="208"/>
      <c r="AG413" s="208"/>
      <c r="AH413" s="208"/>
      <c r="AI413" s="208"/>
      <c r="AJ413" s="208"/>
      <c r="AK413" s="180"/>
      <c r="AL413" s="180"/>
      <c r="AM413" s="180"/>
      <c r="AN413" s="180"/>
      <c r="AO413" s="180"/>
      <c r="AP413" s="180"/>
      <c r="AQ413" s="180"/>
      <c r="AR413" s="208"/>
      <c r="AS413" s="208"/>
      <c r="AT413" s="208"/>
      <c r="AU413" s="208"/>
      <c r="AV413" s="208"/>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row>
    <row r="414" spans="1:77" ht="16.5" hidden="1" customHeight="1">
      <c r="A414" s="365"/>
      <c r="B414" s="365"/>
      <c r="C414" s="365"/>
      <c r="D414" s="370"/>
      <c r="E414" s="373"/>
      <c r="F414" s="200"/>
      <c r="G414" s="200"/>
      <c r="H414" s="201"/>
      <c r="I414" s="201"/>
      <c r="J414" s="201"/>
      <c r="K414" s="201"/>
      <c r="L414" s="180"/>
      <c r="M414" s="180"/>
      <c r="N414" s="180"/>
      <c r="O414" s="180"/>
      <c r="P414" s="180"/>
      <c r="Q414" s="208"/>
      <c r="R414" s="180"/>
      <c r="S414" s="180"/>
      <c r="T414" s="180"/>
      <c r="U414" s="180"/>
      <c r="V414" s="180"/>
      <c r="W414" s="209"/>
      <c r="X414" s="180"/>
      <c r="Y414" s="180"/>
      <c r="Z414" s="180"/>
      <c r="AA414" s="180"/>
      <c r="AB414" s="210"/>
      <c r="AC414" s="180"/>
      <c r="AD414" s="240"/>
      <c r="AE414" s="208"/>
      <c r="AF414" s="208"/>
      <c r="AG414" s="208"/>
      <c r="AH414" s="208"/>
      <c r="AI414" s="208"/>
      <c r="AJ414" s="208"/>
      <c r="AK414" s="180"/>
      <c r="AL414" s="180"/>
      <c r="AM414" s="180"/>
      <c r="AN414" s="180"/>
      <c r="AO414" s="180"/>
      <c r="AP414" s="180"/>
      <c r="AQ414" s="180"/>
      <c r="AR414" s="208"/>
      <c r="AS414" s="208"/>
      <c r="AT414" s="208"/>
      <c r="AU414" s="208"/>
      <c r="AV414" s="208"/>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row>
    <row r="415" spans="1:77" ht="16.5" hidden="1" customHeight="1">
      <c r="A415" s="365"/>
      <c r="B415" s="365"/>
      <c r="C415" s="365"/>
      <c r="D415" s="370"/>
      <c r="E415" s="373"/>
      <c r="F415" s="200"/>
      <c r="G415" s="200"/>
      <c r="H415" s="201"/>
      <c r="I415" s="201"/>
      <c r="J415" s="201"/>
      <c r="K415" s="201"/>
      <c r="L415" s="180"/>
      <c r="M415" s="180"/>
      <c r="N415" s="180"/>
      <c r="O415" s="180"/>
      <c r="P415" s="180"/>
      <c r="Q415" s="208"/>
      <c r="R415" s="180"/>
      <c r="S415" s="180"/>
      <c r="T415" s="180"/>
      <c r="U415" s="180"/>
      <c r="V415" s="180"/>
      <c r="W415" s="209"/>
      <c r="X415" s="180"/>
      <c r="Y415" s="180"/>
      <c r="Z415" s="180"/>
      <c r="AA415" s="180"/>
      <c r="AB415" s="210"/>
      <c r="AC415" s="180"/>
      <c r="AD415" s="240"/>
      <c r="AE415" s="208"/>
      <c r="AF415" s="208"/>
      <c r="AG415" s="208"/>
      <c r="AH415" s="208"/>
      <c r="AI415" s="208"/>
      <c r="AJ415" s="208"/>
      <c r="AK415" s="180"/>
      <c r="AL415" s="180"/>
      <c r="AM415" s="180"/>
      <c r="AN415" s="180"/>
      <c r="AO415" s="180"/>
      <c r="AP415" s="180"/>
      <c r="AQ415" s="180"/>
      <c r="AR415" s="208"/>
      <c r="AS415" s="208"/>
      <c r="AT415" s="208"/>
      <c r="AU415" s="208"/>
      <c r="AV415" s="208"/>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row>
    <row r="416" spans="1:77" ht="16.5" hidden="1" customHeight="1">
      <c r="A416" s="365"/>
      <c r="B416" s="365"/>
      <c r="C416" s="365"/>
      <c r="D416" s="370"/>
      <c r="E416" s="373"/>
      <c r="F416" s="200"/>
      <c r="G416" s="200"/>
      <c r="H416" s="201"/>
      <c r="I416" s="201"/>
      <c r="J416" s="201"/>
      <c r="K416" s="201"/>
      <c r="L416" s="180"/>
      <c r="M416" s="180"/>
      <c r="N416" s="180"/>
      <c r="O416" s="180"/>
      <c r="P416" s="180"/>
      <c r="Q416" s="208"/>
      <c r="R416" s="180"/>
      <c r="S416" s="180"/>
      <c r="T416" s="180"/>
      <c r="U416" s="180"/>
      <c r="V416" s="180"/>
      <c r="W416" s="209"/>
      <c r="X416" s="180"/>
      <c r="Y416" s="180"/>
      <c r="Z416" s="180"/>
      <c r="AA416" s="180"/>
      <c r="AB416" s="210"/>
      <c r="AC416" s="180"/>
      <c r="AD416" s="240"/>
      <c r="AE416" s="208"/>
      <c r="AF416" s="208"/>
      <c r="AG416" s="208"/>
      <c r="AH416" s="208"/>
      <c r="AI416" s="208"/>
      <c r="AJ416" s="208"/>
      <c r="AK416" s="180"/>
      <c r="AL416" s="180"/>
      <c r="AM416" s="180"/>
      <c r="AN416" s="180"/>
      <c r="AO416" s="180"/>
      <c r="AP416" s="180"/>
      <c r="AQ416" s="180"/>
      <c r="AR416" s="208"/>
      <c r="AS416" s="208"/>
      <c r="AT416" s="208"/>
      <c r="AU416" s="208"/>
      <c r="AV416" s="208"/>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row>
    <row r="417" spans="1:77" ht="16.5" hidden="1" customHeight="1" thickBot="1">
      <c r="A417" s="366"/>
      <c r="B417" s="366"/>
      <c r="C417" s="366"/>
      <c r="D417" s="371"/>
      <c r="E417" s="374"/>
      <c r="F417" s="200"/>
      <c r="G417" s="200"/>
      <c r="H417" s="201"/>
      <c r="I417" s="201"/>
      <c r="J417" s="201"/>
      <c r="K417" s="201"/>
      <c r="L417" s="180"/>
      <c r="M417" s="180"/>
      <c r="N417" s="180"/>
      <c r="O417" s="180"/>
      <c r="P417" s="180"/>
      <c r="Q417" s="208"/>
      <c r="R417" s="180"/>
      <c r="S417" s="180"/>
      <c r="T417" s="180"/>
      <c r="U417" s="180"/>
      <c r="V417" s="180"/>
      <c r="W417" s="209"/>
      <c r="X417" s="180"/>
      <c r="Y417" s="180"/>
      <c r="Z417" s="180"/>
      <c r="AA417" s="180"/>
      <c r="AB417" s="210"/>
      <c r="AC417" s="180"/>
      <c r="AD417" s="240"/>
      <c r="AE417" s="208"/>
      <c r="AF417" s="208"/>
      <c r="AG417" s="208"/>
      <c r="AH417" s="208"/>
      <c r="AI417" s="208"/>
      <c r="AJ417" s="208"/>
      <c r="AK417" s="180"/>
      <c r="AL417" s="180"/>
      <c r="AM417" s="180"/>
      <c r="AN417" s="180"/>
      <c r="AO417" s="180"/>
      <c r="AP417" s="180"/>
      <c r="AQ417" s="180"/>
      <c r="AR417" s="208"/>
      <c r="AS417" s="208"/>
      <c r="AT417" s="208"/>
      <c r="AU417" s="208"/>
      <c r="AV417" s="208"/>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row>
    <row r="418" spans="1:77" ht="16.5" hidden="1" customHeight="1">
      <c r="A418" s="465">
        <v>38</v>
      </c>
      <c r="B418" s="465" t="str">
        <f>IF(Matriz_de_Riesgos!N173="Gestión",Matriz_de_Riesgos!I173,IF(Matriz_de_Riesgos!N173="Corrupción_O_LA_FT","No valorar",""))</f>
        <v/>
      </c>
      <c r="C418" s="465"/>
      <c r="D418" s="466"/>
      <c r="E418" s="350" t="str">
        <f>IF(OR(C418=Hoja1!$C$17,D418=Hoja1!$D$17),Hoja1!$B$17,IF(OR(C418=Hoja1!$C$16,D418=Hoja1!$D$16),Hoja1!$B$16,IF(OR(C418=Hoja1!$C$15,D418=Hoja1!$D$15),Hoja1!$B$15,IF(OR(C418=Hoja1!$C$14,D418=Hoja1!$D$14),Hoja1!$B$14,IF(OR(C418=Hoja1!$C$13,D418=Hoja1!$D$13),Hoja1!$B$13,"")))))</f>
        <v/>
      </c>
      <c r="F418" s="200"/>
      <c r="G418" s="200"/>
      <c r="H418" s="201"/>
      <c r="I418" s="201"/>
      <c r="J418" s="201"/>
      <c r="K418" s="201"/>
      <c r="L418" s="180"/>
      <c r="M418" s="180"/>
      <c r="N418" s="180"/>
      <c r="O418" s="180"/>
      <c r="P418" s="180"/>
      <c r="Q418" s="208"/>
      <c r="R418" s="180"/>
      <c r="S418" s="180"/>
      <c r="T418" s="180"/>
      <c r="U418" s="180"/>
      <c r="V418" s="180"/>
      <c r="W418" s="209"/>
      <c r="X418" s="180"/>
      <c r="Y418" s="180"/>
      <c r="Z418" s="180"/>
      <c r="AA418" s="180"/>
      <c r="AB418" s="210"/>
      <c r="AC418" s="180"/>
      <c r="AD418" s="240"/>
      <c r="AE418" s="208"/>
      <c r="AF418" s="208"/>
      <c r="AG418" s="208"/>
      <c r="AH418" s="208"/>
      <c r="AI418" s="208"/>
      <c r="AJ418" s="208"/>
      <c r="AK418" s="180"/>
      <c r="AL418" s="180"/>
      <c r="AM418" s="180"/>
      <c r="AN418" s="180"/>
      <c r="AO418" s="180"/>
      <c r="AP418" s="180"/>
      <c r="AQ418" s="180"/>
      <c r="AR418" s="208"/>
      <c r="AS418" s="208"/>
      <c r="AT418" s="208"/>
      <c r="AU418" s="208"/>
      <c r="AV418" s="208"/>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row>
    <row r="419" spans="1:77" ht="16.5" hidden="1" customHeight="1">
      <c r="A419" s="365"/>
      <c r="B419" s="365"/>
      <c r="C419" s="365"/>
      <c r="D419" s="370"/>
      <c r="E419" s="373"/>
      <c r="F419" s="200"/>
      <c r="G419" s="200"/>
      <c r="H419" s="201"/>
      <c r="I419" s="201"/>
      <c r="J419" s="201"/>
      <c r="K419" s="201"/>
      <c r="L419" s="180"/>
      <c r="M419" s="180"/>
      <c r="N419" s="180"/>
      <c r="O419" s="180"/>
      <c r="P419" s="180"/>
      <c r="Q419" s="208"/>
      <c r="R419" s="180"/>
      <c r="S419" s="180"/>
      <c r="T419" s="180"/>
      <c r="U419" s="180"/>
      <c r="V419" s="180"/>
      <c r="W419" s="209"/>
      <c r="X419" s="180"/>
      <c r="Y419" s="180"/>
      <c r="Z419" s="180"/>
      <c r="AA419" s="180"/>
      <c r="AB419" s="210"/>
      <c r="AC419" s="180"/>
      <c r="AD419" s="240"/>
      <c r="AE419" s="208"/>
      <c r="AF419" s="208"/>
      <c r="AG419" s="208"/>
      <c r="AH419" s="208"/>
      <c r="AI419" s="208"/>
      <c r="AJ419" s="208"/>
      <c r="AK419" s="180"/>
      <c r="AL419" s="180"/>
      <c r="AM419" s="180"/>
      <c r="AN419" s="180"/>
      <c r="AO419" s="180"/>
      <c r="AP419" s="180"/>
      <c r="AQ419" s="180"/>
      <c r="AR419" s="208"/>
      <c r="AS419" s="208"/>
      <c r="AT419" s="208"/>
      <c r="AU419" s="208"/>
      <c r="AV419" s="208"/>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row>
    <row r="420" spans="1:77" ht="16.5" hidden="1" customHeight="1">
      <c r="A420" s="365"/>
      <c r="B420" s="365"/>
      <c r="C420" s="365"/>
      <c r="D420" s="370"/>
      <c r="E420" s="373"/>
      <c r="F420" s="200"/>
      <c r="G420" s="200"/>
      <c r="H420" s="201"/>
      <c r="I420" s="201"/>
      <c r="J420" s="201"/>
      <c r="K420" s="201"/>
      <c r="L420" s="180"/>
      <c r="M420" s="180"/>
      <c r="N420" s="180"/>
      <c r="O420" s="180"/>
      <c r="P420" s="180"/>
      <c r="Q420" s="208"/>
      <c r="R420" s="180"/>
      <c r="S420" s="180"/>
      <c r="T420" s="180"/>
      <c r="U420" s="180"/>
      <c r="V420" s="180"/>
      <c r="W420" s="209"/>
      <c r="X420" s="180"/>
      <c r="Y420" s="180"/>
      <c r="Z420" s="180"/>
      <c r="AA420" s="180"/>
      <c r="AB420" s="210"/>
      <c r="AC420" s="180"/>
      <c r="AD420" s="240"/>
      <c r="AE420" s="208"/>
      <c r="AF420" s="208"/>
      <c r="AG420" s="208"/>
      <c r="AH420" s="208"/>
      <c r="AI420" s="208"/>
      <c r="AJ420" s="208"/>
      <c r="AK420" s="180"/>
      <c r="AL420" s="180"/>
      <c r="AM420" s="180"/>
      <c r="AN420" s="180"/>
      <c r="AO420" s="180"/>
      <c r="AP420" s="180"/>
      <c r="AQ420" s="180"/>
      <c r="AR420" s="208"/>
      <c r="AS420" s="208"/>
      <c r="AT420" s="208"/>
      <c r="AU420" s="208"/>
      <c r="AV420" s="208"/>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row>
    <row r="421" spans="1:77" ht="16.5" hidden="1" customHeight="1">
      <c r="A421" s="365"/>
      <c r="B421" s="365"/>
      <c r="C421" s="365"/>
      <c r="D421" s="370"/>
      <c r="E421" s="373"/>
      <c r="F421" s="200"/>
      <c r="G421" s="200"/>
      <c r="H421" s="201"/>
      <c r="I421" s="201"/>
      <c r="J421" s="201"/>
      <c r="K421" s="201"/>
      <c r="L421" s="180"/>
      <c r="M421" s="180"/>
      <c r="N421" s="180"/>
      <c r="O421" s="180"/>
      <c r="P421" s="180"/>
      <c r="Q421" s="208"/>
      <c r="R421" s="180"/>
      <c r="S421" s="180"/>
      <c r="T421" s="180"/>
      <c r="U421" s="180"/>
      <c r="V421" s="180"/>
      <c r="W421" s="209"/>
      <c r="X421" s="180"/>
      <c r="Y421" s="180"/>
      <c r="Z421" s="180"/>
      <c r="AA421" s="180"/>
      <c r="AB421" s="210"/>
      <c r="AC421" s="180"/>
      <c r="AD421" s="240"/>
      <c r="AE421" s="208"/>
      <c r="AF421" s="208"/>
      <c r="AG421" s="208"/>
      <c r="AH421" s="208"/>
      <c r="AI421" s="208"/>
      <c r="AJ421" s="208"/>
      <c r="AK421" s="180"/>
      <c r="AL421" s="180"/>
      <c r="AM421" s="180"/>
      <c r="AN421" s="180"/>
      <c r="AO421" s="180"/>
      <c r="AP421" s="180"/>
      <c r="AQ421" s="180"/>
      <c r="AR421" s="208"/>
      <c r="AS421" s="208"/>
      <c r="AT421" s="208"/>
      <c r="AU421" s="208"/>
      <c r="AV421" s="208"/>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row>
    <row r="422" spans="1:77" ht="16.5" hidden="1" customHeight="1" thickBot="1">
      <c r="A422" s="366"/>
      <c r="B422" s="366"/>
      <c r="C422" s="366"/>
      <c r="D422" s="371"/>
      <c r="E422" s="374"/>
      <c r="F422" s="200"/>
      <c r="G422" s="200"/>
      <c r="H422" s="201"/>
      <c r="I422" s="201"/>
      <c r="J422" s="201"/>
      <c r="K422" s="201"/>
      <c r="L422" s="180"/>
      <c r="M422" s="180"/>
      <c r="N422" s="180"/>
      <c r="O422" s="180"/>
      <c r="P422" s="180"/>
      <c r="Q422" s="208"/>
      <c r="R422" s="180"/>
      <c r="S422" s="180"/>
      <c r="T422" s="180"/>
      <c r="U422" s="180"/>
      <c r="V422" s="180"/>
      <c r="W422" s="209"/>
      <c r="X422" s="180"/>
      <c r="Y422" s="180"/>
      <c r="Z422" s="180"/>
      <c r="AA422" s="180"/>
      <c r="AB422" s="210"/>
      <c r="AC422" s="180"/>
      <c r="AD422" s="240"/>
      <c r="AE422" s="208"/>
      <c r="AF422" s="208"/>
      <c r="AG422" s="208"/>
      <c r="AH422" s="208"/>
      <c r="AI422" s="208"/>
      <c r="AJ422" s="208"/>
      <c r="AK422" s="180"/>
      <c r="AL422" s="180"/>
      <c r="AM422" s="180"/>
      <c r="AN422" s="180"/>
      <c r="AO422" s="180"/>
      <c r="AP422" s="180"/>
      <c r="AQ422" s="180"/>
      <c r="AR422" s="208"/>
      <c r="AS422" s="208"/>
      <c r="AT422" s="208"/>
      <c r="AU422" s="208"/>
      <c r="AV422" s="208"/>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row>
    <row r="423" spans="1:77" ht="16.5" hidden="1" customHeight="1">
      <c r="A423" s="465">
        <v>39</v>
      </c>
      <c r="B423" s="465" t="str">
        <f>IF(Matriz_de_Riesgos!N178="Gestión",Matriz_de_Riesgos!I178,IF(Matriz_de_Riesgos!N178="Corrupción_O_LA_FT","No valorar",""))</f>
        <v/>
      </c>
      <c r="C423" s="465"/>
      <c r="D423" s="466"/>
      <c r="E423" s="350" t="str">
        <f>IF(OR(C423=Hoja1!$C$17,D423=Hoja1!$D$17),Hoja1!$B$17,IF(OR(C423=Hoja1!$C$16,D423=Hoja1!$D$16),Hoja1!$B$16,IF(OR(C423=Hoja1!$C$15,D423=Hoja1!$D$15),Hoja1!$B$15,IF(OR(C423=Hoja1!$C$14,D423=Hoja1!$D$14),Hoja1!$B$14,IF(OR(C423=Hoja1!$C$13,D423=Hoja1!$D$13),Hoja1!$B$13,"")))))</f>
        <v/>
      </c>
      <c r="F423" s="200"/>
      <c r="G423" s="200"/>
      <c r="H423" s="201"/>
      <c r="I423" s="201"/>
      <c r="J423" s="201"/>
      <c r="K423" s="201"/>
      <c r="L423" s="180"/>
      <c r="M423" s="180"/>
      <c r="N423" s="180"/>
      <c r="O423" s="180"/>
      <c r="P423" s="180"/>
      <c r="Q423" s="208"/>
      <c r="R423" s="180"/>
      <c r="S423" s="180"/>
      <c r="T423" s="180"/>
      <c r="U423" s="180"/>
      <c r="V423" s="180"/>
      <c r="W423" s="209"/>
      <c r="X423" s="180"/>
      <c r="Y423" s="180"/>
      <c r="Z423" s="180"/>
      <c r="AA423" s="180"/>
      <c r="AB423" s="210"/>
      <c r="AC423" s="180"/>
      <c r="AD423" s="240"/>
      <c r="AE423" s="208"/>
      <c r="AF423" s="208"/>
      <c r="AG423" s="208"/>
      <c r="AH423" s="208"/>
      <c r="AI423" s="208"/>
      <c r="AJ423" s="208"/>
      <c r="AK423" s="180"/>
      <c r="AL423" s="180"/>
      <c r="AM423" s="180"/>
      <c r="AN423" s="180"/>
      <c r="AO423" s="180"/>
      <c r="AP423" s="180"/>
      <c r="AQ423" s="180"/>
      <c r="AR423" s="208"/>
      <c r="AS423" s="208"/>
      <c r="AT423" s="208"/>
      <c r="AU423" s="208"/>
      <c r="AV423" s="208"/>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row>
    <row r="424" spans="1:77" ht="16.5" hidden="1" customHeight="1">
      <c r="A424" s="365"/>
      <c r="B424" s="365"/>
      <c r="C424" s="365"/>
      <c r="D424" s="370"/>
      <c r="E424" s="373"/>
      <c r="F424" s="200"/>
      <c r="G424" s="200"/>
      <c r="H424" s="201"/>
      <c r="I424" s="201"/>
      <c r="J424" s="201"/>
      <c r="K424" s="201"/>
      <c r="L424" s="180"/>
      <c r="M424" s="180"/>
      <c r="N424" s="180"/>
      <c r="O424" s="180"/>
      <c r="P424" s="180"/>
      <c r="Q424" s="208"/>
      <c r="R424" s="180"/>
      <c r="S424" s="180"/>
      <c r="T424" s="180"/>
      <c r="U424" s="180"/>
      <c r="V424" s="180"/>
      <c r="W424" s="209"/>
      <c r="X424" s="180"/>
      <c r="Y424" s="180"/>
      <c r="Z424" s="180"/>
      <c r="AA424" s="180"/>
      <c r="AB424" s="210"/>
      <c r="AC424" s="180"/>
      <c r="AD424" s="240"/>
      <c r="AE424" s="208"/>
      <c r="AF424" s="208"/>
      <c r="AG424" s="208"/>
      <c r="AH424" s="208"/>
      <c r="AI424" s="208"/>
      <c r="AJ424" s="208"/>
      <c r="AK424" s="180"/>
      <c r="AL424" s="180"/>
      <c r="AM424" s="180"/>
      <c r="AN424" s="180"/>
      <c r="AO424" s="180"/>
      <c r="AP424" s="180"/>
      <c r="AQ424" s="180"/>
      <c r="AR424" s="208"/>
      <c r="AS424" s="208"/>
      <c r="AT424" s="208"/>
      <c r="AU424" s="208"/>
      <c r="AV424" s="208"/>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row>
    <row r="425" spans="1:77" ht="16.5" hidden="1" customHeight="1">
      <c r="A425" s="365"/>
      <c r="B425" s="365"/>
      <c r="C425" s="365"/>
      <c r="D425" s="370"/>
      <c r="E425" s="373"/>
      <c r="F425" s="200"/>
      <c r="G425" s="200"/>
      <c r="H425" s="201"/>
      <c r="I425" s="201"/>
      <c r="J425" s="201"/>
      <c r="K425" s="201"/>
      <c r="L425" s="180"/>
      <c r="M425" s="180"/>
      <c r="N425" s="180"/>
      <c r="O425" s="180"/>
      <c r="P425" s="180"/>
      <c r="Q425" s="208"/>
      <c r="R425" s="180"/>
      <c r="S425" s="180"/>
      <c r="T425" s="180"/>
      <c r="U425" s="180"/>
      <c r="V425" s="180"/>
      <c r="W425" s="209"/>
      <c r="X425" s="180"/>
      <c r="Y425" s="180"/>
      <c r="Z425" s="180"/>
      <c r="AA425" s="180"/>
      <c r="AB425" s="210"/>
      <c r="AC425" s="180"/>
      <c r="AD425" s="240"/>
      <c r="AE425" s="208"/>
      <c r="AF425" s="208"/>
      <c r="AG425" s="208"/>
      <c r="AH425" s="208"/>
      <c r="AI425" s="208"/>
      <c r="AJ425" s="208"/>
      <c r="AK425" s="180"/>
      <c r="AL425" s="180"/>
      <c r="AM425" s="180"/>
      <c r="AN425" s="180"/>
      <c r="AO425" s="180"/>
      <c r="AP425" s="180"/>
      <c r="AQ425" s="180"/>
      <c r="AR425" s="208"/>
      <c r="AS425" s="208"/>
      <c r="AT425" s="208"/>
      <c r="AU425" s="208"/>
      <c r="AV425" s="208"/>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row>
    <row r="426" spans="1:77" ht="16.5" hidden="1" customHeight="1">
      <c r="A426" s="365"/>
      <c r="B426" s="365"/>
      <c r="C426" s="365"/>
      <c r="D426" s="370"/>
      <c r="E426" s="373"/>
      <c r="F426" s="200"/>
      <c r="G426" s="200"/>
      <c r="H426" s="201"/>
      <c r="I426" s="201"/>
      <c r="J426" s="201"/>
      <c r="K426" s="201"/>
      <c r="L426" s="180"/>
      <c r="M426" s="180"/>
      <c r="N426" s="180"/>
      <c r="O426" s="180"/>
      <c r="P426" s="180"/>
      <c r="Q426" s="208"/>
      <c r="R426" s="180"/>
      <c r="S426" s="180"/>
      <c r="T426" s="180"/>
      <c r="U426" s="180"/>
      <c r="V426" s="180"/>
      <c r="W426" s="209"/>
      <c r="X426" s="180"/>
      <c r="Y426" s="180"/>
      <c r="Z426" s="180"/>
      <c r="AA426" s="180"/>
      <c r="AB426" s="210"/>
      <c r="AC426" s="180"/>
      <c r="AD426" s="240"/>
      <c r="AE426" s="208"/>
      <c r="AF426" s="208"/>
      <c r="AG426" s="208"/>
      <c r="AH426" s="208"/>
      <c r="AI426" s="208"/>
      <c r="AJ426" s="208"/>
      <c r="AK426" s="180"/>
      <c r="AL426" s="180"/>
      <c r="AM426" s="180"/>
      <c r="AN426" s="180"/>
      <c r="AO426" s="180"/>
      <c r="AP426" s="180"/>
      <c r="AQ426" s="180"/>
      <c r="AR426" s="208"/>
      <c r="AS426" s="208"/>
      <c r="AT426" s="208"/>
      <c r="AU426" s="208"/>
      <c r="AV426" s="208"/>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row>
    <row r="427" spans="1:77" ht="16.5" hidden="1" customHeight="1" thickBot="1">
      <c r="A427" s="366"/>
      <c r="B427" s="366"/>
      <c r="C427" s="366"/>
      <c r="D427" s="371"/>
      <c r="E427" s="374"/>
      <c r="F427" s="200"/>
      <c r="G427" s="200"/>
      <c r="H427" s="201"/>
      <c r="I427" s="201"/>
      <c r="J427" s="201"/>
      <c r="K427" s="201"/>
      <c r="L427" s="180"/>
      <c r="M427" s="180"/>
      <c r="N427" s="180"/>
      <c r="O427" s="180"/>
      <c r="P427" s="180"/>
      <c r="Q427" s="208"/>
      <c r="R427" s="180"/>
      <c r="S427" s="180"/>
      <c r="T427" s="180"/>
      <c r="U427" s="180"/>
      <c r="V427" s="180"/>
      <c r="W427" s="209"/>
      <c r="X427" s="180"/>
      <c r="Y427" s="180"/>
      <c r="Z427" s="180"/>
      <c r="AA427" s="180"/>
      <c r="AB427" s="210"/>
      <c r="AC427" s="180"/>
      <c r="AD427" s="240"/>
      <c r="AE427" s="208"/>
      <c r="AF427" s="208"/>
      <c r="AG427" s="208"/>
      <c r="AH427" s="208"/>
      <c r="AI427" s="208"/>
      <c r="AJ427" s="208"/>
      <c r="AK427" s="180"/>
      <c r="AL427" s="180"/>
      <c r="AM427" s="180"/>
      <c r="AN427" s="180"/>
      <c r="AO427" s="180"/>
      <c r="AP427" s="180"/>
      <c r="AQ427" s="180"/>
      <c r="AR427" s="208"/>
      <c r="AS427" s="208"/>
      <c r="AT427" s="208"/>
      <c r="AU427" s="208"/>
      <c r="AV427" s="208"/>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row>
    <row r="428" spans="1:77" ht="16.5" hidden="1" customHeight="1">
      <c r="A428" s="465">
        <v>40</v>
      </c>
      <c r="B428" s="465" t="str">
        <f>IF(Matriz_de_Riesgos!N183="Gestión",Matriz_de_Riesgos!I183,IF(Matriz_de_Riesgos!N183="Corrupción_O_LA_FT","No valorar",""))</f>
        <v/>
      </c>
      <c r="C428" s="465"/>
      <c r="D428" s="466"/>
      <c r="E428" s="350" t="str">
        <f>IF(OR(C428=Hoja1!$C$17,D428=Hoja1!$D$17),Hoja1!$B$17,IF(OR(C428=Hoja1!$C$16,D428=Hoja1!$D$16),Hoja1!$B$16,IF(OR(C428=Hoja1!$C$15,D428=Hoja1!$D$15),Hoja1!$B$15,IF(OR(C428=Hoja1!$C$14,D428=Hoja1!$D$14),Hoja1!$B$14,IF(OR(C428=Hoja1!$C$13,D428=Hoja1!$D$13),Hoja1!$B$13,"")))))</f>
        <v/>
      </c>
      <c r="F428" s="200"/>
      <c r="G428" s="200"/>
      <c r="H428" s="201"/>
      <c r="I428" s="201"/>
      <c r="J428" s="201"/>
      <c r="K428" s="201"/>
      <c r="L428" s="180"/>
      <c r="M428" s="180"/>
      <c r="N428" s="180"/>
      <c r="O428" s="180"/>
      <c r="P428" s="180"/>
      <c r="Q428" s="208"/>
      <c r="R428" s="180"/>
      <c r="S428" s="180"/>
      <c r="T428" s="180"/>
      <c r="U428" s="180"/>
      <c r="V428" s="180"/>
      <c r="W428" s="209"/>
      <c r="X428" s="180"/>
      <c r="Y428" s="180"/>
      <c r="Z428" s="180"/>
      <c r="AA428" s="180"/>
      <c r="AB428" s="210"/>
      <c r="AC428" s="180"/>
      <c r="AD428" s="240"/>
      <c r="AE428" s="208"/>
      <c r="AF428" s="208"/>
      <c r="AG428" s="208"/>
      <c r="AH428" s="208"/>
      <c r="AI428" s="208"/>
      <c r="AJ428" s="208"/>
      <c r="AK428" s="180"/>
      <c r="AL428" s="180"/>
      <c r="AM428" s="180"/>
      <c r="AN428" s="180"/>
      <c r="AO428" s="180"/>
      <c r="AP428" s="180"/>
      <c r="AQ428" s="180"/>
      <c r="AR428" s="208"/>
      <c r="AS428" s="208"/>
      <c r="AT428" s="208"/>
      <c r="AU428" s="208"/>
      <c r="AV428" s="208"/>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row>
    <row r="429" spans="1:77" ht="16.5" hidden="1" customHeight="1">
      <c r="A429" s="365"/>
      <c r="B429" s="365"/>
      <c r="C429" s="365"/>
      <c r="D429" s="370"/>
      <c r="E429" s="373"/>
      <c r="F429" s="200"/>
      <c r="G429" s="200"/>
      <c r="H429" s="201"/>
      <c r="I429" s="201"/>
      <c r="J429" s="201"/>
      <c r="K429" s="201"/>
      <c r="L429" s="180"/>
      <c r="M429" s="180"/>
      <c r="N429" s="180"/>
      <c r="O429" s="180"/>
      <c r="P429" s="180"/>
      <c r="Q429" s="208"/>
      <c r="R429" s="180"/>
      <c r="S429" s="180"/>
      <c r="T429" s="180"/>
      <c r="U429" s="180"/>
      <c r="V429" s="180"/>
      <c r="W429" s="209"/>
      <c r="X429" s="180"/>
      <c r="Y429" s="180"/>
      <c r="Z429" s="180"/>
      <c r="AA429" s="180"/>
      <c r="AB429" s="210"/>
      <c r="AC429" s="180"/>
      <c r="AD429" s="240"/>
      <c r="AE429" s="208"/>
      <c r="AF429" s="208"/>
      <c r="AG429" s="208"/>
      <c r="AH429" s="208"/>
      <c r="AI429" s="208"/>
      <c r="AJ429" s="208"/>
      <c r="AK429" s="180"/>
      <c r="AL429" s="180"/>
      <c r="AM429" s="180"/>
      <c r="AN429" s="180"/>
      <c r="AO429" s="180"/>
      <c r="AP429" s="180"/>
      <c r="AQ429" s="180"/>
      <c r="AR429" s="208"/>
      <c r="AS429" s="208"/>
      <c r="AT429" s="208"/>
      <c r="AU429" s="208"/>
      <c r="AV429" s="208"/>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row>
    <row r="430" spans="1:77" ht="16.5" hidden="1" customHeight="1">
      <c r="A430" s="365"/>
      <c r="B430" s="365"/>
      <c r="C430" s="365"/>
      <c r="D430" s="370"/>
      <c r="E430" s="373"/>
      <c r="F430" s="200"/>
      <c r="G430" s="200"/>
      <c r="H430" s="201"/>
      <c r="I430" s="201"/>
      <c r="J430" s="201"/>
      <c r="K430" s="201"/>
      <c r="L430" s="180"/>
      <c r="M430" s="180"/>
      <c r="N430" s="180"/>
      <c r="O430" s="180"/>
      <c r="P430" s="180"/>
      <c r="Q430" s="208"/>
      <c r="R430" s="180"/>
      <c r="S430" s="180"/>
      <c r="T430" s="180"/>
      <c r="U430" s="180"/>
      <c r="V430" s="180"/>
      <c r="W430" s="209"/>
      <c r="X430" s="180"/>
      <c r="Y430" s="180"/>
      <c r="Z430" s="180"/>
      <c r="AA430" s="180"/>
      <c r="AB430" s="210"/>
      <c r="AC430" s="180"/>
      <c r="AD430" s="240"/>
      <c r="AE430" s="208"/>
      <c r="AF430" s="208"/>
      <c r="AG430" s="208"/>
      <c r="AH430" s="208"/>
      <c r="AI430" s="208"/>
      <c r="AJ430" s="208"/>
      <c r="AK430" s="180"/>
      <c r="AL430" s="180"/>
      <c r="AM430" s="180"/>
      <c r="AN430" s="180"/>
      <c r="AO430" s="180"/>
      <c r="AP430" s="180"/>
      <c r="AQ430" s="180"/>
      <c r="AR430" s="208"/>
      <c r="AS430" s="208"/>
      <c r="AT430" s="208"/>
      <c r="AU430" s="208"/>
      <c r="AV430" s="208"/>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row>
    <row r="431" spans="1:77" ht="16.5" hidden="1" customHeight="1">
      <c r="A431" s="365"/>
      <c r="B431" s="365"/>
      <c r="C431" s="365"/>
      <c r="D431" s="370"/>
      <c r="E431" s="373"/>
      <c r="F431" s="200"/>
      <c r="G431" s="200"/>
      <c r="H431" s="201"/>
      <c r="I431" s="201"/>
      <c r="J431" s="201"/>
      <c r="K431" s="201"/>
      <c r="L431" s="180"/>
      <c r="M431" s="180"/>
      <c r="N431" s="180"/>
      <c r="O431" s="180"/>
      <c r="P431" s="180"/>
      <c r="Q431" s="208"/>
      <c r="R431" s="180"/>
      <c r="S431" s="180"/>
      <c r="T431" s="180"/>
      <c r="U431" s="180"/>
      <c r="V431" s="180"/>
      <c r="W431" s="209"/>
      <c r="X431" s="180"/>
      <c r="Y431" s="180"/>
      <c r="Z431" s="180"/>
      <c r="AA431" s="180"/>
      <c r="AB431" s="210"/>
      <c r="AC431" s="180"/>
      <c r="AD431" s="240"/>
      <c r="AE431" s="208"/>
      <c r="AF431" s="208"/>
      <c r="AG431" s="208"/>
      <c r="AH431" s="208"/>
      <c r="AI431" s="208"/>
      <c r="AJ431" s="208"/>
      <c r="AK431" s="180"/>
      <c r="AL431" s="180"/>
      <c r="AM431" s="180"/>
      <c r="AN431" s="180"/>
      <c r="AO431" s="180"/>
      <c r="AP431" s="180"/>
      <c r="AQ431" s="180"/>
      <c r="AR431" s="208"/>
      <c r="AS431" s="208"/>
      <c r="AT431" s="208"/>
      <c r="AU431" s="208"/>
      <c r="AV431" s="208"/>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row>
    <row r="432" spans="1:77" ht="16.5" hidden="1" customHeight="1" thickBot="1">
      <c r="A432" s="366"/>
      <c r="B432" s="366"/>
      <c r="C432" s="366"/>
      <c r="D432" s="371"/>
      <c r="E432" s="374"/>
      <c r="F432" s="200"/>
      <c r="G432" s="200"/>
      <c r="H432" s="201"/>
      <c r="I432" s="201"/>
      <c r="J432" s="201"/>
      <c r="K432" s="201"/>
      <c r="L432" s="180"/>
      <c r="M432" s="180"/>
      <c r="N432" s="180"/>
      <c r="O432" s="180"/>
      <c r="P432" s="180"/>
      <c r="Q432" s="208"/>
      <c r="R432" s="180"/>
      <c r="S432" s="180"/>
      <c r="T432" s="180"/>
      <c r="U432" s="180"/>
      <c r="V432" s="180"/>
      <c r="W432" s="209"/>
      <c r="X432" s="180"/>
      <c r="Y432" s="180"/>
      <c r="Z432" s="180"/>
      <c r="AA432" s="180"/>
      <c r="AB432" s="210"/>
      <c r="AC432" s="180"/>
      <c r="AD432" s="240"/>
      <c r="AE432" s="208"/>
      <c r="AF432" s="208"/>
      <c r="AG432" s="208"/>
      <c r="AH432" s="208"/>
      <c r="AI432" s="208"/>
      <c r="AJ432" s="208"/>
      <c r="AK432" s="180"/>
      <c r="AL432" s="180"/>
      <c r="AM432" s="180"/>
      <c r="AN432" s="180"/>
      <c r="AO432" s="180"/>
      <c r="AP432" s="180"/>
      <c r="AQ432" s="180"/>
      <c r="AR432" s="208"/>
      <c r="AS432" s="208"/>
      <c r="AT432" s="208"/>
      <c r="AU432" s="208"/>
      <c r="AV432" s="208"/>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row>
    <row r="433" spans="1:77" ht="16.5" hidden="1" customHeight="1">
      <c r="A433" s="465">
        <v>41</v>
      </c>
      <c r="B433" s="465" t="str">
        <f>IF(Matriz_de_Riesgos!N188="Gestión",Matriz_de_Riesgos!I188,IF(Matriz_de_Riesgos!N188="Corrupción_O_LA_FT","No valorar",""))</f>
        <v/>
      </c>
      <c r="C433" s="465"/>
      <c r="D433" s="466"/>
      <c r="E433" s="350" t="str">
        <f>IF(OR(C433=Hoja1!$C$17,D433=Hoja1!$D$17),Hoja1!$B$17,IF(OR(C433=Hoja1!$C$16,D433=Hoja1!$D$16),Hoja1!$B$16,IF(OR(C433=Hoja1!$C$15,D433=Hoja1!$D$15),Hoja1!$B$15,IF(OR(C433=Hoja1!$C$14,D433=Hoja1!$D$14),Hoja1!$B$14,IF(OR(C433=Hoja1!$C$13,D433=Hoja1!$D$13),Hoja1!$B$13,"")))))</f>
        <v/>
      </c>
      <c r="F433" s="200"/>
      <c r="G433" s="200"/>
      <c r="H433" s="201"/>
      <c r="I433" s="201"/>
      <c r="J433" s="201"/>
      <c r="K433" s="201"/>
      <c r="L433" s="180"/>
      <c r="M433" s="180"/>
      <c r="N433" s="180"/>
      <c r="O433" s="180"/>
      <c r="P433" s="180"/>
      <c r="Q433" s="208"/>
      <c r="R433" s="180"/>
      <c r="S433" s="180"/>
      <c r="T433" s="180"/>
      <c r="U433" s="180"/>
      <c r="V433" s="180"/>
      <c r="W433" s="209"/>
      <c r="X433" s="180"/>
      <c r="Y433" s="180"/>
      <c r="Z433" s="180"/>
      <c r="AA433" s="180"/>
      <c r="AB433" s="210"/>
      <c r="AC433" s="180"/>
      <c r="AD433" s="240"/>
      <c r="AE433" s="208"/>
      <c r="AF433" s="208"/>
      <c r="AG433" s="208"/>
      <c r="AH433" s="208"/>
      <c r="AI433" s="208"/>
      <c r="AJ433" s="208"/>
      <c r="AK433" s="180"/>
      <c r="AL433" s="180"/>
      <c r="AM433" s="180"/>
      <c r="AN433" s="180"/>
      <c r="AO433" s="180"/>
      <c r="AP433" s="180"/>
      <c r="AQ433" s="180"/>
      <c r="AR433" s="208"/>
      <c r="AS433" s="208"/>
      <c r="AT433" s="208"/>
      <c r="AU433" s="208"/>
      <c r="AV433" s="208"/>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row>
    <row r="434" spans="1:77" ht="16.5" hidden="1" customHeight="1">
      <c r="A434" s="365"/>
      <c r="B434" s="365"/>
      <c r="C434" s="365"/>
      <c r="D434" s="370"/>
      <c r="E434" s="373"/>
      <c r="F434" s="200"/>
      <c r="G434" s="200"/>
      <c r="H434" s="201"/>
      <c r="I434" s="201"/>
      <c r="J434" s="201"/>
      <c r="K434" s="201"/>
      <c r="L434" s="180"/>
      <c r="M434" s="180"/>
      <c r="N434" s="180"/>
      <c r="O434" s="180"/>
      <c r="P434" s="180"/>
      <c r="Q434" s="208"/>
      <c r="R434" s="180"/>
      <c r="S434" s="180"/>
      <c r="T434" s="180"/>
      <c r="U434" s="180"/>
      <c r="V434" s="180"/>
      <c r="W434" s="209"/>
      <c r="X434" s="180"/>
      <c r="Y434" s="180"/>
      <c r="Z434" s="180"/>
      <c r="AA434" s="180"/>
      <c r="AB434" s="210"/>
      <c r="AC434" s="180"/>
      <c r="AD434" s="240"/>
      <c r="AE434" s="208"/>
      <c r="AF434" s="208"/>
      <c r="AG434" s="208"/>
      <c r="AH434" s="208"/>
      <c r="AI434" s="208"/>
      <c r="AJ434" s="208"/>
      <c r="AK434" s="180"/>
      <c r="AL434" s="180"/>
      <c r="AM434" s="180"/>
      <c r="AN434" s="180"/>
      <c r="AO434" s="180"/>
      <c r="AP434" s="180"/>
      <c r="AQ434" s="180"/>
      <c r="AR434" s="208"/>
      <c r="AS434" s="208"/>
      <c r="AT434" s="208"/>
      <c r="AU434" s="208"/>
      <c r="AV434" s="208"/>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row>
    <row r="435" spans="1:77" ht="16.5" hidden="1" customHeight="1">
      <c r="A435" s="365"/>
      <c r="B435" s="365"/>
      <c r="C435" s="365"/>
      <c r="D435" s="370"/>
      <c r="E435" s="373"/>
      <c r="F435" s="200"/>
      <c r="G435" s="200"/>
      <c r="H435" s="201"/>
      <c r="I435" s="201"/>
      <c r="J435" s="201"/>
      <c r="K435" s="201"/>
      <c r="L435" s="180"/>
      <c r="M435" s="180"/>
      <c r="N435" s="180"/>
      <c r="O435" s="180"/>
      <c r="P435" s="180"/>
      <c r="Q435" s="208"/>
      <c r="R435" s="180"/>
      <c r="S435" s="180"/>
      <c r="T435" s="180"/>
      <c r="U435" s="180"/>
      <c r="V435" s="180"/>
      <c r="W435" s="209"/>
      <c r="X435" s="180"/>
      <c r="Y435" s="180"/>
      <c r="Z435" s="180"/>
      <c r="AA435" s="180"/>
      <c r="AB435" s="210"/>
      <c r="AC435" s="180"/>
      <c r="AD435" s="240"/>
      <c r="AE435" s="208"/>
      <c r="AF435" s="208"/>
      <c r="AG435" s="208"/>
      <c r="AH435" s="208"/>
      <c r="AI435" s="208"/>
      <c r="AJ435" s="208"/>
      <c r="AK435" s="180"/>
      <c r="AL435" s="180"/>
      <c r="AM435" s="180"/>
      <c r="AN435" s="180"/>
      <c r="AO435" s="180"/>
      <c r="AP435" s="180"/>
      <c r="AQ435" s="180"/>
      <c r="AR435" s="208"/>
      <c r="AS435" s="208"/>
      <c r="AT435" s="208"/>
      <c r="AU435" s="208"/>
      <c r="AV435" s="208"/>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row>
    <row r="436" spans="1:77" ht="16.5" hidden="1" customHeight="1">
      <c r="A436" s="365"/>
      <c r="B436" s="365"/>
      <c r="C436" s="365"/>
      <c r="D436" s="370"/>
      <c r="E436" s="373"/>
      <c r="F436" s="200"/>
      <c r="G436" s="200"/>
      <c r="H436" s="201"/>
      <c r="I436" s="201"/>
      <c r="J436" s="201"/>
      <c r="K436" s="201"/>
      <c r="L436" s="180"/>
      <c r="M436" s="180"/>
      <c r="N436" s="180"/>
      <c r="O436" s="180"/>
      <c r="P436" s="180"/>
      <c r="Q436" s="208"/>
      <c r="R436" s="180"/>
      <c r="S436" s="180"/>
      <c r="T436" s="180"/>
      <c r="U436" s="180"/>
      <c r="V436" s="180"/>
      <c r="W436" s="209"/>
      <c r="X436" s="180"/>
      <c r="Y436" s="180"/>
      <c r="Z436" s="180"/>
      <c r="AA436" s="180"/>
      <c r="AB436" s="210"/>
      <c r="AC436" s="180"/>
      <c r="AD436" s="240"/>
      <c r="AE436" s="208"/>
      <c r="AF436" s="208"/>
      <c r="AG436" s="208"/>
      <c r="AH436" s="208"/>
      <c r="AI436" s="208"/>
      <c r="AJ436" s="208"/>
      <c r="AK436" s="180"/>
      <c r="AL436" s="180"/>
      <c r="AM436" s="180"/>
      <c r="AN436" s="180"/>
      <c r="AO436" s="180"/>
      <c r="AP436" s="180"/>
      <c r="AQ436" s="180"/>
      <c r="AR436" s="208"/>
      <c r="AS436" s="208"/>
      <c r="AT436" s="208"/>
      <c r="AU436" s="208"/>
      <c r="AV436" s="208"/>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row>
    <row r="437" spans="1:77" ht="16.5" hidden="1" customHeight="1" thickBot="1">
      <c r="A437" s="366"/>
      <c r="B437" s="366"/>
      <c r="C437" s="366"/>
      <c r="D437" s="371"/>
      <c r="E437" s="374"/>
      <c r="F437" s="200"/>
      <c r="G437" s="200"/>
      <c r="H437" s="201"/>
      <c r="I437" s="201"/>
      <c r="J437" s="201"/>
      <c r="K437" s="201"/>
      <c r="L437" s="180"/>
      <c r="M437" s="180"/>
      <c r="N437" s="180"/>
      <c r="O437" s="180"/>
      <c r="P437" s="180"/>
      <c r="Q437" s="208"/>
      <c r="R437" s="180"/>
      <c r="S437" s="180"/>
      <c r="T437" s="180"/>
      <c r="U437" s="180"/>
      <c r="V437" s="180"/>
      <c r="W437" s="209"/>
      <c r="X437" s="180"/>
      <c r="Y437" s="180"/>
      <c r="Z437" s="180"/>
      <c r="AA437" s="180"/>
      <c r="AB437" s="210"/>
      <c r="AC437" s="180"/>
      <c r="AD437" s="240"/>
      <c r="AE437" s="208"/>
      <c r="AF437" s="208"/>
      <c r="AG437" s="208"/>
      <c r="AH437" s="208"/>
      <c r="AI437" s="208"/>
      <c r="AJ437" s="208"/>
      <c r="AK437" s="180"/>
      <c r="AL437" s="180"/>
      <c r="AM437" s="180"/>
      <c r="AN437" s="180"/>
      <c r="AO437" s="180"/>
      <c r="AP437" s="180"/>
      <c r="AQ437" s="180"/>
      <c r="AR437" s="208"/>
      <c r="AS437" s="208"/>
      <c r="AT437" s="208"/>
      <c r="AU437" s="208"/>
      <c r="AV437" s="208"/>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row>
    <row r="438" spans="1:77" ht="16.5" hidden="1" customHeight="1">
      <c r="A438" s="465">
        <v>42</v>
      </c>
      <c r="B438" s="465" t="str">
        <f>IF(Matriz_de_Riesgos!N193="Gestión",Matriz_de_Riesgos!I193,IF(Matriz_de_Riesgos!N193="Corrupción_O_LA_FT","No valorar",""))</f>
        <v/>
      </c>
      <c r="C438" s="465"/>
      <c r="D438" s="466"/>
      <c r="E438" s="350" t="str">
        <f>IF(OR(C438=Hoja1!$C$17,D438=Hoja1!$D$17),Hoja1!$B$17,IF(OR(C438=Hoja1!$C$16,D438=Hoja1!$D$16),Hoja1!$B$16,IF(OR(C438=Hoja1!$C$15,D438=Hoja1!$D$15),Hoja1!$B$15,IF(OR(C438=Hoja1!$C$14,D438=Hoja1!$D$14),Hoja1!$B$14,IF(OR(C438=Hoja1!$C$13,D438=Hoja1!$D$13),Hoja1!$B$13,"")))))</f>
        <v/>
      </c>
      <c r="F438" s="200"/>
      <c r="G438" s="200"/>
      <c r="H438" s="201"/>
      <c r="I438" s="201"/>
      <c r="J438" s="201"/>
      <c r="K438" s="201"/>
      <c r="L438" s="180"/>
      <c r="M438" s="180"/>
      <c r="N438" s="180"/>
      <c r="O438" s="180"/>
      <c r="P438" s="180"/>
      <c r="Q438" s="208"/>
      <c r="R438" s="180"/>
      <c r="S438" s="180"/>
      <c r="T438" s="180"/>
      <c r="U438" s="180"/>
      <c r="V438" s="180"/>
      <c r="W438" s="209"/>
      <c r="X438" s="180"/>
      <c r="Y438" s="180"/>
      <c r="Z438" s="180"/>
      <c r="AA438" s="180"/>
      <c r="AB438" s="210"/>
      <c r="AC438" s="180"/>
      <c r="AD438" s="240"/>
      <c r="AE438" s="208"/>
      <c r="AF438" s="208"/>
      <c r="AG438" s="208"/>
      <c r="AH438" s="208"/>
      <c r="AI438" s="208"/>
      <c r="AJ438" s="208"/>
      <c r="AK438" s="180"/>
      <c r="AL438" s="180"/>
      <c r="AM438" s="180"/>
      <c r="AN438" s="180"/>
      <c r="AO438" s="180"/>
      <c r="AP438" s="180"/>
      <c r="AQ438" s="180"/>
      <c r="AR438" s="208"/>
      <c r="AS438" s="208"/>
      <c r="AT438" s="208"/>
      <c r="AU438" s="208"/>
      <c r="AV438" s="208"/>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row>
    <row r="439" spans="1:77" ht="16.5" hidden="1" customHeight="1">
      <c r="A439" s="365"/>
      <c r="B439" s="365"/>
      <c r="C439" s="365"/>
      <c r="D439" s="370"/>
      <c r="E439" s="373"/>
      <c r="F439" s="200"/>
      <c r="G439" s="200"/>
      <c r="H439" s="201"/>
      <c r="I439" s="201"/>
      <c r="J439" s="201"/>
      <c r="K439" s="201"/>
      <c r="L439" s="180"/>
      <c r="M439" s="180"/>
      <c r="N439" s="180"/>
      <c r="O439" s="180"/>
      <c r="P439" s="180"/>
      <c r="Q439" s="208"/>
      <c r="R439" s="180"/>
      <c r="S439" s="180"/>
      <c r="T439" s="180"/>
      <c r="U439" s="180"/>
      <c r="V439" s="180"/>
      <c r="W439" s="209"/>
      <c r="X439" s="180"/>
      <c r="Y439" s="180"/>
      <c r="Z439" s="180"/>
      <c r="AA439" s="180"/>
      <c r="AB439" s="210"/>
      <c r="AC439" s="180"/>
      <c r="AD439" s="240"/>
      <c r="AE439" s="208"/>
      <c r="AF439" s="208"/>
      <c r="AG439" s="208"/>
      <c r="AH439" s="208"/>
      <c r="AI439" s="208"/>
      <c r="AJ439" s="208"/>
      <c r="AK439" s="180"/>
      <c r="AL439" s="180"/>
      <c r="AM439" s="180"/>
      <c r="AN439" s="180"/>
      <c r="AO439" s="180"/>
      <c r="AP439" s="180"/>
      <c r="AQ439" s="180"/>
      <c r="AR439" s="208"/>
      <c r="AS439" s="208"/>
      <c r="AT439" s="208"/>
      <c r="AU439" s="208"/>
      <c r="AV439" s="208"/>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row>
    <row r="440" spans="1:77" ht="16.5" hidden="1" customHeight="1">
      <c r="A440" s="365"/>
      <c r="B440" s="365"/>
      <c r="C440" s="365"/>
      <c r="D440" s="370"/>
      <c r="E440" s="373"/>
      <c r="F440" s="200"/>
      <c r="G440" s="200"/>
      <c r="H440" s="201"/>
      <c r="I440" s="201"/>
      <c r="J440" s="201"/>
      <c r="K440" s="201"/>
      <c r="L440" s="180"/>
      <c r="M440" s="180"/>
      <c r="N440" s="180"/>
      <c r="O440" s="180"/>
      <c r="P440" s="180"/>
      <c r="Q440" s="208"/>
      <c r="R440" s="180"/>
      <c r="S440" s="180"/>
      <c r="T440" s="180"/>
      <c r="U440" s="180"/>
      <c r="V440" s="180"/>
      <c r="W440" s="209"/>
      <c r="X440" s="180"/>
      <c r="Y440" s="180"/>
      <c r="Z440" s="180"/>
      <c r="AA440" s="180"/>
      <c r="AB440" s="210"/>
      <c r="AC440" s="180"/>
      <c r="AD440" s="240"/>
      <c r="AE440" s="208"/>
      <c r="AF440" s="208"/>
      <c r="AG440" s="208"/>
      <c r="AH440" s="208"/>
      <c r="AI440" s="208"/>
      <c r="AJ440" s="208"/>
      <c r="AK440" s="180"/>
      <c r="AL440" s="180"/>
      <c r="AM440" s="180"/>
      <c r="AN440" s="180"/>
      <c r="AO440" s="180"/>
      <c r="AP440" s="180"/>
      <c r="AQ440" s="180"/>
      <c r="AR440" s="208"/>
      <c r="AS440" s="208"/>
      <c r="AT440" s="208"/>
      <c r="AU440" s="208"/>
      <c r="AV440" s="208"/>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row>
    <row r="441" spans="1:77" ht="16.5" hidden="1" customHeight="1">
      <c r="A441" s="365"/>
      <c r="B441" s="365"/>
      <c r="C441" s="365"/>
      <c r="D441" s="370"/>
      <c r="E441" s="373"/>
      <c r="F441" s="200"/>
      <c r="G441" s="200"/>
      <c r="H441" s="201"/>
      <c r="I441" s="201"/>
      <c r="J441" s="201"/>
      <c r="K441" s="201"/>
      <c r="L441" s="180"/>
      <c r="M441" s="180"/>
      <c r="N441" s="180"/>
      <c r="O441" s="180"/>
      <c r="P441" s="180"/>
      <c r="Q441" s="208"/>
      <c r="R441" s="180"/>
      <c r="S441" s="180"/>
      <c r="T441" s="180"/>
      <c r="U441" s="180"/>
      <c r="V441" s="180"/>
      <c r="W441" s="209"/>
      <c r="X441" s="180"/>
      <c r="Y441" s="180"/>
      <c r="Z441" s="180"/>
      <c r="AA441" s="180"/>
      <c r="AB441" s="210"/>
      <c r="AC441" s="180"/>
      <c r="AD441" s="240"/>
      <c r="AE441" s="208"/>
      <c r="AF441" s="208"/>
      <c r="AG441" s="208"/>
      <c r="AH441" s="208"/>
      <c r="AI441" s="208"/>
      <c r="AJ441" s="208"/>
      <c r="AK441" s="180"/>
      <c r="AL441" s="180"/>
      <c r="AM441" s="180"/>
      <c r="AN441" s="180"/>
      <c r="AO441" s="180"/>
      <c r="AP441" s="180"/>
      <c r="AQ441" s="180"/>
      <c r="AR441" s="208"/>
      <c r="AS441" s="208"/>
      <c r="AT441" s="208"/>
      <c r="AU441" s="208"/>
      <c r="AV441" s="208"/>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row>
    <row r="442" spans="1:77" ht="16.5" hidden="1" customHeight="1" thickBot="1">
      <c r="A442" s="366"/>
      <c r="B442" s="366"/>
      <c r="C442" s="366"/>
      <c r="D442" s="371"/>
      <c r="E442" s="374"/>
      <c r="F442" s="200"/>
      <c r="G442" s="200"/>
      <c r="H442" s="201"/>
      <c r="I442" s="201"/>
      <c r="J442" s="201"/>
      <c r="K442" s="201"/>
      <c r="L442" s="180"/>
      <c r="M442" s="180"/>
      <c r="N442" s="180"/>
      <c r="O442" s="180"/>
      <c r="P442" s="180"/>
      <c r="Q442" s="208"/>
      <c r="R442" s="180"/>
      <c r="S442" s="180"/>
      <c r="T442" s="180"/>
      <c r="U442" s="180"/>
      <c r="V442" s="180"/>
      <c r="W442" s="209"/>
      <c r="X442" s="180"/>
      <c r="Y442" s="180"/>
      <c r="Z442" s="180"/>
      <c r="AA442" s="180"/>
      <c r="AB442" s="210"/>
      <c r="AC442" s="180"/>
      <c r="AD442" s="240"/>
      <c r="AE442" s="208"/>
      <c r="AF442" s="208"/>
      <c r="AG442" s="208"/>
      <c r="AH442" s="208"/>
      <c r="AI442" s="208"/>
      <c r="AJ442" s="208"/>
      <c r="AK442" s="180"/>
      <c r="AL442" s="180"/>
      <c r="AM442" s="180"/>
      <c r="AN442" s="180"/>
      <c r="AO442" s="180"/>
      <c r="AP442" s="180"/>
      <c r="AQ442" s="180"/>
      <c r="AR442" s="208"/>
      <c r="AS442" s="208"/>
      <c r="AT442" s="208"/>
      <c r="AU442" s="208"/>
      <c r="AV442" s="208"/>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row>
    <row r="443" spans="1:77" ht="16.5" hidden="1" customHeight="1">
      <c r="A443" s="465">
        <v>43</v>
      </c>
      <c r="B443" s="465" t="str">
        <f>IF(Matriz_de_Riesgos!N198="Gestión",Matriz_de_Riesgos!I198,IF(Matriz_de_Riesgos!N198="Corrupción_O_LA_FT","No valorar",""))</f>
        <v/>
      </c>
      <c r="C443" s="465"/>
      <c r="D443" s="466"/>
      <c r="E443" s="350" t="str">
        <f>IF(OR(C443=Hoja1!$C$17,D443=Hoja1!$D$17),Hoja1!$B$17,IF(OR(C443=Hoja1!$C$16,D443=Hoja1!$D$16),Hoja1!$B$16,IF(OR(C443=Hoja1!$C$15,D443=Hoja1!$D$15),Hoja1!$B$15,IF(OR(C443=Hoja1!$C$14,D443=Hoja1!$D$14),Hoja1!$B$14,IF(OR(C443=Hoja1!$C$13,D443=Hoja1!$D$13),Hoja1!$B$13,"")))))</f>
        <v/>
      </c>
      <c r="F443" s="200"/>
      <c r="G443" s="200"/>
      <c r="H443" s="201"/>
      <c r="I443" s="201"/>
      <c r="J443" s="201"/>
      <c r="K443" s="201"/>
      <c r="L443" s="180"/>
      <c r="M443" s="180"/>
      <c r="N443" s="180"/>
      <c r="O443" s="180"/>
      <c r="P443" s="180"/>
      <c r="Q443" s="208"/>
      <c r="R443" s="180"/>
      <c r="S443" s="180"/>
      <c r="T443" s="180"/>
      <c r="U443" s="180"/>
      <c r="V443" s="180"/>
      <c r="W443" s="209"/>
      <c r="X443" s="180"/>
      <c r="Y443" s="180"/>
      <c r="Z443" s="180"/>
      <c r="AA443" s="180"/>
      <c r="AB443" s="210"/>
      <c r="AC443" s="180"/>
      <c r="AD443" s="240"/>
      <c r="AE443" s="208"/>
      <c r="AF443" s="208"/>
      <c r="AG443" s="208"/>
      <c r="AH443" s="208"/>
      <c r="AI443" s="208"/>
      <c r="AJ443" s="208"/>
      <c r="AK443" s="180"/>
      <c r="AL443" s="180"/>
      <c r="AM443" s="180"/>
      <c r="AN443" s="180"/>
      <c r="AO443" s="180"/>
      <c r="AP443" s="180"/>
      <c r="AQ443" s="180"/>
      <c r="AR443" s="208"/>
      <c r="AS443" s="208"/>
      <c r="AT443" s="208"/>
      <c r="AU443" s="208"/>
      <c r="AV443" s="208"/>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row>
    <row r="444" spans="1:77" ht="16.5" hidden="1" customHeight="1">
      <c r="A444" s="365"/>
      <c r="B444" s="365"/>
      <c r="C444" s="365"/>
      <c r="D444" s="370"/>
      <c r="E444" s="373"/>
      <c r="F444" s="200"/>
      <c r="G444" s="200"/>
      <c r="H444" s="201"/>
      <c r="I444" s="201"/>
      <c r="J444" s="201"/>
      <c r="K444" s="201"/>
      <c r="L444" s="180"/>
      <c r="M444" s="180"/>
      <c r="N444" s="180"/>
      <c r="O444" s="180"/>
      <c r="P444" s="180"/>
      <c r="Q444" s="208"/>
      <c r="R444" s="180"/>
      <c r="S444" s="180"/>
      <c r="T444" s="180"/>
      <c r="U444" s="180"/>
      <c r="V444" s="180"/>
      <c r="W444" s="209"/>
      <c r="X444" s="180"/>
      <c r="Y444" s="180"/>
      <c r="Z444" s="180"/>
      <c r="AA444" s="180"/>
      <c r="AB444" s="210"/>
      <c r="AC444" s="180"/>
      <c r="AD444" s="240"/>
      <c r="AE444" s="208"/>
      <c r="AF444" s="208"/>
      <c r="AG444" s="208"/>
      <c r="AH444" s="208"/>
      <c r="AI444" s="208"/>
      <c r="AJ444" s="208"/>
      <c r="AK444" s="180"/>
      <c r="AL444" s="180"/>
      <c r="AM444" s="180"/>
      <c r="AN444" s="180"/>
      <c r="AO444" s="180"/>
      <c r="AP444" s="180"/>
      <c r="AQ444" s="180"/>
      <c r="AR444" s="208"/>
      <c r="AS444" s="208"/>
      <c r="AT444" s="208"/>
      <c r="AU444" s="208"/>
      <c r="AV444" s="208"/>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row>
    <row r="445" spans="1:77" ht="16.5" hidden="1" customHeight="1">
      <c r="A445" s="365"/>
      <c r="B445" s="365"/>
      <c r="C445" s="365"/>
      <c r="D445" s="370"/>
      <c r="E445" s="373"/>
      <c r="F445" s="200"/>
      <c r="G445" s="200"/>
      <c r="H445" s="201"/>
      <c r="I445" s="201"/>
      <c r="J445" s="201"/>
      <c r="K445" s="201"/>
      <c r="L445" s="180"/>
      <c r="M445" s="180"/>
      <c r="N445" s="180"/>
      <c r="O445" s="180"/>
      <c r="P445" s="180"/>
      <c r="Q445" s="208"/>
      <c r="R445" s="180"/>
      <c r="S445" s="180"/>
      <c r="T445" s="180"/>
      <c r="U445" s="180"/>
      <c r="V445" s="180"/>
      <c r="W445" s="209"/>
      <c r="X445" s="180"/>
      <c r="Y445" s="180"/>
      <c r="Z445" s="180"/>
      <c r="AA445" s="180"/>
      <c r="AB445" s="210"/>
      <c r="AC445" s="180"/>
      <c r="AD445" s="240"/>
      <c r="AE445" s="208"/>
      <c r="AF445" s="208"/>
      <c r="AG445" s="208"/>
      <c r="AH445" s="208"/>
      <c r="AI445" s="208"/>
      <c r="AJ445" s="208"/>
      <c r="AK445" s="180"/>
      <c r="AL445" s="180"/>
      <c r="AM445" s="180"/>
      <c r="AN445" s="180"/>
      <c r="AO445" s="180"/>
      <c r="AP445" s="180"/>
      <c r="AQ445" s="180"/>
      <c r="AR445" s="208"/>
      <c r="AS445" s="208"/>
      <c r="AT445" s="208"/>
      <c r="AU445" s="208"/>
      <c r="AV445" s="208"/>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row>
    <row r="446" spans="1:77" ht="16.5" hidden="1" customHeight="1">
      <c r="A446" s="365"/>
      <c r="B446" s="365"/>
      <c r="C446" s="365"/>
      <c r="D446" s="370"/>
      <c r="E446" s="373"/>
      <c r="F446" s="200"/>
      <c r="G446" s="200"/>
      <c r="H446" s="201"/>
      <c r="I446" s="201"/>
      <c r="J446" s="201"/>
      <c r="K446" s="201"/>
      <c r="L446" s="180"/>
      <c r="M446" s="180"/>
      <c r="N446" s="180"/>
      <c r="O446" s="180"/>
      <c r="P446" s="180"/>
      <c r="Q446" s="208"/>
      <c r="R446" s="180"/>
      <c r="S446" s="180"/>
      <c r="T446" s="180"/>
      <c r="U446" s="180"/>
      <c r="V446" s="180"/>
      <c r="W446" s="209"/>
      <c r="X446" s="180"/>
      <c r="Y446" s="180"/>
      <c r="Z446" s="180"/>
      <c r="AA446" s="180"/>
      <c r="AB446" s="210"/>
      <c r="AC446" s="180"/>
      <c r="AD446" s="240"/>
      <c r="AE446" s="208"/>
      <c r="AF446" s="208"/>
      <c r="AG446" s="208"/>
      <c r="AH446" s="208"/>
      <c r="AI446" s="208"/>
      <c r="AJ446" s="208"/>
      <c r="AK446" s="180"/>
      <c r="AL446" s="180"/>
      <c r="AM446" s="180"/>
      <c r="AN446" s="180"/>
      <c r="AO446" s="180"/>
      <c r="AP446" s="180"/>
      <c r="AQ446" s="180"/>
      <c r="AR446" s="208"/>
      <c r="AS446" s="208"/>
      <c r="AT446" s="208"/>
      <c r="AU446" s="208"/>
      <c r="AV446" s="208"/>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row>
    <row r="447" spans="1:77" ht="16.5" hidden="1" customHeight="1" thickBot="1">
      <c r="A447" s="366"/>
      <c r="B447" s="366"/>
      <c r="C447" s="366"/>
      <c r="D447" s="371"/>
      <c r="E447" s="374"/>
      <c r="F447" s="200"/>
      <c r="G447" s="200"/>
      <c r="H447" s="201"/>
      <c r="I447" s="201"/>
      <c r="J447" s="201"/>
      <c r="K447" s="201"/>
      <c r="L447" s="180"/>
      <c r="M447" s="180"/>
      <c r="N447" s="180"/>
      <c r="O447" s="180"/>
      <c r="P447" s="180"/>
      <c r="Q447" s="208"/>
      <c r="R447" s="180"/>
      <c r="S447" s="180"/>
      <c r="T447" s="180"/>
      <c r="U447" s="180"/>
      <c r="V447" s="180"/>
      <c r="W447" s="209"/>
      <c r="X447" s="180"/>
      <c r="Y447" s="180"/>
      <c r="Z447" s="180"/>
      <c r="AA447" s="180"/>
      <c r="AB447" s="210"/>
      <c r="AC447" s="180"/>
      <c r="AD447" s="240"/>
      <c r="AE447" s="208"/>
      <c r="AF447" s="208"/>
      <c r="AG447" s="208"/>
      <c r="AH447" s="208"/>
      <c r="AI447" s="208"/>
      <c r="AJ447" s="208"/>
      <c r="AK447" s="180"/>
      <c r="AL447" s="180"/>
      <c r="AM447" s="180"/>
      <c r="AN447" s="180"/>
      <c r="AO447" s="180"/>
      <c r="AP447" s="180"/>
      <c r="AQ447" s="180"/>
      <c r="AR447" s="208"/>
      <c r="AS447" s="208"/>
      <c r="AT447" s="208"/>
      <c r="AU447" s="208"/>
      <c r="AV447" s="208"/>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row>
    <row r="448" spans="1:77" ht="16.5" hidden="1" customHeight="1">
      <c r="A448" s="465">
        <v>44</v>
      </c>
      <c r="B448" s="465" t="str">
        <f>IF(Matriz_de_Riesgos!N203="Gestión",Matriz_de_Riesgos!I203,IF(Matriz_de_Riesgos!N203="Corrupción_O_LA_FT","No valorar",""))</f>
        <v/>
      </c>
      <c r="C448" s="465"/>
      <c r="D448" s="466"/>
      <c r="E448" s="350" t="str">
        <f>IF(OR(C448=Hoja1!$C$17,D448=Hoja1!$D$17),Hoja1!$B$17,IF(OR(C448=Hoja1!$C$16,D448=Hoja1!$D$16),Hoja1!$B$16,IF(OR(C448=Hoja1!$C$15,D448=Hoja1!$D$15),Hoja1!$B$15,IF(OR(C448=Hoja1!$C$14,D448=Hoja1!$D$14),Hoja1!$B$14,IF(OR(C448=Hoja1!$C$13,D448=Hoja1!$D$13),Hoja1!$B$13,"")))))</f>
        <v/>
      </c>
      <c r="F448" s="200"/>
      <c r="G448" s="200"/>
      <c r="H448" s="201"/>
      <c r="I448" s="201"/>
      <c r="J448" s="201"/>
      <c r="K448" s="201"/>
      <c r="L448" s="180"/>
      <c r="M448" s="180"/>
      <c r="N448" s="180"/>
      <c r="O448" s="180"/>
      <c r="P448" s="180"/>
      <c r="Q448" s="208"/>
      <c r="R448" s="180"/>
      <c r="S448" s="180"/>
      <c r="T448" s="180"/>
      <c r="U448" s="180"/>
      <c r="V448" s="180"/>
      <c r="W448" s="209"/>
      <c r="X448" s="180"/>
      <c r="Y448" s="180"/>
      <c r="Z448" s="180"/>
      <c r="AA448" s="180"/>
      <c r="AB448" s="210"/>
      <c r="AC448" s="180"/>
      <c r="AD448" s="240"/>
      <c r="AE448" s="208"/>
      <c r="AF448" s="208"/>
      <c r="AG448" s="208"/>
      <c r="AH448" s="208"/>
      <c r="AI448" s="208"/>
      <c r="AJ448" s="208"/>
      <c r="AK448" s="180"/>
      <c r="AL448" s="180"/>
      <c r="AM448" s="180"/>
      <c r="AN448" s="180"/>
      <c r="AO448" s="180"/>
      <c r="AP448" s="180"/>
      <c r="AQ448" s="180"/>
      <c r="AR448" s="208"/>
      <c r="AS448" s="208"/>
      <c r="AT448" s="208"/>
      <c r="AU448" s="208"/>
      <c r="AV448" s="208"/>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row>
    <row r="449" spans="1:77" ht="16.5" hidden="1" customHeight="1">
      <c r="A449" s="365"/>
      <c r="B449" s="365"/>
      <c r="C449" s="365"/>
      <c r="D449" s="370"/>
      <c r="E449" s="373"/>
      <c r="F449" s="200"/>
      <c r="G449" s="200"/>
      <c r="H449" s="201"/>
      <c r="I449" s="201"/>
      <c r="J449" s="201"/>
      <c r="K449" s="201"/>
      <c r="L449" s="180"/>
      <c r="M449" s="180"/>
      <c r="N449" s="180"/>
      <c r="O449" s="180"/>
      <c r="P449" s="180"/>
      <c r="Q449" s="208"/>
      <c r="R449" s="180"/>
      <c r="S449" s="180"/>
      <c r="T449" s="180"/>
      <c r="U449" s="180"/>
      <c r="V449" s="180"/>
      <c r="W449" s="209"/>
      <c r="X449" s="180"/>
      <c r="Y449" s="180"/>
      <c r="Z449" s="180"/>
      <c r="AA449" s="180"/>
      <c r="AB449" s="210"/>
      <c r="AC449" s="180"/>
      <c r="AD449" s="240"/>
      <c r="AE449" s="208"/>
      <c r="AF449" s="208"/>
      <c r="AG449" s="208"/>
      <c r="AH449" s="208"/>
      <c r="AI449" s="208"/>
      <c r="AJ449" s="208"/>
      <c r="AK449" s="180"/>
      <c r="AL449" s="180"/>
      <c r="AM449" s="180"/>
      <c r="AN449" s="180"/>
      <c r="AO449" s="180"/>
      <c r="AP449" s="180"/>
      <c r="AQ449" s="180"/>
      <c r="AR449" s="208"/>
      <c r="AS449" s="208"/>
      <c r="AT449" s="208"/>
      <c r="AU449" s="208"/>
      <c r="AV449" s="208"/>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row>
    <row r="450" spans="1:77" ht="16.5" hidden="1" customHeight="1">
      <c r="A450" s="365"/>
      <c r="B450" s="365"/>
      <c r="C450" s="365"/>
      <c r="D450" s="370"/>
      <c r="E450" s="373"/>
      <c r="F450" s="200"/>
      <c r="G450" s="200"/>
      <c r="H450" s="201"/>
      <c r="I450" s="201"/>
      <c r="J450" s="201"/>
      <c r="K450" s="201"/>
      <c r="L450" s="180"/>
      <c r="M450" s="180"/>
      <c r="N450" s="180"/>
      <c r="O450" s="180"/>
      <c r="P450" s="180"/>
      <c r="Q450" s="208"/>
      <c r="R450" s="180"/>
      <c r="S450" s="180"/>
      <c r="T450" s="180"/>
      <c r="U450" s="180"/>
      <c r="V450" s="180"/>
      <c r="W450" s="209"/>
      <c r="X450" s="180"/>
      <c r="Y450" s="180"/>
      <c r="Z450" s="180"/>
      <c r="AA450" s="180"/>
      <c r="AB450" s="210"/>
      <c r="AC450" s="180"/>
      <c r="AD450" s="240"/>
      <c r="AE450" s="208"/>
      <c r="AF450" s="208"/>
      <c r="AG450" s="208"/>
      <c r="AH450" s="208"/>
      <c r="AI450" s="208"/>
      <c r="AJ450" s="208"/>
      <c r="AK450" s="180"/>
      <c r="AL450" s="180"/>
      <c r="AM450" s="180"/>
      <c r="AN450" s="180"/>
      <c r="AO450" s="180"/>
      <c r="AP450" s="180"/>
      <c r="AQ450" s="180"/>
      <c r="AR450" s="208"/>
      <c r="AS450" s="208"/>
      <c r="AT450" s="208"/>
      <c r="AU450" s="208"/>
      <c r="AV450" s="208"/>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row>
    <row r="451" spans="1:77" ht="16.5" hidden="1" customHeight="1">
      <c r="A451" s="365"/>
      <c r="B451" s="365"/>
      <c r="C451" s="365"/>
      <c r="D451" s="370"/>
      <c r="E451" s="373"/>
      <c r="F451" s="200"/>
      <c r="G451" s="200"/>
      <c r="H451" s="201"/>
      <c r="I451" s="201"/>
      <c r="J451" s="201"/>
      <c r="K451" s="201"/>
      <c r="L451" s="180"/>
      <c r="M451" s="180"/>
      <c r="N451" s="180"/>
      <c r="O451" s="180"/>
      <c r="P451" s="180"/>
      <c r="Q451" s="208"/>
      <c r="R451" s="180"/>
      <c r="S451" s="180"/>
      <c r="T451" s="180"/>
      <c r="U451" s="180"/>
      <c r="V451" s="180"/>
      <c r="W451" s="209"/>
      <c r="X451" s="180"/>
      <c r="Y451" s="180"/>
      <c r="Z451" s="180"/>
      <c r="AA451" s="180"/>
      <c r="AB451" s="210"/>
      <c r="AC451" s="180"/>
      <c r="AD451" s="240"/>
      <c r="AE451" s="208"/>
      <c r="AF451" s="208"/>
      <c r="AG451" s="208"/>
      <c r="AH451" s="208"/>
      <c r="AI451" s="208"/>
      <c r="AJ451" s="208"/>
      <c r="AK451" s="180"/>
      <c r="AL451" s="180"/>
      <c r="AM451" s="180"/>
      <c r="AN451" s="180"/>
      <c r="AO451" s="180"/>
      <c r="AP451" s="180"/>
      <c r="AQ451" s="180"/>
      <c r="AR451" s="208"/>
      <c r="AS451" s="208"/>
      <c r="AT451" s="208"/>
      <c r="AU451" s="208"/>
      <c r="AV451" s="208"/>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row>
    <row r="452" spans="1:77" ht="16.5" hidden="1" customHeight="1" thickBot="1">
      <c r="A452" s="366"/>
      <c r="B452" s="366"/>
      <c r="C452" s="366"/>
      <c r="D452" s="371"/>
      <c r="E452" s="374"/>
      <c r="F452" s="200"/>
      <c r="G452" s="200"/>
      <c r="H452" s="201"/>
      <c r="I452" s="201"/>
      <c r="J452" s="201"/>
      <c r="K452" s="201"/>
      <c r="L452" s="180"/>
      <c r="M452" s="180"/>
      <c r="N452" s="180"/>
      <c r="O452" s="180"/>
      <c r="P452" s="180"/>
      <c r="Q452" s="208"/>
      <c r="R452" s="180"/>
      <c r="S452" s="180"/>
      <c r="T452" s="180"/>
      <c r="U452" s="180"/>
      <c r="V452" s="180"/>
      <c r="W452" s="209"/>
      <c r="X452" s="180"/>
      <c r="Y452" s="180"/>
      <c r="Z452" s="180"/>
      <c r="AA452" s="180"/>
      <c r="AB452" s="210"/>
      <c r="AC452" s="180"/>
      <c r="AD452" s="240"/>
      <c r="AE452" s="208"/>
      <c r="AF452" s="208"/>
      <c r="AG452" s="208"/>
      <c r="AH452" s="208"/>
      <c r="AI452" s="208"/>
      <c r="AJ452" s="208"/>
      <c r="AK452" s="180"/>
      <c r="AL452" s="180"/>
      <c r="AM452" s="180"/>
      <c r="AN452" s="180"/>
      <c r="AO452" s="180"/>
      <c r="AP452" s="180"/>
      <c r="AQ452" s="180"/>
      <c r="AR452" s="208"/>
      <c r="AS452" s="208"/>
      <c r="AT452" s="208"/>
      <c r="AU452" s="208"/>
      <c r="AV452" s="208"/>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row>
    <row r="453" spans="1:77" ht="16.5" hidden="1" customHeight="1">
      <c r="A453" s="465">
        <v>45</v>
      </c>
      <c r="B453" s="465" t="str">
        <f>IF(Matriz_de_Riesgos!N208="Gestión",Matriz_de_Riesgos!I208,IF(Matriz_de_Riesgos!N208="Corrupción_O_LA_FT","No valorar",""))</f>
        <v/>
      </c>
      <c r="C453" s="465"/>
      <c r="D453" s="466"/>
      <c r="E453" s="350" t="str">
        <f>IF(OR(C453=Hoja1!$C$17,D453=Hoja1!$D$17),Hoja1!$B$17,IF(OR(C453=Hoja1!$C$16,D453=Hoja1!$D$16),Hoja1!$B$16,IF(OR(C453=Hoja1!$C$15,D453=Hoja1!$D$15),Hoja1!$B$15,IF(OR(C453=Hoja1!$C$14,D453=Hoja1!$D$14),Hoja1!$B$14,IF(OR(C453=Hoja1!$C$13,D453=Hoja1!$D$13),Hoja1!$B$13,"")))))</f>
        <v/>
      </c>
      <c r="F453" s="200"/>
      <c r="G453" s="200"/>
      <c r="H453" s="201"/>
      <c r="I453" s="201"/>
      <c r="J453" s="201"/>
      <c r="K453" s="201"/>
      <c r="L453" s="180"/>
      <c r="M453" s="180"/>
      <c r="N453" s="180"/>
      <c r="O453" s="180"/>
      <c r="P453" s="180"/>
      <c r="Q453" s="208"/>
      <c r="R453" s="180"/>
      <c r="S453" s="180"/>
      <c r="T453" s="180"/>
      <c r="U453" s="180"/>
      <c r="V453" s="180"/>
      <c r="W453" s="209"/>
      <c r="X453" s="180"/>
      <c r="Y453" s="180"/>
      <c r="Z453" s="180"/>
      <c r="AA453" s="180"/>
      <c r="AB453" s="210"/>
      <c r="AC453" s="180"/>
      <c r="AD453" s="240"/>
      <c r="AE453" s="208"/>
      <c r="AF453" s="208"/>
      <c r="AG453" s="208"/>
      <c r="AH453" s="208"/>
      <c r="AI453" s="208"/>
      <c r="AJ453" s="208"/>
      <c r="AK453" s="180"/>
      <c r="AL453" s="180"/>
      <c r="AM453" s="180"/>
      <c r="AN453" s="180"/>
      <c r="AO453" s="180"/>
      <c r="AP453" s="180"/>
      <c r="AQ453" s="180"/>
      <c r="AR453" s="208"/>
      <c r="AS453" s="208"/>
      <c r="AT453" s="208"/>
      <c r="AU453" s="208"/>
      <c r="AV453" s="208"/>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row>
    <row r="454" spans="1:77" ht="16.5" hidden="1" customHeight="1">
      <c r="A454" s="365"/>
      <c r="B454" s="365"/>
      <c r="C454" s="365"/>
      <c r="D454" s="370"/>
      <c r="E454" s="373"/>
      <c r="F454" s="200"/>
      <c r="G454" s="200"/>
      <c r="H454" s="201"/>
      <c r="I454" s="201"/>
      <c r="J454" s="201"/>
      <c r="K454" s="201"/>
      <c r="L454" s="180"/>
      <c r="M454" s="180"/>
      <c r="N454" s="180"/>
      <c r="O454" s="180"/>
      <c r="P454" s="180"/>
      <c r="Q454" s="208"/>
      <c r="R454" s="180"/>
      <c r="S454" s="180"/>
      <c r="T454" s="180"/>
      <c r="U454" s="180"/>
      <c r="V454" s="180"/>
      <c r="W454" s="209"/>
      <c r="X454" s="180"/>
      <c r="Y454" s="180"/>
      <c r="Z454" s="180"/>
      <c r="AA454" s="180"/>
      <c r="AB454" s="210"/>
      <c r="AC454" s="180"/>
      <c r="AD454" s="240"/>
      <c r="AE454" s="208"/>
      <c r="AF454" s="208"/>
      <c r="AG454" s="208"/>
      <c r="AH454" s="208"/>
      <c r="AI454" s="208"/>
      <c r="AJ454" s="208"/>
      <c r="AK454" s="180"/>
      <c r="AL454" s="180"/>
      <c r="AM454" s="180"/>
      <c r="AN454" s="180"/>
      <c r="AO454" s="180"/>
      <c r="AP454" s="180"/>
      <c r="AQ454" s="180"/>
      <c r="AR454" s="208"/>
      <c r="AS454" s="208"/>
      <c r="AT454" s="208"/>
      <c r="AU454" s="208"/>
      <c r="AV454" s="208"/>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row>
    <row r="455" spans="1:77" ht="16.5" hidden="1" customHeight="1">
      <c r="A455" s="365"/>
      <c r="B455" s="365"/>
      <c r="C455" s="365"/>
      <c r="D455" s="370"/>
      <c r="E455" s="373"/>
      <c r="F455" s="200"/>
      <c r="G455" s="200"/>
      <c r="H455" s="201"/>
      <c r="I455" s="201"/>
      <c r="J455" s="201"/>
      <c r="K455" s="201"/>
      <c r="L455" s="180"/>
      <c r="M455" s="180"/>
      <c r="N455" s="180"/>
      <c r="O455" s="180"/>
      <c r="P455" s="180"/>
      <c r="Q455" s="208"/>
      <c r="R455" s="180"/>
      <c r="S455" s="180"/>
      <c r="T455" s="180"/>
      <c r="U455" s="180"/>
      <c r="V455" s="180"/>
      <c r="W455" s="209"/>
      <c r="X455" s="180"/>
      <c r="Y455" s="180"/>
      <c r="Z455" s="180"/>
      <c r="AA455" s="180"/>
      <c r="AB455" s="210"/>
      <c r="AC455" s="180"/>
      <c r="AD455" s="240"/>
      <c r="AE455" s="208"/>
      <c r="AF455" s="208"/>
      <c r="AG455" s="208"/>
      <c r="AH455" s="208"/>
      <c r="AI455" s="208"/>
      <c r="AJ455" s="208"/>
      <c r="AK455" s="180"/>
      <c r="AL455" s="180"/>
      <c r="AM455" s="180"/>
      <c r="AN455" s="180"/>
      <c r="AO455" s="180"/>
      <c r="AP455" s="180"/>
      <c r="AQ455" s="180"/>
      <c r="AR455" s="208"/>
      <c r="AS455" s="208"/>
      <c r="AT455" s="208"/>
      <c r="AU455" s="208"/>
      <c r="AV455" s="208"/>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row>
    <row r="456" spans="1:77" ht="16.5" hidden="1" customHeight="1">
      <c r="A456" s="365"/>
      <c r="B456" s="365"/>
      <c r="C456" s="365"/>
      <c r="D456" s="370"/>
      <c r="E456" s="373"/>
      <c r="F456" s="200"/>
      <c r="G456" s="200"/>
      <c r="H456" s="201"/>
      <c r="I456" s="201"/>
      <c r="J456" s="201"/>
      <c r="K456" s="201"/>
      <c r="L456" s="180"/>
      <c r="M456" s="180"/>
      <c r="N456" s="180"/>
      <c r="O456" s="180"/>
      <c r="P456" s="180"/>
      <c r="Q456" s="208"/>
      <c r="R456" s="180"/>
      <c r="S456" s="180"/>
      <c r="T456" s="180"/>
      <c r="U456" s="180"/>
      <c r="V456" s="180"/>
      <c r="W456" s="209"/>
      <c r="X456" s="180"/>
      <c r="Y456" s="180"/>
      <c r="Z456" s="180"/>
      <c r="AA456" s="180"/>
      <c r="AB456" s="210"/>
      <c r="AC456" s="180"/>
      <c r="AD456" s="240"/>
      <c r="AE456" s="208"/>
      <c r="AF456" s="208"/>
      <c r="AG456" s="208"/>
      <c r="AH456" s="208"/>
      <c r="AI456" s="208"/>
      <c r="AJ456" s="208"/>
      <c r="AK456" s="180"/>
      <c r="AL456" s="180"/>
      <c r="AM456" s="180"/>
      <c r="AN456" s="180"/>
      <c r="AO456" s="180"/>
      <c r="AP456" s="180"/>
      <c r="AQ456" s="180"/>
      <c r="AR456" s="208"/>
      <c r="AS456" s="208"/>
      <c r="AT456" s="208"/>
      <c r="AU456" s="208"/>
      <c r="AV456" s="208"/>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row>
    <row r="457" spans="1:77" ht="16.5" hidden="1" customHeight="1" thickBot="1">
      <c r="A457" s="366"/>
      <c r="B457" s="366"/>
      <c r="C457" s="366"/>
      <c r="D457" s="371"/>
      <c r="E457" s="374"/>
      <c r="F457" s="200"/>
      <c r="G457" s="200"/>
      <c r="H457" s="201"/>
      <c r="I457" s="201"/>
      <c r="J457" s="201"/>
      <c r="K457" s="201"/>
      <c r="L457" s="180"/>
      <c r="M457" s="180"/>
      <c r="N457" s="180"/>
      <c r="O457" s="180"/>
      <c r="P457" s="180"/>
      <c r="Q457" s="208"/>
      <c r="R457" s="180"/>
      <c r="S457" s="180"/>
      <c r="T457" s="180"/>
      <c r="U457" s="180"/>
      <c r="V457" s="180"/>
      <c r="W457" s="209"/>
      <c r="X457" s="180"/>
      <c r="Y457" s="180"/>
      <c r="Z457" s="180"/>
      <c r="AA457" s="180"/>
      <c r="AB457" s="210"/>
      <c r="AC457" s="180"/>
      <c r="AD457" s="240"/>
      <c r="AE457" s="208"/>
      <c r="AF457" s="208"/>
      <c r="AG457" s="208"/>
      <c r="AH457" s="208"/>
      <c r="AI457" s="208"/>
      <c r="AJ457" s="208"/>
      <c r="AK457" s="180"/>
      <c r="AL457" s="180"/>
      <c r="AM457" s="180"/>
      <c r="AN457" s="180"/>
      <c r="AO457" s="180"/>
      <c r="AP457" s="180"/>
      <c r="AQ457" s="180"/>
      <c r="AR457" s="208"/>
      <c r="AS457" s="208"/>
      <c r="AT457" s="208"/>
      <c r="AU457" s="208"/>
      <c r="AV457" s="208"/>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row>
    <row r="458" spans="1:77" ht="16.5" hidden="1" customHeight="1">
      <c r="A458" s="465">
        <v>46</v>
      </c>
      <c r="B458" s="465" t="str">
        <f>IF(Matriz_de_Riesgos!N213="Gestión",Matriz_de_Riesgos!I213,IF(Matriz_de_Riesgos!N213="Corrupción_O_LA_FT","No valorar",""))</f>
        <v/>
      </c>
      <c r="C458" s="465"/>
      <c r="D458" s="466"/>
      <c r="E458" s="350" t="str">
        <f>IF(OR(C458=Hoja1!$C$17,D458=Hoja1!$D$17),Hoja1!$B$17,IF(OR(C458=Hoja1!$C$16,D458=Hoja1!$D$16),Hoja1!$B$16,IF(OR(C458=Hoja1!$C$15,D458=Hoja1!$D$15),Hoja1!$B$15,IF(OR(C458=Hoja1!$C$14,D458=Hoja1!$D$14),Hoja1!$B$14,IF(OR(C458=Hoja1!$C$13,D458=Hoja1!$D$13),Hoja1!$B$13,"")))))</f>
        <v/>
      </c>
      <c r="F458" s="200"/>
      <c r="G458" s="200"/>
      <c r="H458" s="201"/>
      <c r="I458" s="201"/>
      <c r="J458" s="201"/>
      <c r="K458" s="201"/>
      <c r="L458" s="180"/>
      <c r="M458" s="180"/>
      <c r="N458" s="180"/>
      <c r="O458" s="180"/>
      <c r="P458" s="180"/>
      <c r="Q458" s="208"/>
      <c r="R458" s="180"/>
      <c r="S458" s="180"/>
      <c r="T458" s="180"/>
      <c r="U458" s="180"/>
      <c r="V458" s="180"/>
      <c r="W458" s="209"/>
      <c r="X458" s="180"/>
      <c r="Y458" s="180"/>
      <c r="Z458" s="180"/>
      <c r="AA458" s="180"/>
      <c r="AB458" s="210"/>
      <c r="AC458" s="180"/>
      <c r="AD458" s="240"/>
      <c r="AE458" s="208"/>
      <c r="AF458" s="208"/>
      <c r="AG458" s="208"/>
      <c r="AH458" s="208"/>
      <c r="AI458" s="208"/>
      <c r="AJ458" s="208"/>
      <c r="AK458" s="180"/>
      <c r="AL458" s="180"/>
      <c r="AM458" s="180"/>
      <c r="AN458" s="180"/>
      <c r="AO458" s="180"/>
      <c r="AP458" s="180"/>
      <c r="AQ458" s="180"/>
      <c r="AR458" s="208"/>
      <c r="AS458" s="208"/>
      <c r="AT458" s="208"/>
      <c r="AU458" s="208"/>
      <c r="AV458" s="208"/>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row>
    <row r="459" spans="1:77" ht="16.5" hidden="1" customHeight="1">
      <c r="A459" s="365"/>
      <c r="B459" s="365"/>
      <c r="C459" s="365"/>
      <c r="D459" s="370"/>
      <c r="E459" s="373"/>
      <c r="F459" s="200"/>
      <c r="G459" s="200"/>
      <c r="H459" s="201"/>
      <c r="I459" s="201"/>
      <c r="J459" s="201"/>
      <c r="K459" s="201"/>
      <c r="L459" s="180"/>
      <c r="M459" s="180"/>
      <c r="N459" s="180"/>
      <c r="O459" s="180"/>
      <c r="P459" s="180"/>
      <c r="Q459" s="208"/>
      <c r="R459" s="180"/>
      <c r="S459" s="180"/>
      <c r="T459" s="180"/>
      <c r="U459" s="180"/>
      <c r="V459" s="180"/>
      <c r="W459" s="209"/>
      <c r="X459" s="180"/>
      <c r="Y459" s="180"/>
      <c r="Z459" s="180"/>
      <c r="AA459" s="180"/>
      <c r="AB459" s="210"/>
      <c r="AC459" s="180"/>
      <c r="AD459" s="240"/>
      <c r="AE459" s="208"/>
      <c r="AF459" s="208"/>
      <c r="AG459" s="208"/>
      <c r="AH459" s="208"/>
      <c r="AI459" s="208"/>
      <c r="AJ459" s="208"/>
      <c r="AK459" s="180"/>
      <c r="AL459" s="180"/>
      <c r="AM459" s="180"/>
      <c r="AN459" s="180"/>
      <c r="AO459" s="180"/>
      <c r="AP459" s="180"/>
      <c r="AQ459" s="180"/>
      <c r="AR459" s="208"/>
      <c r="AS459" s="208"/>
      <c r="AT459" s="208"/>
      <c r="AU459" s="208"/>
      <c r="AV459" s="208"/>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row>
    <row r="460" spans="1:77" ht="16.5" hidden="1" customHeight="1">
      <c r="A460" s="365"/>
      <c r="B460" s="365"/>
      <c r="C460" s="365"/>
      <c r="D460" s="370"/>
      <c r="E460" s="373"/>
      <c r="F460" s="200"/>
      <c r="G460" s="200"/>
      <c r="H460" s="201"/>
      <c r="I460" s="201"/>
      <c r="J460" s="201"/>
      <c r="K460" s="201"/>
      <c r="L460" s="180"/>
      <c r="M460" s="180"/>
      <c r="N460" s="180"/>
      <c r="O460" s="180"/>
      <c r="P460" s="180"/>
      <c r="Q460" s="208"/>
      <c r="R460" s="180"/>
      <c r="S460" s="180"/>
      <c r="T460" s="180"/>
      <c r="U460" s="180"/>
      <c r="V460" s="180"/>
      <c r="W460" s="209"/>
      <c r="X460" s="180"/>
      <c r="Y460" s="180"/>
      <c r="Z460" s="180"/>
      <c r="AA460" s="180"/>
      <c r="AB460" s="210"/>
      <c r="AC460" s="180"/>
      <c r="AD460" s="240"/>
      <c r="AE460" s="208"/>
      <c r="AF460" s="208"/>
      <c r="AG460" s="208"/>
      <c r="AH460" s="208"/>
      <c r="AI460" s="208"/>
      <c r="AJ460" s="208"/>
      <c r="AK460" s="180"/>
      <c r="AL460" s="180"/>
      <c r="AM460" s="180"/>
      <c r="AN460" s="180"/>
      <c r="AO460" s="180"/>
      <c r="AP460" s="180"/>
      <c r="AQ460" s="180"/>
      <c r="AR460" s="208"/>
      <c r="AS460" s="208"/>
      <c r="AT460" s="208"/>
      <c r="AU460" s="208"/>
      <c r="AV460" s="208"/>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row>
    <row r="461" spans="1:77" ht="16.5" hidden="1" customHeight="1">
      <c r="A461" s="365"/>
      <c r="B461" s="365"/>
      <c r="C461" s="365"/>
      <c r="D461" s="370"/>
      <c r="E461" s="373"/>
      <c r="F461" s="200"/>
      <c r="G461" s="200"/>
      <c r="H461" s="201"/>
      <c r="I461" s="201"/>
      <c r="J461" s="201"/>
      <c r="K461" s="201"/>
      <c r="L461" s="180"/>
      <c r="M461" s="180"/>
      <c r="N461" s="180"/>
      <c r="O461" s="180"/>
      <c r="P461" s="180"/>
      <c r="Q461" s="208"/>
      <c r="R461" s="180"/>
      <c r="S461" s="180"/>
      <c r="T461" s="180"/>
      <c r="U461" s="180"/>
      <c r="V461" s="180"/>
      <c r="W461" s="209"/>
      <c r="X461" s="180"/>
      <c r="Y461" s="180"/>
      <c r="Z461" s="180"/>
      <c r="AA461" s="180"/>
      <c r="AB461" s="210"/>
      <c r="AC461" s="180"/>
      <c r="AD461" s="240"/>
      <c r="AE461" s="208"/>
      <c r="AF461" s="208"/>
      <c r="AG461" s="208"/>
      <c r="AH461" s="208"/>
      <c r="AI461" s="208"/>
      <c r="AJ461" s="208"/>
      <c r="AK461" s="180"/>
      <c r="AL461" s="180"/>
      <c r="AM461" s="180"/>
      <c r="AN461" s="180"/>
      <c r="AO461" s="180"/>
      <c r="AP461" s="180"/>
      <c r="AQ461" s="180"/>
      <c r="AR461" s="208"/>
      <c r="AS461" s="208"/>
      <c r="AT461" s="208"/>
      <c r="AU461" s="208"/>
      <c r="AV461" s="208"/>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row>
    <row r="462" spans="1:77" ht="16.5" hidden="1" customHeight="1" thickBot="1">
      <c r="A462" s="366"/>
      <c r="B462" s="366"/>
      <c r="C462" s="366"/>
      <c r="D462" s="371"/>
      <c r="E462" s="374"/>
      <c r="F462" s="200"/>
      <c r="G462" s="200"/>
      <c r="H462" s="201"/>
      <c r="I462" s="201"/>
      <c r="J462" s="201"/>
      <c r="K462" s="201"/>
      <c r="L462" s="180"/>
      <c r="M462" s="180"/>
      <c r="N462" s="180"/>
      <c r="O462" s="180"/>
      <c r="P462" s="180"/>
      <c r="Q462" s="208"/>
      <c r="R462" s="180"/>
      <c r="S462" s="180"/>
      <c r="T462" s="180"/>
      <c r="U462" s="180"/>
      <c r="V462" s="180"/>
      <c r="W462" s="209"/>
      <c r="X462" s="180"/>
      <c r="Y462" s="180"/>
      <c r="Z462" s="180"/>
      <c r="AA462" s="180"/>
      <c r="AB462" s="210"/>
      <c r="AC462" s="180"/>
      <c r="AD462" s="240"/>
      <c r="AE462" s="208"/>
      <c r="AF462" s="208"/>
      <c r="AG462" s="208"/>
      <c r="AH462" s="208"/>
      <c r="AI462" s="208"/>
      <c r="AJ462" s="208"/>
      <c r="AK462" s="180"/>
      <c r="AL462" s="180"/>
      <c r="AM462" s="180"/>
      <c r="AN462" s="180"/>
      <c r="AO462" s="180"/>
      <c r="AP462" s="180"/>
      <c r="AQ462" s="180"/>
      <c r="AR462" s="208"/>
      <c r="AS462" s="208"/>
      <c r="AT462" s="208"/>
      <c r="AU462" s="208"/>
      <c r="AV462" s="208"/>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row>
    <row r="463" spans="1:77" ht="16.5" hidden="1" customHeight="1">
      <c r="A463" s="465">
        <v>47</v>
      </c>
      <c r="B463" s="465" t="str">
        <f>IF(Matriz_de_Riesgos!N218="Gestión",Matriz_de_Riesgos!I218,IF(Matriz_de_Riesgos!N218="Corrupción_O_LA_FT","No valorar",""))</f>
        <v/>
      </c>
      <c r="C463" s="465"/>
      <c r="D463" s="466"/>
      <c r="E463" s="350" t="str">
        <f>IF(OR(C463=Hoja1!$C$17,D463=Hoja1!$D$17),Hoja1!$B$17,IF(OR(C463=Hoja1!$C$16,D463=Hoja1!$D$16),Hoja1!$B$16,IF(OR(C463=Hoja1!$C$15,D463=Hoja1!$D$15),Hoja1!$B$15,IF(OR(C463=Hoja1!$C$14,D463=Hoja1!$D$14),Hoja1!$B$14,IF(OR(C463=Hoja1!$C$13,D463=Hoja1!$D$13),Hoja1!$B$13,"")))))</f>
        <v/>
      </c>
      <c r="F463" s="200"/>
      <c r="G463" s="200"/>
      <c r="H463" s="201"/>
      <c r="I463" s="201"/>
      <c r="J463" s="201"/>
      <c r="K463" s="201"/>
      <c r="L463" s="180"/>
      <c r="M463" s="180"/>
      <c r="N463" s="180"/>
      <c r="O463" s="180"/>
      <c r="P463" s="180"/>
      <c r="Q463" s="208"/>
      <c r="R463" s="180"/>
      <c r="S463" s="180"/>
      <c r="T463" s="180"/>
      <c r="U463" s="180"/>
      <c r="V463" s="180"/>
      <c r="W463" s="209"/>
      <c r="X463" s="180"/>
      <c r="Y463" s="180"/>
      <c r="Z463" s="180"/>
      <c r="AA463" s="180"/>
      <c r="AB463" s="210"/>
      <c r="AC463" s="180"/>
      <c r="AD463" s="240"/>
      <c r="AE463" s="208"/>
      <c r="AF463" s="208"/>
      <c r="AG463" s="208"/>
      <c r="AH463" s="208"/>
      <c r="AI463" s="208"/>
      <c r="AJ463" s="208"/>
      <c r="AK463" s="180"/>
      <c r="AL463" s="180"/>
      <c r="AM463" s="180"/>
      <c r="AN463" s="180"/>
      <c r="AO463" s="180"/>
      <c r="AP463" s="180"/>
      <c r="AQ463" s="180"/>
      <c r="AR463" s="208"/>
      <c r="AS463" s="208"/>
      <c r="AT463" s="208"/>
      <c r="AU463" s="208"/>
      <c r="AV463" s="208"/>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row>
    <row r="464" spans="1:77" ht="16.5" hidden="1" customHeight="1">
      <c r="A464" s="365"/>
      <c r="B464" s="365"/>
      <c r="C464" s="365"/>
      <c r="D464" s="370"/>
      <c r="E464" s="373"/>
      <c r="F464" s="200"/>
      <c r="G464" s="200"/>
      <c r="H464" s="201"/>
      <c r="I464" s="201"/>
      <c r="J464" s="201"/>
      <c r="K464" s="201"/>
      <c r="L464" s="180"/>
      <c r="M464" s="180"/>
      <c r="N464" s="180"/>
      <c r="O464" s="180"/>
      <c r="P464" s="180"/>
      <c r="Q464" s="208"/>
      <c r="R464" s="180"/>
      <c r="S464" s="180"/>
      <c r="T464" s="180"/>
      <c r="U464" s="180"/>
      <c r="V464" s="180"/>
      <c r="W464" s="209"/>
      <c r="X464" s="180"/>
      <c r="Y464" s="180"/>
      <c r="Z464" s="180"/>
      <c r="AA464" s="180"/>
      <c r="AB464" s="210"/>
      <c r="AC464" s="180"/>
      <c r="AD464" s="240"/>
      <c r="AE464" s="208"/>
      <c r="AF464" s="208"/>
      <c r="AG464" s="208"/>
      <c r="AH464" s="208"/>
      <c r="AI464" s="208"/>
      <c r="AJ464" s="208"/>
      <c r="AK464" s="180"/>
      <c r="AL464" s="180"/>
      <c r="AM464" s="180"/>
      <c r="AN464" s="180"/>
      <c r="AO464" s="180"/>
      <c r="AP464" s="180"/>
      <c r="AQ464" s="180"/>
      <c r="AR464" s="208"/>
      <c r="AS464" s="208"/>
      <c r="AT464" s="208"/>
      <c r="AU464" s="208"/>
      <c r="AV464" s="208"/>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row>
    <row r="465" spans="1:77" ht="16.5" hidden="1" customHeight="1">
      <c r="A465" s="365"/>
      <c r="B465" s="365"/>
      <c r="C465" s="365"/>
      <c r="D465" s="370"/>
      <c r="E465" s="373"/>
      <c r="F465" s="200"/>
      <c r="G465" s="200"/>
      <c r="H465" s="201"/>
      <c r="I465" s="201"/>
      <c r="J465" s="201"/>
      <c r="K465" s="201"/>
      <c r="L465" s="180"/>
      <c r="M465" s="180"/>
      <c r="N465" s="180"/>
      <c r="O465" s="180"/>
      <c r="P465" s="180"/>
      <c r="Q465" s="208"/>
      <c r="R465" s="180"/>
      <c r="S465" s="180"/>
      <c r="T465" s="180"/>
      <c r="U465" s="180"/>
      <c r="V465" s="180"/>
      <c r="W465" s="209"/>
      <c r="X465" s="180"/>
      <c r="Y465" s="180"/>
      <c r="Z465" s="180"/>
      <c r="AA465" s="180"/>
      <c r="AB465" s="210"/>
      <c r="AC465" s="180"/>
      <c r="AD465" s="240"/>
      <c r="AE465" s="208"/>
      <c r="AF465" s="208"/>
      <c r="AG465" s="208"/>
      <c r="AH465" s="208"/>
      <c r="AI465" s="208"/>
      <c r="AJ465" s="208"/>
      <c r="AK465" s="180"/>
      <c r="AL465" s="180"/>
      <c r="AM465" s="180"/>
      <c r="AN465" s="180"/>
      <c r="AO465" s="180"/>
      <c r="AP465" s="180"/>
      <c r="AQ465" s="180"/>
      <c r="AR465" s="208"/>
      <c r="AS465" s="208"/>
      <c r="AT465" s="208"/>
      <c r="AU465" s="208"/>
      <c r="AV465" s="208"/>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row>
    <row r="466" spans="1:77" ht="16.5" hidden="1" customHeight="1">
      <c r="A466" s="365"/>
      <c r="B466" s="365"/>
      <c r="C466" s="365"/>
      <c r="D466" s="370"/>
      <c r="E466" s="373"/>
      <c r="F466" s="200"/>
      <c r="G466" s="200"/>
      <c r="H466" s="201"/>
      <c r="I466" s="201"/>
      <c r="J466" s="201"/>
      <c r="K466" s="201"/>
      <c r="L466" s="180"/>
      <c r="M466" s="180"/>
      <c r="N466" s="180"/>
      <c r="O466" s="180"/>
      <c r="P466" s="180"/>
      <c r="Q466" s="208"/>
      <c r="R466" s="180"/>
      <c r="S466" s="180"/>
      <c r="T466" s="180"/>
      <c r="U466" s="180"/>
      <c r="V466" s="180"/>
      <c r="W466" s="209"/>
      <c r="X466" s="180"/>
      <c r="Y466" s="180"/>
      <c r="Z466" s="180"/>
      <c r="AA466" s="180"/>
      <c r="AB466" s="210"/>
      <c r="AC466" s="180"/>
      <c r="AD466" s="240"/>
      <c r="AE466" s="208"/>
      <c r="AF466" s="208"/>
      <c r="AG466" s="208"/>
      <c r="AH466" s="208"/>
      <c r="AI466" s="208"/>
      <c r="AJ466" s="208"/>
      <c r="AK466" s="180"/>
      <c r="AL466" s="180"/>
      <c r="AM466" s="180"/>
      <c r="AN466" s="180"/>
      <c r="AO466" s="180"/>
      <c r="AP466" s="180"/>
      <c r="AQ466" s="180"/>
      <c r="AR466" s="208"/>
      <c r="AS466" s="208"/>
      <c r="AT466" s="208"/>
      <c r="AU466" s="208"/>
      <c r="AV466" s="208"/>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row>
    <row r="467" spans="1:77" ht="16.5" hidden="1" customHeight="1" thickBot="1">
      <c r="A467" s="366"/>
      <c r="B467" s="366"/>
      <c r="C467" s="366"/>
      <c r="D467" s="371"/>
      <c r="E467" s="374"/>
      <c r="F467" s="200"/>
      <c r="G467" s="200"/>
      <c r="H467" s="201"/>
      <c r="I467" s="201"/>
      <c r="J467" s="201"/>
      <c r="K467" s="201"/>
      <c r="L467" s="180"/>
      <c r="M467" s="180"/>
      <c r="N467" s="180"/>
      <c r="O467" s="180"/>
      <c r="P467" s="180"/>
      <c r="Q467" s="208"/>
      <c r="R467" s="180"/>
      <c r="S467" s="180"/>
      <c r="T467" s="180"/>
      <c r="U467" s="180"/>
      <c r="V467" s="180"/>
      <c r="W467" s="209"/>
      <c r="X467" s="180"/>
      <c r="Y467" s="180"/>
      <c r="Z467" s="180"/>
      <c r="AA467" s="180"/>
      <c r="AB467" s="210"/>
      <c r="AC467" s="180"/>
      <c r="AD467" s="240"/>
      <c r="AE467" s="208"/>
      <c r="AF467" s="208"/>
      <c r="AG467" s="208"/>
      <c r="AH467" s="208"/>
      <c r="AI467" s="208"/>
      <c r="AJ467" s="208"/>
      <c r="AK467" s="180"/>
      <c r="AL467" s="180"/>
      <c r="AM467" s="180"/>
      <c r="AN467" s="180"/>
      <c r="AO467" s="180"/>
      <c r="AP467" s="180"/>
      <c r="AQ467" s="180"/>
      <c r="AR467" s="208"/>
      <c r="AS467" s="208"/>
      <c r="AT467" s="208"/>
      <c r="AU467" s="208"/>
      <c r="AV467" s="208"/>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row>
    <row r="468" spans="1:77" ht="16.5" hidden="1" customHeight="1">
      <c r="A468" s="180"/>
      <c r="B468" s="180"/>
      <c r="C468" s="180"/>
      <c r="D468" s="180"/>
      <c r="E468" s="180"/>
      <c r="F468" s="180"/>
      <c r="G468" s="180"/>
      <c r="H468" s="180"/>
      <c r="I468" s="180"/>
      <c r="J468" s="180"/>
      <c r="K468" s="180"/>
      <c r="L468" s="180"/>
      <c r="M468" s="180"/>
      <c r="N468" s="180"/>
      <c r="O468" s="180"/>
      <c r="P468" s="180"/>
      <c r="Q468" s="208"/>
      <c r="R468" s="180"/>
      <c r="S468" s="180"/>
      <c r="T468" s="180"/>
      <c r="U468" s="180"/>
      <c r="V468" s="180"/>
      <c r="W468" s="209"/>
      <c r="X468" s="180"/>
      <c r="Y468" s="180"/>
      <c r="Z468" s="180"/>
      <c r="AA468" s="180"/>
      <c r="AB468" s="210"/>
      <c r="AC468" s="180"/>
      <c r="AD468" s="240"/>
      <c r="AE468" s="208"/>
      <c r="AF468" s="208"/>
      <c r="AG468" s="208"/>
      <c r="AH468" s="208"/>
      <c r="AI468" s="208"/>
      <c r="AJ468" s="208"/>
      <c r="AK468" s="180"/>
      <c r="AL468" s="180"/>
      <c r="AM468" s="180"/>
      <c r="AN468" s="180"/>
      <c r="AO468" s="180"/>
      <c r="AP468" s="180"/>
      <c r="AQ468" s="180"/>
      <c r="AR468" s="208"/>
      <c r="AS468" s="208"/>
      <c r="AT468" s="208"/>
      <c r="AU468" s="208"/>
      <c r="AV468" s="208"/>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row>
    <row r="469" spans="1:77" ht="16.5" hidden="1" customHeight="1">
      <c r="A469" s="180"/>
      <c r="B469" s="180"/>
      <c r="C469" s="180"/>
      <c r="D469" s="180"/>
      <c r="E469" s="180"/>
      <c r="F469" s="180"/>
      <c r="G469" s="180"/>
      <c r="H469" s="180"/>
      <c r="I469" s="180"/>
      <c r="J469" s="180"/>
      <c r="K469" s="180"/>
      <c r="L469" s="180"/>
      <c r="M469" s="180"/>
      <c r="N469" s="180"/>
      <c r="O469" s="180"/>
      <c r="P469" s="180"/>
      <c r="Q469" s="208"/>
      <c r="R469" s="180"/>
      <c r="S469" s="180"/>
      <c r="T469" s="180"/>
      <c r="U469" s="180"/>
      <c r="V469" s="180"/>
      <c r="W469" s="209"/>
      <c r="X469" s="180"/>
      <c r="Y469" s="180"/>
      <c r="Z469" s="180"/>
      <c r="AA469" s="180"/>
      <c r="AB469" s="210"/>
      <c r="AC469" s="180"/>
      <c r="AD469" s="240"/>
      <c r="AE469" s="208"/>
      <c r="AF469" s="208"/>
      <c r="AG469" s="208"/>
      <c r="AH469" s="208"/>
      <c r="AI469" s="208"/>
      <c r="AJ469" s="208"/>
      <c r="AK469" s="180"/>
      <c r="AL469" s="180"/>
      <c r="AM469" s="180"/>
      <c r="AN469" s="180"/>
      <c r="AO469" s="180"/>
      <c r="AP469" s="180"/>
      <c r="AQ469" s="180"/>
      <c r="AR469" s="208"/>
      <c r="AS469" s="208"/>
      <c r="AT469" s="208"/>
      <c r="AU469" s="208"/>
      <c r="AV469" s="208"/>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row>
    <row r="470" spans="1:77" ht="16.5" hidden="1" customHeight="1" thickBot="1">
      <c r="A470" s="180"/>
      <c r="B470" s="180"/>
      <c r="C470" s="180"/>
      <c r="D470" s="180"/>
      <c r="E470" s="180"/>
      <c r="F470" s="180"/>
      <c r="G470" s="180"/>
      <c r="H470" s="180"/>
      <c r="I470" s="180"/>
      <c r="J470" s="180"/>
      <c r="K470" s="180"/>
      <c r="L470" s="180"/>
      <c r="M470" s="180"/>
      <c r="N470" s="180"/>
      <c r="O470" s="180"/>
      <c r="P470" s="180"/>
      <c r="Q470" s="208"/>
      <c r="R470" s="180"/>
      <c r="S470" s="180"/>
      <c r="T470" s="180"/>
      <c r="U470" s="180"/>
      <c r="V470" s="180"/>
      <c r="W470" s="209"/>
      <c r="X470" s="180"/>
      <c r="Y470" s="180"/>
      <c r="Z470" s="180"/>
      <c r="AA470" s="180"/>
      <c r="AB470" s="210"/>
      <c r="AC470" s="180"/>
      <c r="AD470" s="240"/>
      <c r="AE470" s="208"/>
      <c r="AF470" s="208"/>
      <c r="AG470" s="208"/>
      <c r="AH470" s="208"/>
      <c r="AI470" s="208"/>
      <c r="AJ470" s="208"/>
      <c r="AK470" s="180"/>
      <c r="AL470" s="180"/>
      <c r="AM470" s="180"/>
      <c r="AN470" s="180"/>
      <c r="AO470" s="180"/>
      <c r="AP470" s="180"/>
      <c r="AQ470" s="180"/>
      <c r="AR470" s="208"/>
      <c r="AS470" s="208"/>
      <c r="AT470" s="208"/>
      <c r="AU470" s="208"/>
      <c r="AV470" s="208"/>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row>
    <row r="471" spans="1:77" ht="50.25" hidden="1" customHeight="1" thickBot="1">
      <c r="A471" s="479" t="s">
        <v>162</v>
      </c>
      <c r="B471" s="433"/>
      <c r="C471" s="433"/>
      <c r="D471" s="433"/>
      <c r="E471" s="433"/>
      <c r="F471" s="433"/>
      <c r="G471" s="433"/>
      <c r="H471" s="433"/>
      <c r="I471" s="433"/>
      <c r="J471" s="433"/>
      <c r="K471" s="433"/>
      <c r="L471" s="433"/>
      <c r="M471" s="433"/>
      <c r="N471" s="433"/>
      <c r="O471" s="433"/>
      <c r="P471" s="433"/>
      <c r="Q471" s="433"/>
      <c r="R471" s="433"/>
      <c r="S471" s="433"/>
      <c r="T471" s="433"/>
      <c r="U471" s="434"/>
      <c r="V471" s="201"/>
      <c r="W471" s="211"/>
      <c r="X471" s="201"/>
      <c r="Y471" s="201"/>
      <c r="AE471" s="208"/>
      <c r="AF471" s="208"/>
      <c r="AG471" s="208"/>
      <c r="AH471" s="208"/>
      <c r="AI471" s="208"/>
      <c r="AJ471" s="208"/>
      <c r="AK471" s="180"/>
      <c r="AL471" s="180"/>
      <c r="AM471" s="180"/>
      <c r="AN471" s="180"/>
      <c r="AO471" s="180"/>
      <c r="AP471" s="180"/>
      <c r="AQ471" s="180"/>
      <c r="AR471" s="208"/>
      <c r="AS471" s="208"/>
      <c r="AT471" s="208"/>
      <c r="AU471" s="208"/>
      <c r="AV471" s="208"/>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row>
    <row r="472" spans="1:77" ht="16.5" hidden="1" customHeight="1" thickBot="1">
      <c r="A472" s="212" t="s">
        <v>157</v>
      </c>
      <c r="B472" s="212" t="s">
        <v>157</v>
      </c>
      <c r="C472" s="212" t="s">
        <v>633</v>
      </c>
      <c r="D472" s="212" t="s">
        <v>634</v>
      </c>
      <c r="E472" s="212" t="s">
        <v>635</v>
      </c>
      <c r="F472" s="212" t="s">
        <v>636</v>
      </c>
      <c r="G472" s="212" t="s">
        <v>637</v>
      </c>
      <c r="H472" s="212" t="s">
        <v>638</v>
      </c>
      <c r="I472" s="212" t="s">
        <v>639</v>
      </c>
      <c r="J472" s="212" t="s">
        <v>640</v>
      </c>
      <c r="K472" s="212" t="s">
        <v>641</v>
      </c>
      <c r="L472" s="212" t="s">
        <v>642</v>
      </c>
      <c r="M472" s="212" t="s">
        <v>643</v>
      </c>
      <c r="N472" s="212" t="s">
        <v>644</v>
      </c>
      <c r="O472" s="212" t="s">
        <v>645</v>
      </c>
      <c r="P472" s="213" t="s">
        <v>646</v>
      </c>
      <c r="Q472" s="212" t="s">
        <v>647</v>
      </c>
      <c r="R472" s="212" t="s">
        <v>648</v>
      </c>
      <c r="S472" s="212" t="s">
        <v>649</v>
      </c>
      <c r="T472" s="212" t="s">
        <v>650</v>
      </c>
      <c r="U472" s="212" t="s">
        <v>651</v>
      </c>
      <c r="V472" s="180"/>
      <c r="W472" s="214" t="s">
        <v>182</v>
      </c>
      <c r="X472" s="215" t="s">
        <v>160</v>
      </c>
      <c r="Y472" s="180"/>
      <c r="AE472" s="208"/>
      <c r="AF472" s="208"/>
      <c r="AG472" s="208"/>
      <c r="AH472" s="208"/>
      <c r="AI472" s="208"/>
      <c r="AJ472" s="208"/>
      <c r="AK472" s="180"/>
      <c r="AL472" s="180"/>
      <c r="AM472" s="180"/>
      <c r="AN472" s="180"/>
      <c r="AO472" s="180"/>
      <c r="AP472" s="180"/>
      <c r="AQ472" s="180"/>
      <c r="AR472" s="208"/>
      <c r="AS472" s="208"/>
      <c r="AT472" s="208"/>
      <c r="AU472" s="208"/>
      <c r="AV472" s="208"/>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row>
    <row r="473" spans="1:77" ht="16.5" hidden="1" customHeight="1">
      <c r="A473" s="480">
        <v>1</v>
      </c>
      <c r="B473" s="465" t="e">
        <f>IF(Matriz_de_Riesgos!#REF!="Corrupción_O_LA_FT",Matriz_de_Riesgos!#REF!,IF(Matriz_de_Riesgos!#REF!="Gestión","No valorar",""))</f>
        <v>#REF!</v>
      </c>
      <c r="C473" s="480"/>
      <c r="D473" s="480"/>
      <c r="E473" s="480"/>
      <c r="F473" s="480"/>
      <c r="G473" s="480"/>
      <c r="H473" s="480"/>
      <c r="I473" s="480"/>
      <c r="J473" s="480"/>
      <c r="K473" s="480"/>
      <c r="L473" s="480"/>
      <c r="M473" s="480"/>
      <c r="N473" s="480"/>
      <c r="O473" s="480"/>
      <c r="P473" s="480"/>
      <c r="Q473" s="480"/>
      <c r="R473" s="480"/>
      <c r="S473" s="480"/>
      <c r="T473" s="480"/>
      <c r="U473" s="480"/>
      <c r="V473" s="180"/>
      <c r="W473" s="482">
        <f>COUNTIF(C473:U473,"SI")</f>
        <v>0</v>
      </c>
      <c r="X473" s="350" t="str">
        <f>IF(OR(R473="SI",W473&gt;11),"CATASTRÓFICO",IF(W473&gt;5,"MAYOR",IF(W473&gt;0,"MODERADO","")))</f>
        <v/>
      </c>
      <c r="Y473" s="180"/>
      <c r="AE473" s="208"/>
      <c r="AF473" s="208"/>
      <c r="AG473" s="208"/>
      <c r="AH473" s="208"/>
      <c r="AI473" s="208"/>
      <c r="AJ473" s="208"/>
      <c r="AK473" s="180"/>
      <c r="AL473" s="180"/>
      <c r="AM473" s="180"/>
      <c r="AN473" s="180"/>
      <c r="AO473" s="180"/>
      <c r="AP473" s="180"/>
      <c r="AQ473" s="180"/>
      <c r="AR473" s="208"/>
      <c r="AS473" s="208"/>
      <c r="AT473" s="208"/>
      <c r="AU473" s="208"/>
      <c r="AV473" s="208"/>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row>
    <row r="474" spans="1:77" ht="16.5" hidden="1" customHeight="1">
      <c r="A474" s="365"/>
      <c r="B474" s="365"/>
      <c r="C474" s="365"/>
      <c r="D474" s="365"/>
      <c r="E474" s="365"/>
      <c r="F474" s="365"/>
      <c r="G474" s="365"/>
      <c r="H474" s="365"/>
      <c r="I474" s="365"/>
      <c r="J474" s="365"/>
      <c r="K474" s="365"/>
      <c r="L474" s="365"/>
      <c r="M474" s="365"/>
      <c r="N474" s="365"/>
      <c r="O474" s="365"/>
      <c r="P474" s="365"/>
      <c r="Q474" s="365"/>
      <c r="R474" s="365"/>
      <c r="S474" s="365"/>
      <c r="T474" s="365"/>
      <c r="U474" s="365"/>
      <c r="V474" s="180"/>
      <c r="W474" s="483"/>
      <c r="X474" s="373"/>
      <c r="Y474" s="180"/>
      <c r="Z474" s="481"/>
      <c r="AA474" s="410"/>
      <c r="AB474" s="410"/>
      <c r="AC474" s="410"/>
      <c r="AD474" s="410"/>
      <c r="AE474" s="208"/>
      <c r="AF474" s="208"/>
      <c r="AG474" s="208"/>
      <c r="AH474" s="208"/>
      <c r="AI474" s="208"/>
      <c r="AJ474" s="208"/>
      <c r="AK474" s="180"/>
      <c r="AL474" s="180"/>
      <c r="AM474" s="180"/>
      <c r="AN474" s="180"/>
      <c r="AO474" s="180"/>
      <c r="AP474" s="180"/>
      <c r="AQ474" s="180"/>
      <c r="AR474" s="208"/>
      <c r="AS474" s="208"/>
      <c r="AT474" s="208"/>
      <c r="AU474" s="208"/>
      <c r="AV474" s="208"/>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row>
    <row r="475" spans="1:77" ht="16.5" hidden="1" customHeight="1">
      <c r="A475" s="365"/>
      <c r="B475" s="365"/>
      <c r="C475" s="365"/>
      <c r="D475" s="365"/>
      <c r="E475" s="365"/>
      <c r="F475" s="365"/>
      <c r="G475" s="365"/>
      <c r="H475" s="365"/>
      <c r="I475" s="365"/>
      <c r="J475" s="365"/>
      <c r="K475" s="365"/>
      <c r="L475" s="365"/>
      <c r="M475" s="365"/>
      <c r="N475" s="365"/>
      <c r="O475" s="365"/>
      <c r="P475" s="365"/>
      <c r="Q475" s="365"/>
      <c r="R475" s="365"/>
      <c r="S475" s="365"/>
      <c r="T475" s="365"/>
      <c r="U475" s="365"/>
      <c r="V475" s="180"/>
      <c r="W475" s="483"/>
      <c r="X475" s="373"/>
      <c r="Y475" s="180"/>
      <c r="Z475" s="410"/>
      <c r="AA475" s="410"/>
      <c r="AB475" s="410"/>
      <c r="AC475" s="410"/>
      <c r="AD475" s="410"/>
      <c r="AE475" s="208"/>
      <c r="AF475" s="208"/>
      <c r="AG475" s="208"/>
      <c r="AH475" s="208"/>
      <c r="AI475" s="208"/>
      <c r="AJ475" s="208"/>
      <c r="AK475" s="180"/>
      <c r="AL475" s="180"/>
      <c r="AM475" s="180"/>
      <c r="AN475" s="180"/>
      <c r="AO475" s="180"/>
      <c r="AP475" s="180"/>
      <c r="AQ475" s="180"/>
      <c r="AR475" s="208"/>
      <c r="AS475" s="208"/>
      <c r="AT475" s="208"/>
      <c r="AU475" s="208"/>
      <c r="AV475" s="208"/>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row>
    <row r="476" spans="1:77" ht="16.5" hidden="1" customHeight="1">
      <c r="A476" s="365"/>
      <c r="B476" s="365"/>
      <c r="C476" s="365"/>
      <c r="D476" s="365"/>
      <c r="E476" s="365"/>
      <c r="F476" s="365"/>
      <c r="G476" s="365"/>
      <c r="H476" s="365"/>
      <c r="I476" s="365"/>
      <c r="J476" s="365"/>
      <c r="K476" s="365"/>
      <c r="L476" s="365"/>
      <c r="M476" s="365"/>
      <c r="N476" s="365"/>
      <c r="O476" s="365"/>
      <c r="P476" s="365"/>
      <c r="Q476" s="365"/>
      <c r="R476" s="365"/>
      <c r="S476" s="365"/>
      <c r="T476" s="365"/>
      <c r="U476" s="365"/>
      <c r="V476" s="180"/>
      <c r="W476" s="483"/>
      <c r="X476" s="373"/>
      <c r="Y476" s="180"/>
      <c r="Z476" s="410"/>
      <c r="AA476" s="410"/>
      <c r="AB476" s="410"/>
      <c r="AC476" s="410"/>
      <c r="AD476" s="410"/>
      <c r="AE476" s="208"/>
      <c r="AF476" s="208"/>
      <c r="AG476" s="208"/>
      <c r="AH476" s="208"/>
      <c r="AI476" s="208"/>
      <c r="AJ476" s="208"/>
      <c r="AK476" s="180"/>
      <c r="AL476" s="180"/>
      <c r="AM476" s="180"/>
      <c r="AN476" s="180"/>
      <c r="AO476" s="180"/>
      <c r="AP476" s="180"/>
      <c r="AQ476" s="180"/>
      <c r="AR476" s="208"/>
      <c r="AS476" s="208"/>
      <c r="AT476" s="208"/>
      <c r="AU476" s="208"/>
      <c r="AV476" s="208"/>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row>
    <row r="477" spans="1:77" ht="16.5" hidden="1" customHeight="1" thickBo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180"/>
      <c r="W477" s="484"/>
      <c r="X477" s="374"/>
      <c r="Y477" s="180"/>
      <c r="Z477" s="410"/>
      <c r="AA477" s="410"/>
      <c r="AB477" s="410"/>
      <c r="AC477" s="410"/>
      <c r="AD477" s="410"/>
      <c r="AE477" s="208"/>
      <c r="AF477" s="208"/>
      <c r="AG477" s="208"/>
      <c r="AH477" s="208"/>
      <c r="AI477" s="208"/>
      <c r="AJ477" s="208"/>
      <c r="AK477" s="180"/>
      <c r="AL477" s="180"/>
      <c r="AM477" s="180"/>
      <c r="AN477" s="180"/>
      <c r="AO477" s="180"/>
      <c r="AP477" s="180"/>
      <c r="AQ477" s="180"/>
      <c r="AR477" s="208"/>
      <c r="AS477" s="208"/>
      <c r="AT477" s="208"/>
      <c r="AU477" s="208"/>
      <c r="AV477" s="208"/>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row>
    <row r="478" spans="1:77" ht="16.5" hidden="1" customHeight="1">
      <c r="A478" s="480">
        <v>2</v>
      </c>
      <c r="B478" s="480" t="e">
        <f>IF(Matriz_de_Riesgos!#REF!="Corrupción_O_LA_FT",Matriz_de_Riesgos!#REF!,IF(Matriz_de_Riesgos!#REF!="Gestión","No valorar",""))</f>
        <v>#REF!</v>
      </c>
      <c r="C478" s="480"/>
      <c r="D478" s="480"/>
      <c r="E478" s="480"/>
      <c r="F478" s="480"/>
      <c r="G478" s="480"/>
      <c r="H478" s="480"/>
      <c r="I478" s="480"/>
      <c r="J478" s="480"/>
      <c r="K478" s="480"/>
      <c r="L478" s="480"/>
      <c r="M478" s="480"/>
      <c r="N478" s="480"/>
      <c r="O478" s="480"/>
      <c r="P478" s="480"/>
      <c r="Q478" s="480"/>
      <c r="R478" s="480"/>
      <c r="S478" s="480"/>
      <c r="T478" s="480"/>
      <c r="U478" s="480"/>
      <c r="V478" s="180"/>
      <c r="W478" s="482">
        <f>COUNTIF(C478:U478,"SI")</f>
        <v>0</v>
      </c>
      <c r="X478" s="350" t="str">
        <f>IF(OR(R478="SI",W478&gt;11),"CATASTRÓFICO",IF(W478&gt;5,"MAYOR",IF(W478&gt;0,"MODERADO","")))</f>
        <v/>
      </c>
      <c r="Y478" s="180"/>
      <c r="Z478" s="410"/>
      <c r="AA478" s="410"/>
      <c r="AB478" s="410"/>
      <c r="AC478" s="410"/>
      <c r="AD478" s="410"/>
      <c r="AE478" s="208"/>
      <c r="AF478" s="208"/>
      <c r="AG478" s="208"/>
      <c r="AH478" s="208"/>
      <c r="AI478" s="208"/>
      <c r="AJ478" s="208"/>
      <c r="AK478" s="180"/>
      <c r="AL478" s="180"/>
      <c r="AM478" s="180"/>
      <c r="AN478" s="180"/>
      <c r="AO478" s="180"/>
      <c r="AP478" s="180"/>
      <c r="AQ478" s="180"/>
      <c r="AR478" s="208"/>
      <c r="AS478" s="208"/>
      <c r="AT478" s="208"/>
      <c r="AU478" s="208"/>
      <c r="AV478" s="208"/>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row>
    <row r="479" spans="1:77" ht="16.5" hidden="1" customHeight="1">
      <c r="A479" s="365"/>
      <c r="B479" s="365"/>
      <c r="C479" s="365"/>
      <c r="D479" s="365"/>
      <c r="E479" s="365"/>
      <c r="F479" s="365"/>
      <c r="G479" s="365"/>
      <c r="H479" s="365"/>
      <c r="I479" s="365"/>
      <c r="J479" s="365"/>
      <c r="K479" s="365"/>
      <c r="L479" s="365"/>
      <c r="M479" s="365"/>
      <c r="N479" s="365"/>
      <c r="O479" s="365"/>
      <c r="P479" s="365"/>
      <c r="Q479" s="365"/>
      <c r="R479" s="365"/>
      <c r="S479" s="365"/>
      <c r="T479" s="365"/>
      <c r="U479" s="365"/>
      <c r="V479" s="180"/>
      <c r="W479" s="483"/>
      <c r="X479" s="373"/>
      <c r="Y479" s="180"/>
      <c r="Z479" s="410"/>
      <c r="AA479" s="410"/>
      <c r="AB479" s="410"/>
      <c r="AC479" s="410"/>
      <c r="AD479" s="410"/>
      <c r="AE479" s="208"/>
      <c r="AF479" s="208"/>
      <c r="AG479" s="208"/>
      <c r="AH479" s="208"/>
      <c r="AI479" s="208"/>
      <c r="AJ479" s="208"/>
      <c r="AK479" s="180"/>
      <c r="AL479" s="180"/>
      <c r="AM479" s="180"/>
      <c r="AN479" s="180"/>
      <c r="AO479" s="180"/>
      <c r="AP479" s="180"/>
      <c r="AQ479" s="180"/>
      <c r="AR479" s="208"/>
      <c r="AS479" s="208"/>
      <c r="AT479" s="208"/>
      <c r="AU479" s="208"/>
      <c r="AV479" s="208"/>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row>
    <row r="480" spans="1:77" ht="16.5" hidden="1" customHeight="1">
      <c r="A480" s="365"/>
      <c r="B480" s="365"/>
      <c r="C480" s="365"/>
      <c r="D480" s="365"/>
      <c r="E480" s="365"/>
      <c r="F480" s="365"/>
      <c r="G480" s="365"/>
      <c r="H480" s="365"/>
      <c r="I480" s="365"/>
      <c r="J480" s="365"/>
      <c r="K480" s="365"/>
      <c r="L480" s="365"/>
      <c r="M480" s="365"/>
      <c r="N480" s="365"/>
      <c r="O480" s="365"/>
      <c r="P480" s="365"/>
      <c r="Q480" s="365"/>
      <c r="R480" s="365"/>
      <c r="S480" s="365"/>
      <c r="T480" s="365"/>
      <c r="U480" s="365"/>
      <c r="V480" s="180"/>
      <c r="W480" s="483"/>
      <c r="X480" s="373"/>
      <c r="Y480" s="180"/>
      <c r="Z480" s="410"/>
      <c r="AA480" s="410"/>
      <c r="AB480" s="410"/>
      <c r="AC480" s="410"/>
      <c r="AD480" s="410"/>
      <c r="AE480" s="208"/>
      <c r="AF480" s="208"/>
      <c r="AG480" s="208"/>
      <c r="AH480" s="208"/>
      <c r="AI480" s="208"/>
      <c r="AJ480" s="208"/>
      <c r="AK480" s="180"/>
      <c r="AL480" s="180"/>
      <c r="AM480" s="180"/>
      <c r="AN480" s="180"/>
      <c r="AO480" s="180"/>
      <c r="AP480" s="180"/>
      <c r="AQ480" s="180"/>
      <c r="AR480" s="208"/>
      <c r="AS480" s="208"/>
      <c r="AT480" s="208"/>
      <c r="AU480" s="208"/>
      <c r="AV480" s="208"/>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row>
    <row r="481" spans="1:77" ht="16.5" hidden="1" customHeight="1">
      <c r="A481" s="365"/>
      <c r="B481" s="365"/>
      <c r="C481" s="365"/>
      <c r="D481" s="365"/>
      <c r="E481" s="365"/>
      <c r="F481" s="365"/>
      <c r="G481" s="365"/>
      <c r="H481" s="365"/>
      <c r="I481" s="365"/>
      <c r="J481" s="365"/>
      <c r="K481" s="365"/>
      <c r="L481" s="365"/>
      <c r="M481" s="365"/>
      <c r="N481" s="365"/>
      <c r="O481" s="365"/>
      <c r="P481" s="365"/>
      <c r="Q481" s="365"/>
      <c r="R481" s="365"/>
      <c r="S481" s="365"/>
      <c r="T481" s="365"/>
      <c r="U481" s="365"/>
      <c r="V481" s="180"/>
      <c r="W481" s="483"/>
      <c r="X481" s="373"/>
      <c r="Y481" s="180"/>
      <c r="Z481" s="410"/>
      <c r="AA481" s="410"/>
      <c r="AB481" s="410"/>
      <c r="AC481" s="410"/>
      <c r="AD481" s="410"/>
      <c r="AE481" s="208"/>
      <c r="AF481" s="208"/>
      <c r="AG481" s="208"/>
      <c r="AH481" s="208"/>
      <c r="AI481" s="208"/>
      <c r="AJ481" s="208"/>
      <c r="AK481" s="180"/>
      <c r="AL481" s="180"/>
      <c r="AM481" s="180"/>
      <c r="AN481" s="180"/>
      <c r="AO481" s="180"/>
      <c r="AP481" s="180"/>
      <c r="AQ481" s="180"/>
      <c r="AR481" s="208"/>
      <c r="AS481" s="208"/>
      <c r="AT481" s="208"/>
      <c r="AU481" s="208"/>
      <c r="AV481" s="208"/>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row>
    <row r="482" spans="1:77" ht="16.5" hidden="1" customHeight="1" thickBo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180"/>
      <c r="W482" s="484"/>
      <c r="X482" s="374"/>
      <c r="Y482" s="180"/>
      <c r="Z482" s="410"/>
      <c r="AA482" s="410"/>
      <c r="AB482" s="410"/>
      <c r="AC482" s="410"/>
      <c r="AD482" s="410"/>
      <c r="AE482" s="208"/>
      <c r="AF482" s="208"/>
      <c r="AG482" s="208"/>
      <c r="AH482" s="208"/>
      <c r="AI482" s="208"/>
      <c r="AJ482" s="208"/>
      <c r="AK482" s="180"/>
      <c r="AL482" s="180"/>
      <c r="AM482" s="180"/>
      <c r="AN482" s="180"/>
      <c r="AO482" s="180"/>
      <c r="AP482" s="180"/>
      <c r="AQ482" s="180"/>
      <c r="AR482" s="208"/>
      <c r="AS482" s="208"/>
      <c r="AT482" s="208"/>
      <c r="AU482" s="208"/>
      <c r="AV482" s="208"/>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row>
    <row r="483" spans="1:77" ht="16.5" hidden="1" customHeight="1">
      <c r="A483" s="480">
        <v>3</v>
      </c>
      <c r="B483" s="480" t="e">
        <f>IF(Matriz_de_Riesgos!#REF!="Corrupción_O_LA_FT",Matriz_de_Riesgos!#REF!,IF(Matriz_de_Riesgos!#REF!="Gestión","No valorar",""))</f>
        <v>#REF!</v>
      </c>
      <c r="C483" s="480"/>
      <c r="D483" s="480"/>
      <c r="E483" s="480"/>
      <c r="F483" s="480"/>
      <c r="G483" s="480"/>
      <c r="H483" s="480"/>
      <c r="I483" s="480"/>
      <c r="J483" s="480"/>
      <c r="K483" s="480"/>
      <c r="L483" s="480"/>
      <c r="M483" s="480"/>
      <c r="N483" s="480"/>
      <c r="O483" s="480"/>
      <c r="P483" s="480"/>
      <c r="Q483" s="480"/>
      <c r="R483" s="480"/>
      <c r="S483" s="480"/>
      <c r="T483" s="480"/>
      <c r="U483" s="480"/>
      <c r="V483" s="180"/>
      <c r="W483" s="482">
        <f>COUNTIF(C483:U483,"SI")</f>
        <v>0</v>
      </c>
      <c r="X483" s="350" t="str">
        <f>IF(OR(R483="SI",W483&gt;11),"CATASTRÓFICO",IF(W483&gt;5,"MAYOR",IF(W483&gt;0,"MODERADO","")))</f>
        <v/>
      </c>
      <c r="Y483" s="180"/>
      <c r="Z483" s="410"/>
      <c r="AA483" s="410"/>
      <c r="AB483" s="410"/>
      <c r="AC483" s="410"/>
      <c r="AD483" s="410"/>
      <c r="AE483" s="208"/>
      <c r="AF483" s="208"/>
      <c r="AG483" s="208"/>
      <c r="AH483" s="208"/>
      <c r="AI483" s="208"/>
      <c r="AJ483" s="208"/>
      <c r="AK483" s="180"/>
      <c r="AL483" s="180"/>
      <c r="AM483" s="180"/>
      <c r="AN483" s="180"/>
      <c r="AO483" s="180"/>
      <c r="AP483" s="180"/>
      <c r="AQ483" s="180"/>
      <c r="AR483" s="208"/>
      <c r="AS483" s="208"/>
      <c r="AT483" s="208"/>
      <c r="AU483" s="208"/>
      <c r="AV483" s="208"/>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row>
    <row r="484" spans="1:77" ht="16.5" hidden="1" customHeight="1">
      <c r="A484" s="365"/>
      <c r="B484" s="365"/>
      <c r="C484" s="365"/>
      <c r="D484" s="365"/>
      <c r="E484" s="365"/>
      <c r="F484" s="365"/>
      <c r="G484" s="365"/>
      <c r="H484" s="365"/>
      <c r="I484" s="365"/>
      <c r="J484" s="365"/>
      <c r="K484" s="365"/>
      <c r="L484" s="365"/>
      <c r="M484" s="365"/>
      <c r="N484" s="365"/>
      <c r="O484" s="365"/>
      <c r="P484" s="365"/>
      <c r="Q484" s="365"/>
      <c r="R484" s="365"/>
      <c r="S484" s="365"/>
      <c r="T484" s="365"/>
      <c r="U484" s="365"/>
      <c r="V484" s="180"/>
      <c r="W484" s="483"/>
      <c r="X484" s="373"/>
      <c r="Y484" s="180"/>
      <c r="Z484" s="410"/>
      <c r="AA484" s="410"/>
      <c r="AB484" s="410"/>
      <c r="AC484" s="410"/>
      <c r="AD484" s="410"/>
      <c r="AE484" s="208"/>
      <c r="AF484" s="208"/>
      <c r="AG484" s="208"/>
      <c r="AH484" s="208"/>
      <c r="AI484" s="208"/>
      <c r="AJ484" s="208"/>
      <c r="AK484" s="180"/>
      <c r="AL484" s="180"/>
      <c r="AM484" s="180"/>
      <c r="AN484" s="180"/>
      <c r="AO484" s="180"/>
      <c r="AP484" s="180"/>
      <c r="AQ484" s="180"/>
      <c r="AR484" s="208"/>
      <c r="AS484" s="208"/>
      <c r="AT484" s="208"/>
      <c r="AU484" s="208"/>
      <c r="AV484" s="208"/>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row>
    <row r="485" spans="1:77" ht="16.5" hidden="1" customHeight="1">
      <c r="A485" s="365"/>
      <c r="B485" s="365"/>
      <c r="C485" s="365"/>
      <c r="D485" s="365"/>
      <c r="E485" s="365"/>
      <c r="F485" s="365"/>
      <c r="G485" s="365"/>
      <c r="H485" s="365"/>
      <c r="I485" s="365"/>
      <c r="J485" s="365"/>
      <c r="K485" s="365"/>
      <c r="L485" s="365"/>
      <c r="M485" s="365"/>
      <c r="N485" s="365"/>
      <c r="O485" s="365"/>
      <c r="P485" s="365"/>
      <c r="Q485" s="365"/>
      <c r="R485" s="365"/>
      <c r="S485" s="365"/>
      <c r="T485" s="365"/>
      <c r="U485" s="365"/>
      <c r="V485" s="180"/>
      <c r="W485" s="483"/>
      <c r="X485" s="373"/>
      <c r="Y485" s="180"/>
      <c r="Z485" s="410"/>
      <c r="AA485" s="410"/>
      <c r="AB485" s="410"/>
      <c r="AC485" s="410"/>
      <c r="AD485" s="410"/>
      <c r="AE485" s="208"/>
      <c r="AF485" s="208"/>
      <c r="AG485" s="208"/>
      <c r="AH485" s="208"/>
      <c r="AI485" s="208"/>
      <c r="AJ485" s="208"/>
      <c r="AK485" s="180"/>
      <c r="AL485" s="180"/>
      <c r="AM485" s="180"/>
      <c r="AN485" s="180"/>
      <c r="AO485" s="180"/>
      <c r="AP485" s="180"/>
      <c r="AQ485" s="180"/>
      <c r="AR485" s="208"/>
      <c r="AS485" s="208"/>
      <c r="AT485" s="208"/>
      <c r="AU485" s="208"/>
      <c r="AV485" s="208"/>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row>
    <row r="486" spans="1:77" ht="16.5" hidden="1" customHeight="1">
      <c r="A486" s="365"/>
      <c r="B486" s="365"/>
      <c r="C486" s="365"/>
      <c r="D486" s="365"/>
      <c r="E486" s="365"/>
      <c r="F486" s="365"/>
      <c r="G486" s="365"/>
      <c r="H486" s="365"/>
      <c r="I486" s="365"/>
      <c r="J486" s="365"/>
      <c r="K486" s="365"/>
      <c r="L486" s="365"/>
      <c r="M486" s="365"/>
      <c r="N486" s="365"/>
      <c r="O486" s="365"/>
      <c r="P486" s="365"/>
      <c r="Q486" s="365"/>
      <c r="R486" s="365"/>
      <c r="S486" s="365"/>
      <c r="T486" s="365"/>
      <c r="U486" s="365"/>
      <c r="V486" s="180"/>
      <c r="W486" s="483"/>
      <c r="X486" s="373"/>
      <c r="Y486" s="180"/>
      <c r="Z486" s="410"/>
      <c r="AA486" s="410"/>
      <c r="AB486" s="410"/>
      <c r="AC486" s="410"/>
      <c r="AD486" s="410"/>
      <c r="AE486" s="208"/>
      <c r="AF486" s="208"/>
      <c r="AG486" s="208"/>
      <c r="AH486" s="208"/>
      <c r="AI486" s="208"/>
      <c r="AJ486" s="208"/>
      <c r="AK486" s="180"/>
      <c r="AL486" s="180"/>
      <c r="AM486" s="180"/>
      <c r="AN486" s="180"/>
      <c r="AO486" s="180"/>
      <c r="AP486" s="180"/>
      <c r="AQ486" s="180"/>
      <c r="AR486" s="208"/>
      <c r="AS486" s="208"/>
      <c r="AT486" s="208"/>
      <c r="AU486" s="208"/>
      <c r="AV486" s="208"/>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row>
    <row r="487" spans="1:77" ht="16.5" hidden="1" customHeight="1" thickBo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180"/>
      <c r="W487" s="484"/>
      <c r="X487" s="374"/>
      <c r="Y487" s="180"/>
      <c r="Z487" s="410"/>
      <c r="AA487" s="410"/>
      <c r="AB487" s="410"/>
      <c r="AC487" s="410"/>
      <c r="AD487" s="410"/>
      <c r="AE487" s="208"/>
      <c r="AF487" s="208"/>
      <c r="AG487" s="208"/>
      <c r="AH487" s="208"/>
      <c r="AI487" s="208"/>
      <c r="AJ487" s="208"/>
      <c r="AK487" s="180"/>
      <c r="AL487" s="180"/>
      <c r="AM487" s="180"/>
      <c r="AN487" s="180"/>
      <c r="AO487" s="180"/>
      <c r="AP487" s="180"/>
      <c r="AQ487" s="180"/>
      <c r="AR487" s="208"/>
      <c r="AS487" s="208"/>
      <c r="AT487" s="208"/>
      <c r="AU487" s="208"/>
      <c r="AV487" s="208"/>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row>
    <row r="488" spans="1:77" ht="16.5" hidden="1" customHeight="1">
      <c r="A488" s="480">
        <v>4</v>
      </c>
      <c r="B488" s="465" t="e">
        <f>IF(Matriz_de_Riesgos!#REF!="Corrupción_O_LA_FT",Matriz_de_Riesgos!#REF!,IF(Matriz_de_Riesgos!#REF!="Gestión","No valorar",""))</f>
        <v>#REF!</v>
      </c>
      <c r="C488" s="480"/>
      <c r="D488" s="480"/>
      <c r="E488" s="480"/>
      <c r="F488" s="480"/>
      <c r="G488" s="480"/>
      <c r="H488" s="480"/>
      <c r="I488" s="480"/>
      <c r="J488" s="480"/>
      <c r="K488" s="480"/>
      <c r="L488" s="480"/>
      <c r="M488" s="480"/>
      <c r="N488" s="480"/>
      <c r="O488" s="480"/>
      <c r="P488" s="480"/>
      <c r="Q488" s="480"/>
      <c r="R488" s="480"/>
      <c r="S488" s="480"/>
      <c r="T488" s="480"/>
      <c r="U488" s="480"/>
      <c r="V488" s="180"/>
      <c r="W488" s="482">
        <f>COUNTIF(C488:U488,"SI")</f>
        <v>0</v>
      </c>
      <c r="X488" s="350" t="str">
        <f>IF(OR(R488="SI",W488&gt;11),"CATASTRÓFICO",IF(W488&gt;5,"MAYOR",IF(W488&gt;0,"MODERADO","")))</f>
        <v/>
      </c>
      <c r="Y488" s="180"/>
      <c r="AE488" s="208"/>
      <c r="AF488" s="208"/>
      <c r="AG488" s="208"/>
      <c r="AH488" s="208"/>
      <c r="AI488" s="208"/>
      <c r="AJ488" s="208"/>
      <c r="AK488" s="180"/>
      <c r="AL488" s="180"/>
      <c r="AM488" s="180"/>
      <c r="AN488" s="180"/>
      <c r="AO488" s="180"/>
      <c r="AP488" s="180"/>
      <c r="AQ488" s="180"/>
      <c r="AR488" s="208"/>
      <c r="AS488" s="208"/>
      <c r="AT488" s="208"/>
      <c r="AU488" s="208"/>
      <c r="AV488" s="208"/>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row>
    <row r="489" spans="1:77" ht="16.5" hidden="1" customHeight="1">
      <c r="A489" s="365"/>
      <c r="B489" s="365"/>
      <c r="C489" s="365"/>
      <c r="D489" s="365"/>
      <c r="E489" s="365"/>
      <c r="F489" s="365"/>
      <c r="G489" s="365"/>
      <c r="H489" s="365"/>
      <c r="I489" s="365"/>
      <c r="J489" s="365"/>
      <c r="K489" s="365"/>
      <c r="L489" s="365"/>
      <c r="M489" s="365"/>
      <c r="N489" s="365"/>
      <c r="O489" s="365"/>
      <c r="P489" s="365"/>
      <c r="Q489" s="365"/>
      <c r="R489" s="365"/>
      <c r="S489" s="365"/>
      <c r="T489" s="365"/>
      <c r="U489" s="365"/>
      <c r="V489" s="180"/>
      <c r="W489" s="483"/>
      <c r="X489" s="373"/>
      <c r="Y489" s="180"/>
      <c r="AE489" s="208"/>
      <c r="AF489" s="208"/>
      <c r="AG489" s="208"/>
      <c r="AH489" s="208"/>
      <c r="AI489" s="208"/>
      <c r="AJ489" s="208"/>
      <c r="AK489" s="180"/>
      <c r="AL489" s="180"/>
      <c r="AM489" s="180"/>
      <c r="AN489" s="180"/>
      <c r="AO489" s="180"/>
      <c r="AP489" s="180"/>
      <c r="AQ489" s="180"/>
      <c r="AR489" s="208"/>
      <c r="AS489" s="208"/>
      <c r="AT489" s="208"/>
      <c r="AU489" s="208"/>
      <c r="AV489" s="208"/>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row>
    <row r="490" spans="1:77" ht="16.5" hidden="1" customHeight="1">
      <c r="A490" s="365"/>
      <c r="B490" s="365"/>
      <c r="C490" s="365"/>
      <c r="D490" s="365"/>
      <c r="E490" s="365"/>
      <c r="F490" s="365"/>
      <c r="G490" s="365"/>
      <c r="H490" s="365"/>
      <c r="I490" s="365"/>
      <c r="J490" s="365"/>
      <c r="K490" s="365"/>
      <c r="L490" s="365"/>
      <c r="M490" s="365"/>
      <c r="N490" s="365"/>
      <c r="O490" s="365"/>
      <c r="P490" s="365"/>
      <c r="Q490" s="365"/>
      <c r="R490" s="365"/>
      <c r="S490" s="365"/>
      <c r="T490" s="365"/>
      <c r="U490" s="365"/>
      <c r="V490" s="180"/>
      <c r="W490" s="483"/>
      <c r="X490" s="373"/>
      <c r="Y490" s="180"/>
      <c r="AE490" s="208"/>
      <c r="AF490" s="208"/>
      <c r="AG490" s="208"/>
      <c r="AH490" s="208"/>
      <c r="AI490" s="208"/>
      <c r="AJ490" s="208"/>
      <c r="AK490" s="180"/>
      <c r="AL490" s="180"/>
      <c r="AM490" s="180"/>
      <c r="AN490" s="180"/>
      <c r="AO490" s="180"/>
      <c r="AP490" s="180"/>
      <c r="AQ490" s="180"/>
      <c r="AR490" s="208"/>
      <c r="AS490" s="208"/>
      <c r="AT490" s="208"/>
      <c r="AU490" s="208"/>
      <c r="AV490" s="208"/>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row>
    <row r="491" spans="1:77" ht="16.5" hidden="1" customHeight="1">
      <c r="A491" s="365"/>
      <c r="B491" s="365"/>
      <c r="C491" s="365"/>
      <c r="D491" s="365"/>
      <c r="E491" s="365"/>
      <c r="F491" s="365"/>
      <c r="G491" s="365"/>
      <c r="H491" s="365"/>
      <c r="I491" s="365"/>
      <c r="J491" s="365"/>
      <c r="K491" s="365"/>
      <c r="L491" s="365"/>
      <c r="M491" s="365"/>
      <c r="N491" s="365"/>
      <c r="O491" s="365"/>
      <c r="P491" s="365"/>
      <c r="Q491" s="365"/>
      <c r="R491" s="365"/>
      <c r="S491" s="365"/>
      <c r="T491" s="365"/>
      <c r="U491" s="365"/>
      <c r="V491" s="180"/>
      <c r="W491" s="483"/>
      <c r="X491" s="373"/>
      <c r="Y491" s="180"/>
      <c r="AE491" s="208"/>
      <c r="AF491" s="208"/>
      <c r="AG491" s="208"/>
      <c r="AH491" s="208"/>
      <c r="AI491" s="208"/>
      <c r="AJ491" s="208"/>
      <c r="AK491" s="180"/>
      <c r="AL491" s="180"/>
      <c r="AM491" s="180"/>
      <c r="AN491" s="180"/>
      <c r="AO491" s="180"/>
      <c r="AP491" s="180"/>
      <c r="AQ491" s="180"/>
      <c r="AR491" s="208"/>
      <c r="AS491" s="208"/>
      <c r="AT491" s="208"/>
      <c r="AU491" s="208"/>
      <c r="AV491" s="208"/>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row>
    <row r="492" spans="1:77" ht="16.5" hidden="1" customHeight="1" thickBo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180"/>
      <c r="W492" s="484"/>
      <c r="X492" s="374"/>
      <c r="Y492" s="180"/>
      <c r="AE492" s="208"/>
      <c r="AF492" s="208"/>
      <c r="AG492" s="208"/>
      <c r="AH492" s="208"/>
      <c r="AI492" s="208"/>
      <c r="AJ492" s="208"/>
      <c r="AK492" s="180"/>
      <c r="AL492" s="180"/>
      <c r="AM492" s="180"/>
      <c r="AN492" s="180"/>
      <c r="AO492" s="180"/>
      <c r="AP492" s="180"/>
      <c r="AQ492" s="180"/>
      <c r="AR492" s="208"/>
      <c r="AS492" s="208"/>
      <c r="AT492" s="208"/>
      <c r="AU492" s="208"/>
      <c r="AV492" s="208"/>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row>
    <row r="493" spans="1:77" ht="16.5" hidden="1" customHeight="1">
      <c r="A493" s="480">
        <v>5</v>
      </c>
      <c r="B493" s="480" t="e">
        <f>IF(Matriz_de_Riesgos!#REF!="Corrupción_O_LA_FT",Matriz_de_Riesgos!#REF!,IF(Matriz_de_Riesgos!#REF!="Gestión","No valorar",""))</f>
        <v>#REF!</v>
      </c>
      <c r="C493" s="480"/>
      <c r="D493" s="480"/>
      <c r="E493" s="480"/>
      <c r="F493" s="480"/>
      <c r="G493" s="480"/>
      <c r="H493" s="480"/>
      <c r="I493" s="480"/>
      <c r="J493" s="480"/>
      <c r="K493" s="480"/>
      <c r="L493" s="480"/>
      <c r="M493" s="480"/>
      <c r="N493" s="480"/>
      <c r="O493" s="480"/>
      <c r="P493" s="480"/>
      <c r="Q493" s="480"/>
      <c r="R493" s="480"/>
      <c r="S493" s="480"/>
      <c r="T493" s="480"/>
      <c r="U493" s="480"/>
      <c r="V493" s="180"/>
      <c r="W493" s="482">
        <f>COUNTIF(C493:U493,"SI")</f>
        <v>0</v>
      </c>
      <c r="X493" s="350" t="str">
        <f>IF(OR(R493="SI",W493&gt;11),"CATASTRÓFICO",IF(W493&gt;5,"MAYOR",IF(W493&gt;0,"MODERADO","")))</f>
        <v/>
      </c>
      <c r="Y493" s="180"/>
      <c r="AE493" s="208"/>
      <c r="AF493" s="208"/>
      <c r="AG493" s="208"/>
      <c r="AH493" s="208"/>
      <c r="AI493" s="208"/>
      <c r="AJ493" s="208"/>
      <c r="AK493" s="180"/>
      <c r="AL493" s="180"/>
      <c r="AM493" s="180"/>
      <c r="AN493" s="180"/>
      <c r="AO493" s="180"/>
      <c r="AP493" s="180"/>
      <c r="AQ493" s="180"/>
      <c r="AR493" s="208"/>
      <c r="AS493" s="208"/>
      <c r="AT493" s="208"/>
      <c r="AU493" s="208"/>
      <c r="AV493" s="208"/>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row>
    <row r="494" spans="1:77" ht="16.5" hidden="1" customHeight="1">
      <c r="A494" s="365"/>
      <c r="B494" s="365"/>
      <c r="C494" s="365"/>
      <c r="D494" s="365"/>
      <c r="E494" s="365"/>
      <c r="F494" s="365"/>
      <c r="G494" s="365"/>
      <c r="H494" s="365"/>
      <c r="I494" s="365"/>
      <c r="J494" s="365"/>
      <c r="K494" s="365"/>
      <c r="L494" s="365"/>
      <c r="M494" s="365"/>
      <c r="N494" s="365"/>
      <c r="O494" s="365"/>
      <c r="P494" s="365"/>
      <c r="Q494" s="365"/>
      <c r="R494" s="365"/>
      <c r="S494" s="365"/>
      <c r="T494" s="365"/>
      <c r="U494" s="365"/>
      <c r="V494" s="180"/>
      <c r="W494" s="483"/>
      <c r="X494" s="373"/>
      <c r="Y494" s="180"/>
      <c r="AE494" s="208"/>
      <c r="AF494" s="208"/>
      <c r="AG494" s="208"/>
      <c r="AH494" s="208"/>
      <c r="AI494" s="208"/>
      <c r="AJ494" s="208"/>
      <c r="AK494" s="180"/>
      <c r="AL494" s="180"/>
      <c r="AM494" s="180"/>
      <c r="AN494" s="180"/>
      <c r="AO494" s="180"/>
      <c r="AP494" s="180"/>
      <c r="AQ494" s="180"/>
      <c r="AR494" s="208"/>
      <c r="AS494" s="208"/>
      <c r="AT494" s="208"/>
      <c r="AU494" s="208"/>
      <c r="AV494" s="208"/>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row>
    <row r="495" spans="1:77" ht="16.5" hidden="1" customHeight="1">
      <c r="A495" s="365"/>
      <c r="B495" s="365"/>
      <c r="C495" s="365"/>
      <c r="D495" s="365"/>
      <c r="E495" s="365"/>
      <c r="F495" s="365"/>
      <c r="G495" s="365"/>
      <c r="H495" s="365"/>
      <c r="I495" s="365"/>
      <c r="J495" s="365"/>
      <c r="K495" s="365"/>
      <c r="L495" s="365"/>
      <c r="M495" s="365"/>
      <c r="N495" s="365"/>
      <c r="O495" s="365"/>
      <c r="P495" s="365"/>
      <c r="Q495" s="365"/>
      <c r="R495" s="365"/>
      <c r="S495" s="365"/>
      <c r="T495" s="365"/>
      <c r="U495" s="365"/>
      <c r="V495" s="180"/>
      <c r="W495" s="483"/>
      <c r="X495" s="373"/>
      <c r="Y495" s="180"/>
      <c r="AE495" s="208"/>
      <c r="AF495" s="208"/>
      <c r="AG495" s="208"/>
      <c r="AH495" s="208"/>
      <c r="AI495" s="208"/>
      <c r="AJ495" s="208"/>
      <c r="AK495" s="180"/>
      <c r="AL495" s="180"/>
      <c r="AM495" s="180"/>
      <c r="AN495" s="180"/>
      <c r="AO495" s="180"/>
      <c r="AP495" s="180"/>
      <c r="AQ495" s="180"/>
      <c r="AR495" s="208"/>
      <c r="AS495" s="208"/>
      <c r="AT495" s="208"/>
      <c r="AU495" s="208"/>
      <c r="AV495" s="208"/>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row>
    <row r="496" spans="1:77" ht="16.5" hidden="1" customHeight="1">
      <c r="A496" s="365"/>
      <c r="B496" s="365"/>
      <c r="C496" s="365"/>
      <c r="D496" s="365"/>
      <c r="E496" s="365"/>
      <c r="F496" s="365"/>
      <c r="G496" s="365"/>
      <c r="H496" s="365"/>
      <c r="I496" s="365"/>
      <c r="J496" s="365"/>
      <c r="K496" s="365"/>
      <c r="L496" s="365"/>
      <c r="M496" s="365"/>
      <c r="N496" s="365"/>
      <c r="O496" s="365"/>
      <c r="P496" s="365"/>
      <c r="Q496" s="365"/>
      <c r="R496" s="365"/>
      <c r="S496" s="365"/>
      <c r="T496" s="365"/>
      <c r="U496" s="365"/>
      <c r="V496" s="180"/>
      <c r="W496" s="483"/>
      <c r="X496" s="373"/>
      <c r="Y496" s="180"/>
      <c r="AE496" s="208"/>
      <c r="AF496" s="208"/>
      <c r="AG496" s="208"/>
      <c r="AH496" s="208"/>
      <c r="AI496" s="208"/>
      <c r="AJ496" s="208"/>
      <c r="AK496" s="180"/>
      <c r="AL496" s="180"/>
      <c r="AM496" s="180"/>
      <c r="AN496" s="180"/>
      <c r="AO496" s="180"/>
      <c r="AP496" s="180"/>
      <c r="AQ496" s="180"/>
      <c r="AR496" s="208"/>
      <c r="AS496" s="208"/>
      <c r="AT496" s="208"/>
      <c r="AU496" s="208"/>
      <c r="AV496" s="208"/>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row>
    <row r="497" spans="1:77" ht="16.5" hidden="1" customHeight="1" thickBo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180"/>
      <c r="W497" s="484"/>
      <c r="X497" s="374"/>
      <c r="Y497" s="180"/>
      <c r="AE497" s="208"/>
      <c r="AF497" s="208"/>
      <c r="AG497" s="208"/>
      <c r="AH497" s="208"/>
      <c r="AI497" s="208"/>
      <c r="AJ497" s="208"/>
      <c r="AK497" s="180"/>
      <c r="AL497" s="180"/>
      <c r="AM497" s="180"/>
      <c r="AN497" s="180"/>
      <c r="AO497" s="180"/>
      <c r="AP497" s="180"/>
      <c r="AQ497" s="180"/>
      <c r="AR497" s="208"/>
      <c r="AS497" s="208"/>
      <c r="AT497" s="208"/>
      <c r="AU497" s="208"/>
      <c r="AV497" s="208"/>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row>
    <row r="498" spans="1:77" ht="16.5" hidden="1" customHeight="1">
      <c r="A498" s="480">
        <v>6</v>
      </c>
      <c r="B498" s="465"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480" t="s">
        <v>203</v>
      </c>
      <c r="D498" s="480" t="s">
        <v>203</v>
      </c>
      <c r="E498" s="480" t="s">
        <v>204</v>
      </c>
      <c r="F498" s="480" t="s">
        <v>204</v>
      </c>
      <c r="G498" s="480" t="s">
        <v>203</v>
      </c>
      <c r="H498" s="480" t="s">
        <v>203</v>
      </c>
      <c r="I498" s="480" t="s">
        <v>204</v>
      </c>
      <c r="J498" s="480" t="s">
        <v>203</v>
      </c>
      <c r="K498" s="480" t="s">
        <v>204</v>
      </c>
      <c r="L498" s="480" t="s">
        <v>203</v>
      </c>
      <c r="M498" s="480" t="s">
        <v>203</v>
      </c>
      <c r="N498" s="480" t="s">
        <v>203</v>
      </c>
      <c r="O498" s="480" t="s">
        <v>203</v>
      </c>
      <c r="P498" s="480" t="s">
        <v>203</v>
      </c>
      <c r="Q498" s="480" t="s">
        <v>203</v>
      </c>
      <c r="R498" s="480" t="s">
        <v>204</v>
      </c>
      <c r="S498" s="480" t="s">
        <v>204</v>
      </c>
      <c r="T498" s="480" t="s">
        <v>204</v>
      </c>
      <c r="U498" s="480" t="s">
        <v>204</v>
      </c>
      <c r="V498" s="180"/>
      <c r="W498" s="482">
        <f>COUNTIF(C498:U498,"SI")</f>
        <v>11</v>
      </c>
      <c r="X498" s="350" t="str">
        <f>IF(OR(R498="SI",W498&gt;11),"CATASTRÓFICO",IF(W498&gt;5,"MAYOR",IF(W498&gt;0,"MODERADO","")))</f>
        <v>MAYOR</v>
      </c>
      <c r="Y498" s="180"/>
      <c r="AE498" s="208"/>
      <c r="AF498" s="208"/>
      <c r="AG498" s="208"/>
      <c r="AH498" s="208"/>
      <c r="AI498" s="208"/>
      <c r="AJ498" s="208"/>
      <c r="AK498" s="180"/>
      <c r="AL498" s="180"/>
      <c r="AM498" s="180"/>
      <c r="AN498" s="180"/>
      <c r="AO498" s="180"/>
      <c r="AP498" s="180"/>
      <c r="AQ498" s="180"/>
      <c r="AR498" s="208"/>
      <c r="AS498" s="208"/>
      <c r="AT498" s="208"/>
      <c r="AU498" s="208"/>
      <c r="AV498" s="208"/>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row>
    <row r="499" spans="1:77" ht="16.5" hidden="1" customHeight="1">
      <c r="A499" s="365"/>
      <c r="B499" s="365"/>
      <c r="C499" s="365"/>
      <c r="D499" s="365"/>
      <c r="E499" s="365"/>
      <c r="F499" s="365"/>
      <c r="G499" s="365"/>
      <c r="H499" s="365"/>
      <c r="I499" s="365"/>
      <c r="J499" s="365"/>
      <c r="K499" s="365"/>
      <c r="L499" s="365"/>
      <c r="M499" s="365"/>
      <c r="N499" s="365"/>
      <c r="O499" s="365"/>
      <c r="P499" s="365"/>
      <c r="Q499" s="365"/>
      <c r="R499" s="365"/>
      <c r="S499" s="365"/>
      <c r="T499" s="365"/>
      <c r="U499" s="365"/>
      <c r="V499" s="180"/>
      <c r="W499" s="483"/>
      <c r="X499" s="373"/>
      <c r="Y499" s="180"/>
      <c r="AE499" s="208"/>
      <c r="AF499" s="208"/>
      <c r="AG499" s="208"/>
      <c r="AH499" s="208"/>
      <c r="AI499" s="208"/>
      <c r="AJ499" s="208"/>
      <c r="AK499" s="180"/>
      <c r="AL499" s="180"/>
      <c r="AM499" s="180"/>
      <c r="AN499" s="180"/>
      <c r="AO499" s="180"/>
      <c r="AP499" s="180"/>
      <c r="AQ499" s="180"/>
      <c r="AR499" s="208"/>
      <c r="AS499" s="208"/>
      <c r="AT499" s="208"/>
      <c r="AU499" s="208"/>
      <c r="AV499" s="208"/>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row>
    <row r="500" spans="1:77" ht="16.5" hidden="1" customHeight="1">
      <c r="A500" s="365"/>
      <c r="B500" s="365"/>
      <c r="C500" s="365"/>
      <c r="D500" s="365"/>
      <c r="E500" s="365"/>
      <c r="F500" s="365"/>
      <c r="G500" s="365"/>
      <c r="H500" s="365"/>
      <c r="I500" s="365"/>
      <c r="J500" s="365"/>
      <c r="K500" s="365"/>
      <c r="L500" s="365"/>
      <c r="M500" s="365"/>
      <c r="N500" s="365"/>
      <c r="O500" s="365"/>
      <c r="P500" s="365"/>
      <c r="Q500" s="365"/>
      <c r="R500" s="365"/>
      <c r="S500" s="365"/>
      <c r="T500" s="365"/>
      <c r="U500" s="365"/>
      <c r="V500" s="180"/>
      <c r="W500" s="483"/>
      <c r="X500" s="373"/>
      <c r="Y500" s="180"/>
      <c r="AE500" s="208"/>
      <c r="AF500" s="208"/>
      <c r="AG500" s="208"/>
      <c r="AH500" s="208"/>
      <c r="AI500" s="208"/>
      <c r="AJ500" s="208"/>
      <c r="AK500" s="180"/>
      <c r="AL500" s="180"/>
      <c r="AM500" s="180"/>
      <c r="AN500" s="180"/>
      <c r="AO500" s="180"/>
      <c r="AP500" s="180"/>
      <c r="AQ500" s="180"/>
      <c r="AR500" s="208"/>
      <c r="AS500" s="208"/>
      <c r="AT500" s="208"/>
      <c r="AU500" s="208"/>
      <c r="AV500" s="208"/>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row>
    <row r="501" spans="1:77" ht="16.5" hidden="1" customHeight="1">
      <c r="A501" s="365"/>
      <c r="B501" s="365"/>
      <c r="C501" s="365"/>
      <c r="D501" s="365"/>
      <c r="E501" s="365"/>
      <c r="F501" s="365"/>
      <c r="G501" s="365"/>
      <c r="H501" s="365"/>
      <c r="I501" s="365"/>
      <c r="J501" s="365"/>
      <c r="K501" s="365"/>
      <c r="L501" s="365"/>
      <c r="M501" s="365"/>
      <c r="N501" s="365"/>
      <c r="O501" s="365"/>
      <c r="P501" s="365"/>
      <c r="Q501" s="365"/>
      <c r="R501" s="365"/>
      <c r="S501" s="365"/>
      <c r="T501" s="365"/>
      <c r="U501" s="365"/>
      <c r="V501" s="180"/>
      <c r="W501" s="483"/>
      <c r="X501" s="373"/>
      <c r="Y501" s="180"/>
      <c r="AE501" s="208"/>
      <c r="AF501" s="208"/>
      <c r="AG501" s="208"/>
      <c r="AH501" s="208"/>
      <c r="AI501" s="208"/>
      <c r="AJ501" s="208"/>
      <c r="AK501" s="180"/>
      <c r="AL501" s="180"/>
      <c r="AM501" s="180"/>
      <c r="AN501" s="180"/>
      <c r="AO501" s="180"/>
      <c r="AP501" s="180"/>
      <c r="AQ501" s="180"/>
      <c r="AR501" s="208"/>
      <c r="AS501" s="208"/>
      <c r="AT501" s="208"/>
      <c r="AU501" s="208"/>
      <c r="AV501" s="208"/>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row>
    <row r="502" spans="1:77" ht="16.5" hidden="1" customHeight="1" thickBo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180"/>
      <c r="W502" s="484"/>
      <c r="X502" s="374"/>
      <c r="Y502" s="180"/>
      <c r="AE502" s="208"/>
      <c r="AF502" s="208"/>
      <c r="AG502" s="208"/>
      <c r="AH502" s="208"/>
      <c r="AI502" s="208"/>
      <c r="AJ502" s="208"/>
      <c r="AK502" s="180"/>
      <c r="AL502" s="180"/>
      <c r="AM502" s="180"/>
      <c r="AN502" s="180"/>
      <c r="AO502" s="180"/>
      <c r="AP502" s="180"/>
      <c r="AQ502" s="180"/>
      <c r="AR502" s="208"/>
      <c r="AS502" s="208"/>
      <c r="AT502" s="208"/>
      <c r="AU502" s="208"/>
      <c r="AV502" s="208"/>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row>
    <row r="503" spans="1:77" ht="16.5" hidden="1" customHeight="1">
      <c r="A503" s="480">
        <v>7</v>
      </c>
      <c r="B503" s="465"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480" t="s">
        <v>203</v>
      </c>
      <c r="D503" s="480" t="s">
        <v>203</v>
      </c>
      <c r="E503" s="480" t="s">
        <v>204</v>
      </c>
      <c r="F503" s="480" t="s">
        <v>204</v>
      </c>
      <c r="G503" s="480" t="s">
        <v>203</v>
      </c>
      <c r="H503" s="480" t="s">
        <v>203</v>
      </c>
      <c r="I503" s="480" t="s">
        <v>203</v>
      </c>
      <c r="J503" s="480" t="s">
        <v>203</v>
      </c>
      <c r="K503" s="480" t="s">
        <v>204</v>
      </c>
      <c r="L503" s="480" t="s">
        <v>203</v>
      </c>
      <c r="M503" s="480" t="s">
        <v>203</v>
      </c>
      <c r="N503" s="480" t="s">
        <v>203</v>
      </c>
      <c r="O503" s="480" t="s">
        <v>203</v>
      </c>
      <c r="P503" s="480" t="s">
        <v>203</v>
      </c>
      <c r="Q503" s="480" t="s">
        <v>204</v>
      </c>
      <c r="R503" s="480" t="s">
        <v>204</v>
      </c>
      <c r="S503" s="480" t="s">
        <v>204</v>
      </c>
      <c r="T503" s="480" t="s">
        <v>204</v>
      </c>
      <c r="U503" s="480" t="s">
        <v>204</v>
      </c>
      <c r="V503" s="180"/>
      <c r="W503" s="482">
        <f>COUNTIF(C503:U503,"SI")</f>
        <v>11</v>
      </c>
      <c r="X503" s="350" t="str">
        <f>IF(OR(R503="SI",W503&gt;11),"CATASTRÓFICO",IF(W503&gt;5,"MAYOR",IF(W503&gt;0,"MODERADO","")))</f>
        <v>MAYOR</v>
      </c>
      <c r="Y503" s="180"/>
      <c r="AE503" s="208"/>
      <c r="AF503" s="208"/>
      <c r="AG503" s="208"/>
      <c r="AH503" s="208"/>
      <c r="AI503" s="208"/>
      <c r="AJ503" s="208"/>
      <c r="AK503" s="180"/>
      <c r="AL503" s="180"/>
      <c r="AM503" s="180"/>
      <c r="AN503" s="180"/>
      <c r="AO503" s="180"/>
      <c r="AP503" s="180"/>
      <c r="AQ503" s="180"/>
      <c r="AR503" s="208"/>
      <c r="AS503" s="208"/>
      <c r="AT503" s="208"/>
      <c r="AU503" s="208"/>
      <c r="AV503" s="208"/>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row>
    <row r="504" spans="1:77" ht="16.5" hidden="1" customHeight="1">
      <c r="A504" s="365"/>
      <c r="B504" s="365"/>
      <c r="C504" s="365"/>
      <c r="D504" s="365"/>
      <c r="E504" s="365"/>
      <c r="F504" s="365"/>
      <c r="G504" s="365"/>
      <c r="H504" s="365"/>
      <c r="I504" s="365"/>
      <c r="J504" s="365"/>
      <c r="K504" s="365"/>
      <c r="L504" s="365"/>
      <c r="M504" s="365"/>
      <c r="N504" s="365"/>
      <c r="O504" s="365"/>
      <c r="P504" s="365"/>
      <c r="Q504" s="365"/>
      <c r="R504" s="365"/>
      <c r="S504" s="365"/>
      <c r="T504" s="365"/>
      <c r="U504" s="365"/>
      <c r="V504" s="180"/>
      <c r="W504" s="483"/>
      <c r="X504" s="373"/>
      <c r="Y504" s="180"/>
      <c r="AE504" s="208"/>
      <c r="AF504" s="208"/>
      <c r="AG504" s="208"/>
      <c r="AH504" s="208"/>
      <c r="AI504" s="208"/>
      <c r="AJ504" s="208"/>
      <c r="AK504" s="180"/>
      <c r="AL504" s="180"/>
      <c r="AM504" s="180"/>
      <c r="AN504" s="180"/>
      <c r="AO504" s="180"/>
      <c r="AP504" s="180"/>
      <c r="AQ504" s="180"/>
      <c r="AR504" s="208"/>
      <c r="AS504" s="208"/>
      <c r="AT504" s="208"/>
      <c r="AU504" s="208"/>
      <c r="AV504" s="208"/>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row>
    <row r="505" spans="1:77" ht="16.5" hidden="1" customHeight="1">
      <c r="A505" s="365"/>
      <c r="B505" s="365"/>
      <c r="C505" s="365"/>
      <c r="D505" s="365"/>
      <c r="E505" s="365"/>
      <c r="F505" s="365"/>
      <c r="G505" s="365"/>
      <c r="H505" s="365"/>
      <c r="I505" s="365"/>
      <c r="J505" s="365"/>
      <c r="K505" s="365"/>
      <c r="L505" s="365"/>
      <c r="M505" s="365"/>
      <c r="N505" s="365"/>
      <c r="O505" s="365"/>
      <c r="P505" s="365"/>
      <c r="Q505" s="365"/>
      <c r="R505" s="365"/>
      <c r="S505" s="365"/>
      <c r="T505" s="365"/>
      <c r="U505" s="365"/>
      <c r="V505" s="180"/>
      <c r="W505" s="483"/>
      <c r="X505" s="373"/>
      <c r="Y505" s="180"/>
      <c r="AE505" s="208"/>
      <c r="AF505" s="208"/>
      <c r="AG505" s="208"/>
      <c r="AH505" s="208"/>
      <c r="AI505" s="208"/>
      <c r="AJ505" s="208"/>
      <c r="AK505" s="180"/>
      <c r="AL505" s="180"/>
      <c r="AM505" s="180"/>
      <c r="AN505" s="180"/>
      <c r="AO505" s="180"/>
      <c r="AP505" s="180"/>
      <c r="AQ505" s="180"/>
      <c r="AR505" s="208"/>
      <c r="AS505" s="208"/>
      <c r="AT505" s="208"/>
      <c r="AU505" s="208"/>
      <c r="AV505" s="208"/>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row>
    <row r="506" spans="1:77" ht="16.5" hidden="1" customHeight="1">
      <c r="A506" s="365"/>
      <c r="B506" s="365"/>
      <c r="C506" s="365"/>
      <c r="D506" s="365"/>
      <c r="E506" s="365"/>
      <c r="F506" s="365"/>
      <c r="G506" s="365"/>
      <c r="H506" s="365"/>
      <c r="I506" s="365"/>
      <c r="J506" s="365"/>
      <c r="K506" s="365"/>
      <c r="L506" s="365"/>
      <c r="M506" s="365"/>
      <c r="N506" s="365"/>
      <c r="O506" s="365"/>
      <c r="P506" s="365"/>
      <c r="Q506" s="365"/>
      <c r="R506" s="365"/>
      <c r="S506" s="365"/>
      <c r="T506" s="365"/>
      <c r="U506" s="365"/>
      <c r="V506" s="180"/>
      <c r="W506" s="483"/>
      <c r="X506" s="373"/>
      <c r="Y506" s="180"/>
      <c r="AE506" s="208"/>
      <c r="AF506" s="208"/>
      <c r="AG506" s="208"/>
      <c r="AH506" s="208"/>
      <c r="AI506" s="208"/>
      <c r="AJ506" s="208"/>
      <c r="AK506" s="180"/>
      <c r="AL506" s="180"/>
      <c r="AM506" s="180"/>
      <c r="AN506" s="180"/>
      <c r="AO506" s="180"/>
      <c r="AP506" s="180"/>
      <c r="AQ506" s="180"/>
      <c r="AR506" s="208"/>
      <c r="AS506" s="208"/>
      <c r="AT506" s="208"/>
      <c r="AU506" s="208"/>
      <c r="AV506" s="208"/>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row>
    <row r="507" spans="1:77" ht="16.5" hidden="1" customHeight="1" thickBo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180"/>
      <c r="W507" s="484"/>
      <c r="X507" s="374"/>
      <c r="Y507" s="180"/>
      <c r="AE507" s="208"/>
      <c r="AF507" s="208"/>
      <c r="AG507" s="208"/>
      <c r="AH507" s="208"/>
      <c r="AI507" s="208"/>
      <c r="AJ507" s="208"/>
      <c r="AK507" s="180"/>
      <c r="AL507" s="180"/>
      <c r="AM507" s="180"/>
      <c r="AN507" s="180"/>
      <c r="AO507" s="180"/>
      <c r="AP507" s="180"/>
      <c r="AQ507" s="180"/>
      <c r="AR507" s="208"/>
      <c r="AS507" s="208"/>
      <c r="AT507" s="208"/>
      <c r="AU507" s="208"/>
      <c r="AV507" s="208"/>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row>
    <row r="508" spans="1:77" ht="16.5" hidden="1" customHeight="1">
      <c r="A508" s="480">
        <v>8</v>
      </c>
      <c r="B508" s="465"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480" t="s">
        <v>203</v>
      </c>
      <c r="D508" s="480" t="s">
        <v>203</v>
      </c>
      <c r="E508" s="480" t="s">
        <v>203</v>
      </c>
      <c r="F508" s="480" t="s">
        <v>203</v>
      </c>
      <c r="G508" s="480" t="s">
        <v>203</v>
      </c>
      <c r="H508" s="480" t="s">
        <v>203</v>
      </c>
      <c r="I508" s="480" t="s">
        <v>203</v>
      </c>
      <c r="J508" s="480" t="s">
        <v>203</v>
      </c>
      <c r="K508" s="480" t="s">
        <v>203</v>
      </c>
      <c r="L508" s="480" t="s">
        <v>203</v>
      </c>
      <c r="M508" s="480" t="s">
        <v>203</v>
      </c>
      <c r="N508" s="480" t="s">
        <v>203</v>
      </c>
      <c r="O508" s="480" t="s">
        <v>203</v>
      </c>
      <c r="P508" s="480" t="s">
        <v>203</v>
      </c>
      <c r="Q508" s="480" t="s">
        <v>203</v>
      </c>
      <c r="R508" s="480" t="s">
        <v>204</v>
      </c>
      <c r="S508" s="480" t="s">
        <v>203</v>
      </c>
      <c r="T508" s="480" t="s">
        <v>203</v>
      </c>
      <c r="U508" s="480" t="s">
        <v>204</v>
      </c>
      <c r="V508" s="180"/>
      <c r="W508" s="482">
        <f>COUNTIF(C508:U508,"SI")</f>
        <v>17</v>
      </c>
      <c r="X508" s="350" t="str">
        <f>IF(OR(R508="SI",W508&gt;11),"CATASTRÓFICO",IF(W508&gt;5,"MAYOR",IF(W508&gt;0,"MODERADO","")))</f>
        <v>CATASTRÓFICO</v>
      </c>
      <c r="Y508" s="180"/>
      <c r="AE508" s="208"/>
      <c r="AF508" s="208"/>
      <c r="AG508" s="208"/>
      <c r="AH508" s="208"/>
      <c r="AI508" s="208"/>
      <c r="AJ508" s="208"/>
      <c r="AK508" s="180"/>
      <c r="AL508" s="180"/>
      <c r="AM508" s="180"/>
      <c r="AN508" s="180"/>
      <c r="AO508" s="180"/>
      <c r="AP508" s="180"/>
      <c r="AQ508" s="180"/>
      <c r="AR508" s="208"/>
      <c r="AS508" s="208"/>
      <c r="AT508" s="208"/>
      <c r="AU508" s="208"/>
      <c r="AV508" s="208"/>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row>
    <row r="509" spans="1:77" ht="16.5" hidden="1" customHeight="1">
      <c r="A509" s="365"/>
      <c r="B509" s="365"/>
      <c r="C509" s="365"/>
      <c r="D509" s="365"/>
      <c r="E509" s="365"/>
      <c r="F509" s="365"/>
      <c r="G509" s="365"/>
      <c r="H509" s="365"/>
      <c r="I509" s="365"/>
      <c r="J509" s="365"/>
      <c r="K509" s="365"/>
      <c r="L509" s="365"/>
      <c r="M509" s="365"/>
      <c r="N509" s="365"/>
      <c r="O509" s="365"/>
      <c r="P509" s="365"/>
      <c r="Q509" s="365"/>
      <c r="R509" s="365"/>
      <c r="S509" s="365"/>
      <c r="T509" s="365"/>
      <c r="U509" s="365"/>
      <c r="V509" s="180"/>
      <c r="W509" s="483"/>
      <c r="X509" s="373"/>
      <c r="Y509" s="180"/>
      <c r="AE509" s="208"/>
      <c r="AF509" s="208"/>
      <c r="AG509" s="208"/>
      <c r="AH509" s="208"/>
      <c r="AI509" s="208"/>
      <c r="AJ509" s="208"/>
      <c r="AK509" s="180"/>
      <c r="AL509" s="180"/>
      <c r="AM509" s="180"/>
      <c r="AN509" s="180"/>
      <c r="AO509" s="180"/>
      <c r="AP509" s="180"/>
      <c r="AQ509" s="180"/>
      <c r="AR509" s="208"/>
      <c r="AS509" s="208"/>
      <c r="AT509" s="208"/>
      <c r="AU509" s="208"/>
      <c r="AV509" s="208"/>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row>
    <row r="510" spans="1:77" ht="16.5" hidden="1" customHeight="1">
      <c r="A510" s="365"/>
      <c r="B510" s="365"/>
      <c r="C510" s="365"/>
      <c r="D510" s="365"/>
      <c r="E510" s="365"/>
      <c r="F510" s="365"/>
      <c r="G510" s="365"/>
      <c r="H510" s="365"/>
      <c r="I510" s="365"/>
      <c r="J510" s="365"/>
      <c r="K510" s="365"/>
      <c r="L510" s="365"/>
      <c r="M510" s="365"/>
      <c r="N510" s="365"/>
      <c r="O510" s="365"/>
      <c r="P510" s="365"/>
      <c r="Q510" s="365"/>
      <c r="R510" s="365"/>
      <c r="S510" s="365"/>
      <c r="T510" s="365"/>
      <c r="U510" s="365"/>
      <c r="V510" s="180"/>
      <c r="W510" s="483"/>
      <c r="X510" s="373"/>
      <c r="Y510" s="180"/>
      <c r="AE510" s="208"/>
      <c r="AF510" s="208"/>
      <c r="AG510" s="208"/>
      <c r="AH510" s="208"/>
      <c r="AI510" s="208"/>
      <c r="AJ510" s="208"/>
      <c r="AK510" s="180"/>
      <c r="AL510" s="180"/>
      <c r="AM510" s="180"/>
      <c r="AN510" s="180"/>
      <c r="AO510" s="180"/>
      <c r="AP510" s="180"/>
      <c r="AQ510" s="180"/>
      <c r="AR510" s="208"/>
      <c r="AS510" s="208"/>
      <c r="AT510" s="208"/>
      <c r="AU510" s="208"/>
      <c r="AV510" s="208"/>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row>
    <row r="511" spans="1:77" ht="16.5" hidden="1" customHeight="1">
      <c r="A511" s="365"/>
      <c r="B511" s="365"/>
      <c r="C511" s="365"/>
      <c r="D511" s="365"/>
      <c r="E511" s="365"/>
      <c r="F511" s="365"/>
      <c r="G511" s="365"/>
      <c r="H511" s="365"/>
      <c r="I511" s="365"/>
      <c r="J511" s="365"/>
      <c r="K511" s="365"/>
      <c r="L511" s="365"/>
      <c r="M511" s="365"/>
      <c r="N511" s="365"/>
      <c r="O511" s="365"/>
      <c r="P511" s="365"/>
      <c r="Q511" s="365"/>
      <c r="R511" s="365"/>
      <c r="S511" s="365"/>
      <c r="T511" s="365"/>
      <c r="U511" s="365"/>
      <c r="V511" s="180"/>
      <c r="W511" s="483"/>
      <c r="X511" s="373"/>
      <c r="Y511" s="180"/>
      <c r="AE511" s="208"/>
      <c r="AF511" s="208"/>
      <c r="AG511" s="208"/>
      <c r="AH511" s="208"/>
      <c r="AI511" s="208"/>
      <c r="AJ511" s="208"/>
      <c r="AK511" s="180"/>
      <c r="AL511" s="180"/>
      <c r="AM511" s="180"/>
      <c r="AN511" s="180"/>
      <c r="AO511" s="180"/>
      <c r="AP511" s="180"/>
      <c r="AQ511" s="180"/>
      <c r="AR511" s="208"/>
      <c r="AS511" s="208"/>
      <c r="AT511" s="208"/>
      <c r="AU511" s="208"/>
      <c r="AV511" s="208"/>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row>
    <row r="512" spans="1:77" ht="129.75" hidden="1" customHeight="1" thickBo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180"/>
      <c r="W512" s="484"/>
      <c r="X512" s="374"/>
      <c r="Y512" s="180"/>
      <c r="AE512" s="208"/>
      <c r="AF512" s="208"/>
      <c r="AG512" s="208"/>
      <c r="AH512" s="208"/>
      <c r="AI512" s="208"/>
      <c r="AJ512" s="208"/>
      <c r="AK512" s="180"/>
      <c r="AL512" s="180"/>
      <c r="AM512" s="180"/>
      <c r="AN512" s="180"/>
      <c r="AO512" s="180"/>
      <c r="AP512" s="180"/>
      <c r="AQ512" s="180"/>
      <c r="AR512" s="208"/>
      <c r="AS512" s="208"/>
      <c r="AT512" s="208"/>
      <c r="AU512" s="208"/>
      <c r="AV512" s="208"/>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row>
    <row r="513" spans="1:77" ht="16.5" hidden="1" customHeight="1">
      <c r="A513" s="480">
        <v>9</v>
      </c>
      <c r="B513" s="465"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480" t="s">
        <v>203</v>
      </c>
      <c r="D513" s="480" t="s">
        <v>203</v>
      </c>
      <c r="E513" s="480" t="s">
        <v>204</v>
      </c>
      <c r="F513" s="480" t="s">
        <v>204</v>
      </c>
      <c r="G513" s="480" t="s">
        <v>203</v>
      </c>
      <c r="H513" s="480" t="s">
        <v>204</v>
      </c>
      <c r="I513" s="480" t="s">
        <v>204</v>
      </c>
      <c r="J513" s="480" t="s">
        <v>204</v>
      </c>
      <c r="K513" s="480" t="s">
        <v>203</v>
      </c>
      <c r="L513" s="480" t="s">
        <v>203</v>
      </c>
      <c r="M513" s="480" t="s">
        <v>203</v>
      </c>
      <c r="N513" s="480" t="s">
        <v>203</v>
      </c>
      <c r="O513" s="480" t="s">
        <v>204</v>
      </c>
      <c r="P513" s="480" t="s">
        <v>203</v>
      </c>
      <c r="Q513" s="480" t="s">
        <v>204</v>
      </c>
      <c r="R513" s="480" t="s">
        <v>204</v>
      </c>
      <c r="S513" s="480" t="s">
        <v>204</v>
      </c>
      <c r="T513" s="480" t="s">
        <v>204</v>
      </c>
      <c r="U513" s="480" t="s">
        <v>204</v>
      </c>
      <c r="V513" s="180"/>
      <c r="W513" s="482">
        <f>COUNTIF(C513:U513,"SI")</f>
        <v>8</v>
      </c>
      <c r="X513" s="350" t="str">
        <f>IF(OR(R513="SI",W513&gt;11),"CATASTRÓFICO",IF(W513&gt;5,"MAYOR",IF(W513&gt;0,"MODERADO","")))</f>
        <v>MAYOR</v>
      </c>
      <c r="Y513" s="180"/>
      <c r="AE513" s="208"/>
      <c r="AF513" s="208"/>
      <c r="AG513" s="208"/>
      <c r="AH513" s="208"/>
      <c r="AI513" s="208"/>
      <c r="AJ513" s="208"/>
      <c r="AK513" s="180"/>
      <c r="AL513" s="180"/>
      <c r="AM513" s="180"/>
      <c r="AN513" s="180"/>
      <c r="AO513" s="180"/>
      <c r="AP513" s="180"/>
      <c r="AQ513" s="180"/>
      <c r="AR513" s="208"/>
      <c r="AS513" s="208"/>
      <c r="AT513" s="208"/>
      <c r="AU513" s="208"/>
      <c r="AV513" s="208"/>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row>
    <row r="514" spans="1:77" ht="16.5" hidden="1" customHeight="1">
      <c r="A514" s="365"/>
      <c r="B514" s="365"/>
      <c r="C514" s="365"/>
      <c r="D514" s="365"/>
      <c r="E514" s="365"/>
      <c r="F514" s="365"/>
      <c r="G514" s="365"/>
      <c r="H514" s="365"/>
      <c r="I514" s="365"/>
      <c r="J514" s="365"/>
      <c r="K514" s="365"/>
      <c r="L514" s="365"/>
      <c r="M514" s="365"/>
      <c r="N514" s="365"/>
      <c r="O514" s="365"/>
      <c r="P514" s="365"/>
      <c r="Q514" s="365"/>
      <c r="R514" s="365"/>
      <c r="S514" s="365"/>
      <c r="T514" s="365"/>
      <c r="U514" s="365"/>
      <c r="V514" s="180"/>
      <c r="W514" s="483"/>
      <c r="X514" s="373"/>
      <c r="Y514" s="180"/>
      <c r="AE514" s="208"/>
      <c r="AF514" s="208"/>
      <c r="AG514" s="208"/>
      <c r="AH514" s="208"/>
      <c r="AI514" s="208"/>
      <c r="AJ514" s="208"/>
      <c r="AK514" s="180"/>
      <c r="AL514" s="180"/>
      <c r="AM514" s="180"/>
      <c r="AN514" s="180"/>
      <c r="AO514" s="180"/>
      <c r="AP514" s="180"/>
      <c r="AQ514" s="180"/>
      <c r="AR514" s="208"/>
      <c r="AS514" s="208"/>
      <c r="AT514" s="208"/>
      <c r="AU514" s="208"/>
      <c r="AV514" s="208"/>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row>
    <row r="515" spans="1:77" ht="16.5" hidden="1" customHeight="1">
      <c r="A515" s="365"/>
      <c r="B515" s="365"/>
      <c r="C515" s="365"/>
      <c r="D515" s="365"/>
      <c r="E515" s="365"/>
      <c r="F515" s="365"/>
      <c r="G515" s="365"/>
      <c r="H515" s="365"/>
      <c r="I515" s="365"/>
      <c r="J515" s="365"/>
      <c r="K515" s="365"/>
      <c r="L515" s="365"/>
      <c r="M515" s="365"/>
      <c r="N515" s="365"/>
      <c r="O515" s="365"/>
      <c r="P515" s="365"/>
      <c r="Q515" s="365"/>
      <c r="R515" s="365"/>
      <c r="S515" s="365"/>
      <c r="T515" s="365"/>
      <c r="U515" s="365"/>
      <c r="V515" s="180"/>
      <c r="W515" s="483"/>
      <c r="X515" s="373"/>
      <c r="Y515" s="180"/>
      <c r="AE515" s="208"/>
      <c r="AF515" s="208"/>
      <c r="AG515" s="208"/>
      <c r="AH515" s="208"/>
      <c r="AI515" s="208"/>
      <c r="AJ515" s="208"/>
      <c r="AK515" s="180"/>
      <c r="AL515" s="180"/>
      <c r="AM515" s="180"/>
      <c r="AN515" s="180"/>
      <c r="AO515" s="180"/>
      <c r="AP515" s="180"/>
      <c r="AQ515" s="180"/>
      <c r="AR515" s="208"/>
      <c r="AS515" s="208"/>
      <c r="AT515" s="208"/>
      <c r="AU515" s="208"/>
      <c r="AV515" s="208"/>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row>
    <row r="516" spans="1:77" ht="16.5" hidden="1" customHeight="1">
      <c r="A516" s="365"/>
      <c r="B516" s="365"/>
      <c r="C516" s="365"/>
      <c r="D516" s="365"/>
      <c r="E516" s="365"/>
      <c r="F516" s="365"/>
      <c r="G516" s="365"/>
      <c r="H516" s="365"/>
      <c r="I516" s="365"/>
      <c r="J516" s="365"/>
      <c r="K516" s="365"/>
      <c r="L516" s="365"/>
      <c r="M516" s="365"/>
      <c r="N516" s="365"/>
      <c r="O516" s="365"/>
      <c r="P516" s="365"/>
      <c r="Q516" s="365"/>
      <c r="R516" s="365"/>
      <c r="S516" s="365"/>
      <c r="T516" s="365"/>
      <c r="U516" s="365"/>
      <c r="V516" s="180"/>
      <c r="W516" s="483"/>
      <c r="X516" s="373"/>
      <c r="Y516" s="180"/>
      <c r="AE516" s="208"/>
      <c r="AF516" s="208"/>
      <c r="AG516" s="208"/>
      <c r="AH516" s="208"/>
      <c r="AI516" s="208"/>
      <c r="AJ516" s="208"/>
      <c r="AK516" s="180"/>
      <c r="AL516" s="180"/>
      <c r="AM516" s="180"/>
      <c r="AN516" s="180"/>
      <c r="AO516" s="180"/>
      <c r="AP516" s="180"/>
      <c r="AQ516" s="180"/>
      <c r="AR516" s="208"/>
      <c r="AS516" s="208"/>
      <c r="AT516" s="208"/>
      <c r="AU516" s="208"/>
      <c r="AV516" s="208"/>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row>
    <row r="517" spans="1:77" ht="16.5" hidden="1" customHeight="1" thickBo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180"/>
      <c r="W517" s="484"/>
      <c r="X517" s="374"/>
      <c r="Y517" s="180"/>
      <c r="AE517" s="208"/>
      <c r="AF517" s="208"/>
      <c r="AG517" s="208"/>
      <c r="AH517" s="208"/>
      <c r="AI517" s="208"/>
      <c r="AJ517" s="208"/>
      <c r="AK517" s="180"/>
      <c r="AL517" s="180"/>
      <c r="AM517" s="180"/>
      <c r="AN517" s="180"/>
      <c r="AO517" s="180"/>
      <c r="AP517" s="180"/>
      <c r="AQ517" s="180"/>
      <c r="AR517" s="208"/>
      <c r="AS517" s="208"/>
      <c r="AT517" s="208"/>
      <c r="AU517" s="208"/>
      <c r="AV517" s="208"/>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row>
    <row r="518" spans="1:77" ht="16.5" hidden="1" customHeight="1">
      <c r="A518" s="480">
        <v>10</v>
      </c>
      <c r="B518" s="465"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480" t="s">
        <v>203</v>
      </c>
      <c r="D518" s="480" t="s">
        <v>203</v>
      </c>
      <c r="E518" s="480" t="s">
        <v>204</v>
      </c>
      <c r="F518" s="480" t="s">
        <v>204</v>
      </c>
      <c r="G518" s="480" t="s">
        <v>203</v>
      </c>
      <c r="H518" s="480" t="s">
        <v>204</v>
      </c>
      <c r="I518" s="480" t="s">
        <v>204</v>
      </c>
      <c r="J518" s="480" t="s">
        <v>204</v>
      </c>
      <c r="K518" s="480" t="s">
        <v>204</v>
      </c>
      <c r="L518" s="480" t="s">
        <v>203</v>
      </c>
      <c r="M518" s="480" t="s">
        <v>203</v>
      </c>
      <c r="N518" s="480" t="s">
        <v>203</v>
      </c>
      <c r="O518" s="480" t="s">
        <v>204</v>
      </c>
      <c r="P518" s="480" t="s">
        <v>203</v>
      </c>
      <c r="Q518" s="480" t="s">
        <v>203</v>
      </c>
      <c r="R518" s="480" t="s">
        <v>204</v>
      </c>
      <c r="S518" s="480" t="s">
        <v>204</v>
      </c>
      <c r="T518" s="480" t="s">
        <v>204</v>
      </c>
      <c r="U518" s="480" t="s">
        <v>204</v>
      </c>
      <c r="V518" s="180"/>
      <c r="W518" s="482">
        <f>COUNTIF(C518:U518,"SI")</f>
        <v>8</v>
      </c>
      <c r="X518" s="350" t="str">
        <f>IF(OR(R518="SI",W518&gt;11),"CATASTRÓFICO",IF(W518&gt;5,"MAYOR",IF(W518&gt;0,"MODERADO","")))</f>
        <v>MAYOR</v>
      </c>
      <c r="Y518" s="180"/>
      <c r="AE518" s="208"/>
      <c r="AF518" s="208"/>
      <c r="AG518" s="208"/>
      <c r="AH518" s="208"/>
      <c r="AI518" s="208"/>
      <c r="AJ518" s="208"/>
      <c r="AK518" s="180"/>
      <c r="AL518" s="180"/>
      <c r="AM518" s="180"/>
      <c r="AN518" s="180"/>
      <c r="AO518" s="180"/>
      <c r="AP518" s="180"/>
      <c r="AQ518" s="180"/>
      <c r="AR518" s="208"/>
      <c r="AS518" s="208"/>
      <c r="AT518" s="208"/>
      <c r="AU518" s="208"/>
      <c r="AV518" s="208"/>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row>
    <row r="519" spans="1:77" ht="16.5" hidden="1" customHeight="1">
      <c r="A519" s="365"/>
      <c r="B519" s="365"/>
      <c r="C519" s="365"/>
      <c r="D519" s="365"/>
      <c r="E519" s="365"/>
      <c r="F519" s="365"/>
      <c r="G519" s="365"/>
      <c r="H519" s="365"/>
      <c r="I519" s="365"/>
      <c r="J519" s="365"/>
      <c r="K519" s="365"/>
      <c r="L519" s="365"/>
      <c r="M519" s="365"/>
      <c r="N519" s="365"/>
      <c r="O519" s="365"/>
      <c r="P519" s="365"/>
      <c r="Q519" s="365"/>
      <c r="R519" s="365"/>
      <c r="S519" s="365"/>
      <c r="T519" s="365"/>
      <c r="U519" s="365"/>
      <c r="V519" s="180"/>
      <c r="W519" s="483"/>
      <c r="X519" s="373"/>
      <c r="Y519" s="180"/>
      <c r="AE519" s="208"/>
      <c r="AF519" s="208"/>
      <c r="AG519" s="208"/>
      <c r="AH519" s="208"/>
      <c r="AI519" s="208"/>
      <c r="AJ519" s="208"/>
      <c r="AK519" s="180"/>
      <c r="AL519" s="180"/>
      <c r="AM519" s="180"/>
      <c r="AN519" s="180"/>
      <c r="AO519" s="180"/>
      <c r="AP519" s="180"/>
      <c r="AQ519" s="180"/>
      <c r="AR519" s="208"/>
      <c r="AS519" s="208"/>
      <c r="AT519" s="208"/>
      <c r="AU519" s="208"/>
      <c r="AV519" s="208"/>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row>
    <row r="520" spans="1:77" ht="16.5" hidden="1" customHeight="1">
      <c r="A520" s="365"/>
      <c r="B520" s="365"/>
      <c r="C520" s="365"/>
      <c r="D520" s="365"/>
      <c r="E520" s="365"/>
      <c r="F520" s="365"/>
      <c r="G520" s="365"/>
      <c r="H520" s="365"/>
      <c r="I520" s="365"/>
      <c r="J520" s="365"/>
      <c r="K520" s="365"/>
      <c r="L520" s="365"/>
      <c r="M520" s="365"/>
      <c r="N520" s="365"/>
      <c r="O520" s="365"/>
      <c r="P520" s="365"/>
      <c r="Q520" s="365"/>
      <c r="R520" s="365"/>
      <c r="S520" s="365"/>
      <c r="T520" s="365"/>
      <c r="U520" s="365"/>
      <c r="V520" s="180"/>
      <c r="W520" s="483"/>
      <c r="X520" s="373"/>
      <c r="Y520" s="180"/>
      <c r="AE520" s="208"/>
      <c r="AF520" s="208"/>
      <c r="AG520" s="208"/>
      <c r="AH520" s="208"/>
      <c r="AI520" s="208"/>
      <c r="AJ520" s="208"/>
      <c r="AK520" s="180"/>
      <c r="AL520" s="180"/>
      <c r="AM520" s="180"/>
      <c r="AN520" s="180"/>
      <c r="AO520" s="180"/>
      <c r="AP520" s="180"/>
      <c r="AQ520" s="180"/>
      <c r="AR520" s="208"/>
      <c r="AS520" s="208"/>
      <c r="AT520" s="208"/>
      <c r="AU520" s="208"/>
      <c r="AV520" s="208"/>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row>
    <row r="521" spans="1:77" ht="16.5" hidden="1" customHeight="1">
      <c r="A521" s="365"/>
      <c r="B521" s="365"/>
      <c r="C521" s="365"/>
      <c r="D521" s="365"/>
      <c r="E521" s="365"/>
      <c r="F521" s="365"/>
      <c r="G521" s="365"/>
      <c r="H521" s="365"/>
      <c r="I521" s="365"/>
      <c r="J521" s="365"/>
      <c r="K521" s="365"/>
      <c r="L521" s="365"/>
      <c r="M521" s="365"/>
      <c r="N521" s="365"/>
      <c r="O521" s="365"/>
      <c r="P521" s="365"/>
      <c r="Q521" s="365"/>
      <c r="R521" s="365"/>
      <c r="S521" s="365"/>
      <c r="T521" s="365"/>
      <c r="U521" s="365"/>
      <c r="V521" s="180"/>
      <c r="W521" s="483"/>
      <c r="X521" s="373"/>
      <c r="Y521" s="180"/>
      <c r="AE521" s="208"/>
      <c r="AF521" s="208"/>
      <c r="AG521" s="208"/>
      <c r="AH521" s="208"/>
      <c r="AI521" s="208"/>
      <c r="AJ521" s="208"/>
      <c r="AK521" s="180"/>
      <c r="AL521" s="180"/>
      <c r="AM521" s="180"/>
      <c r="AN521" s="180"/>
      <c r="AO521" s="180"/>
      <c r="AP521" s="180"/>
      <c r="AQ521" s="180"/>
      <c r="AR521" s="208"/>
      <c r="AS521" s="208"/>
      <c r="AT521" s="208"/>
      <c r="AU521" s="208"/>
      <c r="AV521" s="208"/>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row>
    <row r="522" spans="1:77" ht="16.5" hidden="1" customHeight="1" thickBo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180"/>
      <c r="W522" s="484"/>
      <c r="X522" s="374"/>
      <c r="Y522" s="180"/>
      <c r="AE522" s="208"/>
      <c r="AF522" s="208"/>
      <c r="AG522" s="208"/>
      <c r="AH522" s="208"/>
      <c r="AI522" s="208"/>
      <c r="AJ522" s="208"/>
      <c r="AK522" s="180"/>
      <c r="AL522" s="180"/>
      <c r="AM522" s="180"/>
      <c r="AN522" s="180"/>
      <c r="AO522" s="180"/>
      <c r="AP522" s="180"/>
      <c r="AQ522" s="180"/>
      <c r="AR522" s="208"/>
      <c r="AS522" s="208"/>
      <c r="AT522" s="208"/>
      <c r="AU522" s="208"/>
      <c r="AV522" s="208"/>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row>
    <row r="523" spans="1:77" ht="16.5" hidden="1" customHeight="1">
      <c r="A523" s="480">
        <v>11</v>
      </c>
      <c r="B523" s="465" t="e">
        <f>IF(Matriz_de_Riesgos!#REF!="Corrupción_O_LA_FT",Matriz_de_Riesgos!#REF!,IF(Matriz_de_Riesgos!#REF!="Gestión","No valorar",""))</f>
        <v>#REF!</v>
      </c>
      <c r="C523" s="480" t="s">
        <v>203</v>
      </c>
      <c r="D523" s="480" t="s">
        <v>204</v>
      </c>
      <c r="E523" s="480" t="s">
        <v>203</v>
      </c>
      <c r="F523" s="480" t="s">
        <v>203</v>
      </c>
      <c r="G523" s="480" t="s">
        <v>203</v>
      </c>
      <c r="H523" s="480" t="s">
        <v>203</v>
      </c>
      <c r="I523" s="480" t="s">
        <v>203</v>
      </c>
      <c r="J523" s="480" t="s">
        <v>203</v>
      </c>
      <c r="K523" s="480" t="s">
        <v>204</v>
      </c>
      <c r="L523" s="480" t="s">
        <v>203</v>
      </c>
      <c r="M523" s="480" t="s">
        <v>203</v>
      </c>
      <c r="N523" s="480" t="s">
        <v>203</v>
      </c>
      <c r="O523" s="480" t="s">
        <v>203</v>
      </c>
      <c r="P523" s="480" t="s">
        <v>203</v>
      </c>
      <c r="Q523" s="480" t="s">
        <v>203</v>
      </c>
      <c r="R523" s="480" t="s">
        <v>204</v>
      </c>
      <c r="S523" s="480" t="s">
        <v>203</v>
      </c>
      <c r="T523" s="480" t="s">
        <v>203</v>
      </c>
      <c r="U523" s="480" t="s">
        <v>204</v>
      </c>
      <c r="V523" s="180"/>
      <c r="W523" s="482">
        <f>COUNTIF(C523:U523,"SI")</f>
        <v>15</v>
      </c>
      <c r="X523" s="350" t="str">
        <f>IF(OR(R523="SI",W523&gt;11),"CATASTRÓFICO",IF(W523&gt;5,"MAYOR",IF(W523&gt;0,"MODERADO","")))</f>
        <v>CATASTRÓFICO</v>
      </c>
      <c r="Y523" s="180"/>
      <c r="AE523" s="208"/>
      <c r="AF523" s="208"/>
      <c r="AG523" s="208"/>
      <c r="AH523" s="208"/>
      <c r="AI523" s="208"/>
      <c r="AJ523" s="208"/>
      <c r="AK523" s="180"/>
      <c r="AL523" s="180"/>
      <c r="AM523" s="180"/>
      <c r="AN523" s="180"/>
      <c r="AO523" s="180"/>
      <c r="AP523" s="180"/>
      <c r="AQ523" s="180"/>
      <c r="AR523" s="208"/>
      <c r="AS523" s="208"/>
      <c r="AT523" s="208"/>
      <c r="AU523" s="208"/>
      <c r="AV523" s="208"/>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row>
    <row r="524" spans="1:77" ht="16.5" hidden="1" customHeight="1">
      <c r="A524" s="365"/>
      <c r="B524" s="365"/>
      <c r="C524" s="365"/>
      <c r="D524" s="365"/>
      <c r="E524" s="365"/>
      <c r="F524" s="365"/>
      <c r="G524" s="365"/>
      <c r="H524" s="365"/>
      <c r="I524" s="365"/>
      <c r="J524" s="365"/>
      <c r="K524" s="365"/>
      <c r="L524" s="365"/>
      <c r="M524" s="365"/>
      <c r="N524" s="365"/>
      <c r="O524" s="365"/>
      <c r="P524" s="365"/>
      <c r="Q524" s="365"/>
      <c r="R524" s="365"/>
      <c r="S524" s="365"/>
      <c r="T524" s="365"/>
      <c r="U524" s="365"/>
      <c r="V524" s="180"/>
      <c r="W524" s="483"/>
      <c r="X524" s="373"/>
      <c r="Y524" s="180"/>
      <c r="AE524" s="208"/>
      <c r="AF524" s="208"/>
      <c r="AG524" s="208"/>
      <c r="AH524" s="208"/>
      <c r="AI524" s="208"/>
      <c r="AJ524" s="208"/>
      <c r="AK524" s="180"/>
      <c r="AL524" s="180"/>
      <c r="AM524" s="180"/>
      <c r="AN524" s="180"/>
      <c r="AO524" s="180"/>
      <c r="AP524" s="180"/>
      <c r="AQ524" s="180"/>
      <c r="AR524" s="208"/>
      <c r="AS524" s="208"/>
      <c r="AT524" s="208"/>
      <c r="AU524" s="208"/>
      <c r="AV524" s="208"/>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row>
    <row r="525" spans="1:77" ht="16.5" hidden="1" customHeight="1">
      <c r="A525" s="365"/>
      <c r="B525" s="365"/>
      <c r="C525" s="365"/>
      <c r="D525" s="365"/>
      <c r="E525" s="365"/>
      <c r="F525" s="365"/>
      <c r="G525" s="365"/>
      <c r="H525" s="365"/>
      <c r="I525" s="365"/>
      <c r="J525" s="365"/>
      <c r="K525" s="365"/>
      <c r="L525" s="365"/>
      <c r="M525" s="365"/>
      <c r="N525" s="365"/>
      <c r="O525" s="365"/>
      <c r="P525" s="365"/>
      <c r="Q525" s="365"/>
      <c r="R525" s="365"/>
      <c r="S525" s="365"/>
      <c r="T525" s="365"/>
      <c r="U525" s="365"/>
      <c r="V525" s="180"/>
      <c r="W525" s="483"/>
      <c r="X525" s="373"/>
      <c r="Y525" s="180"/>
      <c r="AE525" s="208"/>
      <c r="AF525" s="208"/>
      <c r="AG525" s="208"/>
      <c r="AH525" s="208"/>
      <c r="AI525" s="208"/>
      <c r="AJ525" s="208"/>
      <c r="AK525" s="180"/>
      <c r="AL525" s="180"/>
      <c r="AM525" s="180"/>
      <c r="AN525" s="180"/>
      <c r="AO525" s="180"/>
      <c r="AP525" s="180"/>
      <c r="AQ525" s="180"/>
      <c r="AR525" s="208"/>
      <c r="AS525" s="208"/>
      <c r="AT525" s="208"/>
      <c r="AU525" s="208"/>
      <c r="AV525" s="208"/>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row>
    <row r="526" spans="1:77" ht="16.5" hidden="1" customHeight="1">
      <c r="A526" s="365"/>
      <c r="B526" s="365"/>
      <c r="C526" s="365"/>
      <c r="D526" s="365"/>
      <c r="E526" s="365"/>
      <c r="F526" s="365"/>
      <c r="G526" s="365"/>
      <c r="H526" s="365"/>
      <c r="I526" s="365"/>
      <c r="J526" s="365"/>
      <c r="K526" s="365"/>
      <c r="L526" s="365"/>
      <c r="M526" s="365"/>
      <c r="N526" s="365"/>
      <c r="O526" s="365"/>
      <c r="P526" s="365"/>
      <c r="Q526" s="365"/>
      <c r="R526" s="365"/>
      <c r="S526" s="365"/>
      <c r="T526" s="365"/>
      <c r="U526" s="365"/>
      <c r="V526" s="180"/>
      <c r="W526" s="483"/>
      <c r="X526" s="373"/>
      <c r="Y526" s="180"/>
      <c r="AE526" s="208"/>
      <c r="AF526" s="208"/>
      <c r="AG526" s="208"/>
      <c r="AH526" s="208"/>
      <c r="AI526" s="208"/>
      <c r="AJ526" s="208"/>
      <c r="AK526" s="180"/>
      <c r="AL526" s="180"/>
      <c r="AM526" s="180"/>
      <c r="AN526" s="180"/>
      <c r="AO526" s="180"/>
      <c r="AP526" s="180"/>
      <c r="AQ526" s="180"/>
      <c r="AR526" s="208"/>
      <c r="AS526" s="208"/>
      <c r="AT526" s="208"/>
      <c r="AU526" s="208"/>
      <c r="AV526" s="208"/>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row>
    <row r="527" spans="1:77" ht="16.5" hidden="1" customHeight="1" thickBo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180"/>
      <c r="W527" s="484"/>
      <c r="X527" s="374"/>
      <c r="Y527" s="180"/>
      <c r="AE527" s="208"/>
      <c r="AF527" s="208"/>
      <c r="AG527" s="208"/>
      <c r="AH527" s="208"/>
      <c r="AI527" s="208"/>
      <c r="AJ527" s="208"/>
      <c r="AK527" s="180"/>
      <c r="AL527" s="180"/>
      <c r="AM527" s="180"/>
      <c r="AN527" s="180"/>
      <c r="AO527" s="180"/>
      <c r="AP527" s="180"/>
      <c r="AQ527" s="180"/>
      <c r="AR527" s="208"/>
      <c r="AS527" s="208"/>
      <c r="AT527" s="208"/>
      <c r="AU527" s="208"/>
      <c r="AV527" s="208"/>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row>
    <row r="528" spans="1:77" ht="16.5" hidden="1" customHeight="1">
      <c r="A528" s="480">
        <v>12</v>
      </c>
      <c r="B528" s="465"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480" t="s">
        <v>203</v>
      </c>
      <c r="D528" s="480" t="s">
        <v>203</v>
      </c>
      <c r="E528" s="480" t="s">
        <v>203</v>
      </c>
      <c r="F528" s="480" t="s">
        <v>203</v>
      </c>
      <c r="G528" s="480" t="s">
        <v>203</v>
      </c>
      <c r="H528" s="480" t="s">
        <v>203</v>
      </c>
      <c r="I528" s="480" t="s">
        <v>203</v>
      </c>
      <c r="J528" s="480" t="s">
        <v>204</v>
      </c>
      <c r="K528" s="480" t="s">
        <v>204</v>
      </c>
      <c r="L528" s="480" t="s">
        <v>203</v>
      </c>
      <c r="M528" s="480" t="s">
        <v>203</v>
      </c>
      <c r="N528" s="480" t="s">
        <v>203</v>
      </c>
      <c r="O528" s="480" t="s">
        <v>203</v>
      </c>
      <c r="P528" s="480" t="s">
        <v>203</v>
      </c>
      <c r="Q528" s="480" t="s">
        <v>203</v>
      </c>
      <c r="R528" s="480" t="s">
        <v>204</v>
      </c>
      <c r="S528" s="480" t="s">
        <v>203</v>
      </c>
      <c r="T528" s="480" t="s">
        <v>203</v>
      </c>
      <c r="U528" s="480" t="s">
        <v>204</v>
      </c>
      <c r="V528" s="180"/>
      <c r="W528" s="482">
        <f>COUNTIF(C528:U528,"SI")</f>
        <v>15</v>
      </c>
      <c r="X528" s="350" t="str">
        <f>IF(OR(R528="SI",W528&gt;11),"CATASTRÓFICO",IF(W528&gt;5,"MAYOR",IF(W528&gt;0,"MODERADO","")))</f>
        <v>CATASTRÓFICO</v>
      </c>
      <c r="Y528" s="180"/>
      <c r="AE528" s="208"/>
      <c r="AF528" s="208"/>
      <c r="AG528" s="208"/>
      <c r="AH528" s="208"/>
      <c r="AI528" s="208"/>
      <c r="AJ528" s="208"/>
      <c r="AK528" s="180"/>
      <c r="AL528" s="180"/>
      <c r="AM528" s="180"/>
      <c r="AN528" s="180"/>
      <c r="AO528" s="180"/>
      <c r="AP528" s="180"/>
      <c r="AQ528" s="180"/>
      <c r="AR528" s="208"/>
      <c r="AS528" s="208"/>
      <c r="AT528" s="208"/>
      <c r="AU528" s="208"/>
      <c r="AV528" s="208"/>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row>
    <row r="529" spans="1:77" ht="16.5" hidden="1" customHeight="1">
      <c r="A529" s="365"/>
      <c r="B529" s="365"/>
      <c r="C529" s="365"/>
      <c r="D529" s="365"/>
      <c r="E529" s="365"/>
      <c r="F529" s="365"/>
      <c r="G529" s="365"/>
      <c r="H529" s="365"/>
      <c r="I529" s="365"/>
      <c r="J529" s="365"/>
      <c r="K529" s="365"/>
      <c r="L529" s="365"/>
      <c r="M529" s="365"/>
      <c r="N529" s="365"/>
      <c r="O529" s="365"/>
      <c r="P529" s="365"/>
      <c r="Q529" s="365"/>
      <c r="R529" s="365"/>
      <c r="S529" s="365"/>
      <c r="T529" s="365"/>
      <c r="U529" s="365"/>
      <c r="V529" s="180"/>
      <c r="W529" s="483"/>
      <c r="X529" s="373"/>
      <c r="Y529" s="180"/>
      <c r="AE529" s="208"/>
      <c r="AF529" s="208"/>
      <c r="AG529" s="208"/>
      <c r="AH529" s="208"/>
      <c r="AI529" s="208"/>
      <c r="AJ529" s="208"/>
      <c r="AK529" s="180"/>
      <c r="AL529" s="180"/>
      <c r="AM529" s="180"/>
      <c r="AN529" s="180"/>
      <c r="AO529" s="180"/>
      <c r="AP529" s="180"/>
      <c r="AQ529" s="180"/>
      <c r="AR529" s="208"/>
      <c r="AS529" s="208"/>
      <c r="AT529" s="208"/>
      <c r="AU529" s="208"/>
      <c r="AV529" s="208"/>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row>
    <row r="530" spans="1:77" ht="16.5" hidden="1" customHeight="1">
      <c r="A530" s="365"/>
      <c r="B530" s="365"/>
      <c r="C530" s="365"/>
      <c r="D530" s="365"/>
      <c r="E530" s="365"/>
      <c r="F530" s="365"/>
      <c r="G530" s="365"/>
      <c r="H530" s="365"/>
      <c r="I530" s="365"/>
      <c r="J530" s="365"/>
      <c r="K530" s="365"/>
      <c r="L530" s="365"/>
      <c r="M530" s="365"/>
      <c r="N530" s="365"/>
      <c r="O530" s="365"/>
      <c r="P530" s="365"/>
      <c r="Q530" s="365"/>
      <c r="R530" s="365"/>
      <c r="S530" s="365"/>
      <c r="T530" s="365"/>
      <c r="U530" s="365"/>
      <c r="V530" s="180"/>
      <c r="W530" s="483"/>
      <c r="X530" s="373"/>
      <c r="Y530" s="180"/>
      <c r="AE530" s="208"/>
      <c r="AF530" s="208"/>
      <c r="AG530" s="208"/>
      <c r="AH530" s="208"/>
      <c r="AI530" s="208"/>
      <c r="AJ530" s="208"/>
      <c r="AK530" s="180"/>
      <c r="AL530" s="180"/>
      <c r="AM530" s="180"/>
      <c r="AN530" s="180"/>
      <c r="AO530" s="180"/>
      <c r="AP530" s="180"/>
      <c r="AQ530" s="180"/>
      <c r="AR530" s="208"/>
      <c r="AS530" s="208"/>
      <c r="AT530" s="208"/>
      <c r="AU530" s="208"/>
      <c r="AV530" s="208"/>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row>
    <row r="531" spans="1:77" ht="16.5" hidden="1" customHeight="1">
      <c r="A531" s="365"/>
      <c r="B531" s="365"/>
      <c r="C531" s="365"/>
      <c r="D531" s="365"/>
      <c r="E531" s="365"/>
      <c r="F531" s="365"/>
      <c r="G531" s="365"/>
      <c r="H531" s="365"/>
      <c r="I531" s="365"/>
      <c r="J531" s="365"/>
      <c r="K531" s="365"/>
      <c r="L531" s="365"/>
      <c r="M531" s="365"/>
      <c r="N531" s="365"/>
      <c r="O531" s="365"/>
      <c r="P531" s="365"/>
      <c r="Q531" s="365"/>
      <c r="R531" s="365"/>
      <c r="S531" s="365"/>
      <c r="T531" s="365"/>
      <c r="U531" s="365"/>
      <c r="V531" s="180"/>
      <c r="W531" s="483"/>
      <c r="X531" s="373"/>
      <c r="Y531" s="180"/>
      <c r="AE531" s="208"/>
      <c r="AF531" s="208"/>
      <c r="AG531" s="208"/>
      <c r="AH531" s="208"/>
      <c r="AI531" s="208"/>
      <c r="AJ531" s="208"/>
      <c r="AK531" s="180"/>
      <c r="AL531" s="180"/>
      <c r="AM531" s="180"/>
      <c r="AN531" s="180"/>
      <c r="AO531" s="180"/>
      <c r="AP531" s="180"/>
      <c r="AQ531" s="180"/>
      <c r="AR531" s="208"/>
      <c r="AS531" s="208"/>
      <c r="AT531" s="208"/>
      <c r="AU531" s="208"/>
      <c r="AV531" s="208"/>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row>
    <row r="532" spans="1:77" ht="16.5" hidden="1" customHeight="1" thickBo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180"/>
      <c r="W532" s="484"/>
      <c r="X532" s="374"/>
      <c r="Y532" s="180"/>
      <c r="AE532" s="208"/>
      <c r="AF532" s="208"/>
      <c r="AG532" s="208"/>
      <c r="AH532" s="208"/>
      <c r="AI532" s="208"/>
      <c r="AJ532" s="208"/>
      <c r="AK532" s="180"/>
      <c r="AL532" s="180"/>
      <c r="AM532" s="180"/>
      <c r="AN532" s="180"/>
      <c r="AO532" s="180"/>
      <c r="AP532" s="180"/>
      <c r="AQ532" s="180"/>
      <c r="AR532" s="208"/>
      <c r="AS532" s="208"/>
      <c r="AT532" s="208"/>
      <c r="AU532" s="208"/>
      <c r="AV532" s="208"/>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row>
    <row r="533" spans="1:77" ht="16.5" hidden="1" customHeight="1">
      <c r="A533" s="480">
        <v>13</v>
      </c>
      <c r="B533" s="465"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485" t="s">
        <v>203</v>
      </c>
      <c r="D533" s="485" t="s">
        <v>203</v>
      </c>
      <c r="E533" s="485" t="s">
        <v>204</v>
      </c>
      <c r="F533" s="485" t="s">
        <v>204</v>
      </c>
      <c r="G533" s="485" t="s">
        <v>203</v>
      </c>
      <c r="H533" s="485" t="s">
        <v>203</v>
      </c>
      <c r="I533" s="485" t="s">
        <v>204</v>
      </c>
      <c r="J533" s="485" t="s">
        <v>204</v>
      </c>
      <c r="K533" s="485" t="s">
        <v>204</v>
      </c>
      <c r="L533" s="485" t="s">
        <v>203</v>
      </c>
      <c r="M533" s="485" t="s">
        <v>203</v>
      </c>
      <c r="N533" s="485" t="s">
        <v>203</v>
      </c>
      <c r="O533" s="485" t="s">
        <v>203</v>
      </c>
      <c r="P533" s="485" t="s">
        <v>203</v>
      </c>
      <c r="Q533" s="485" t="s">
        <v>204</v>
      </c>
      <c r="R533" s="485" t="s">
        <v>204</v>
      </c>
      <c r="S533" s="485" t="s">
        <v>204</v>
      </c>
      <c r="T533" s="485" t="s">
        <v>204</v>
      </c>
      <c r="U533" s="485" t="s">
        <v>204</v>
      </c>
      <c r="V533" s="180"/>
      <c r="W533" s="482">
        <f>COUNTIF(C533:U533,"SI")</f>
        <v>9</v>
      </c>
      <c r="X533" s="350" t="str">
        <f>IF(OR(R533="SI",W533&gt;11),"CATASTRÓFICO",IF(W533&gt;5,"MAYOR",IF(W533&gt;0,"MODERADO","")))</f>
        <v>MAYOR</v>
      </c>
      <c r="Y533" s="180"/>
      <c r="AE533" s="208"/>
      <c r="AF533" s="208"/>
      <c r="AG533" s="208"/>
      <c r="AH533" s="208"/>
      <c r="AI533" s="208"/>
      <c r="AJ533" s="208"/>
      <c r="AK533" s="180"/>
      <c r="AL533" s="180"/>
      <c r="AM533" s="180"/>
      <c r="AN533" s="180"/>
      <c r="AO533" s="180"/>
      <c r="AP533" s="180"/>
      <c r="AQ533" s="180"/>
      <c r="AR533" s="208"/>
      <c r="AS533" s="208"/>
      <c r="AT533" s="208"/>
      <c r="AU533" s="208"/>
      <c r="AV533" s="208"/>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row>
    <row r="534" spans="1:77" ht="16.5" hidden="1" customHeight="1">
      <c r="A534" s="365"/>
      <c r="B534" s="365"/>
      <c r="C534" s="486"/>
      <c r="D534" s="486"/>
      <c r="E534" s="486"/>
      <c r="F534" s="486"/>
      <c r="G534" s="486"/>
      <c r="H534" s="486"/>
      <c r="I534" s="486"/>
      <c r="J534" s="486"/>
      <c r="K534" s="486"/>
      <c r="L534" s="486"/>
      <c r="M534" s="486"/>
      <c r="N534" s="486"/>
      <c r="O534" s="486"/>
      <c r="P534" s="486"/>
      <c r="Q534" s="486"/>
      <c r="R534" s="486"/>
      <c r="S534" s="486"/>
      <c r="T534" s="486"/>
      <c r="U534" s="486"/>
      <c r="V534" s="180"/>
      <c r="W534" s="483"/>
      <c r="X534" s="373"/>
      <c r="Y534" s="180"/>
      <c r="AE534" s="208"/>
      <c r="AF534" s="208"/>
      <c r="AG534" s="208"/>
      <c r="AH534" s="208"/>
      <c r="AI534" s="208"/>
      <c r="AJ534" s="208"/>
      <c r="AK534" s="180"/>
      <c r="AL534" s="180"/>
      <c r="AM534" s="180"/>
      <c r="AN534" s="180"/>
      <c r="AO534" s="180"/>
      <c r="AP534" s="180"/>
      <c r="AQ534" s="180"/>
      <c r="AR534" s="208"/>
      <c r="AS534" s="208"/>
      <c r="AT534" s="208"/>
      <c r="AU534" s="208"/>
      <c r="AV534" s="208"/>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row>
    <row r="535" spans="1:77" ht="16.5" hidden="1" customHeight="1">
      <c r="A535" s="365"/>
      <c r="B535" s="365"/>
      <c r="C535" s="486"/>
      <c r="D535" s="486"/>
      <c r="E535" s="486"/>
      <c r="F535" s="486"/>
      <c r="G535" s="486"/>
      <c r="H535" s="486"/>
      <c r="I535" s="486"/>
      <c r="J535" s="486"/>
      <c r="K535" s="486"/>
      <c r="L535" s="486"/>
      <c r="M535" s="486"/>
      <c r="N535" s="486"/>
      <c r="O535" s="486"/>
      <c r="P535" s="486"/>
      <c r="Q535" s="486"/>
      <c r="R535" s="486"/>
      <c r="S535" s="486"/>
      <c r="T535" s="486"/>
      <c r="U535" s="486"/>
      <c r="V535" s="180"/>
      <c r="W535" s="483"/>
      <c r="X535" s="373"/>
      <c r="Y535" s="180"/>
      <c r="AE535" s="208"/>
      <c r="AF535" s="208"/>
      <c r="AG535" s="208"/>
      <c r="AH535" s="208"/>
      <c r="AI535" s="208"/>
      <c r="AJ535" s="208"/>
      <c r="AK535" s="180"/>
      <c r="AL535" s="180"/>
      <c r="AM535" s="180"/>
      <c r="AN535" s="180"/>
      <c r="AO535" s="180"/>
      <c r="AP535" s="180"/>
      <c r="AQ535" s="180"/>
      <c r="AR535" s="208"/>
      <c r="AS535" s="208"/>
      <c r="AT535" s="208"/>
      <c r="AU535" s="208"/>
      <c r="AV535" s="208"/>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row>
    <row r="536" spans="1:77" ht="16.5" hidden="1" customHeight="1">
      <c r="A536" s="365"/>
      <c r="B536" s="365"/>
      <c r="C536" s="486"/>
      <c r="D536" s="486"/>
      <c r="E536" s="486"/>
      <c r="F536" s="486"/>
      <c r="G536" s="486"/>
      <c r="H536" s="486"/>
      <c r="I536" s="486"/>
      <c r="J536" s="486"/>
      <c r="K536" s="486"/>
      <c r="L536" s="486"/>
      <c r="M536" s="486"/>
      <c r="N536" s="486"/>
      <c r="O536" s="486"/>
      <c r="P536" s="486"/>
      <c r="Q536" s="486"/>
      <c r="R536" s="486"/>
      <c r="S536" s="486"/>
      <c r="T536" s="486"/>
      <c r="U536" s="486"/>
      <c r="V536" s="180"/>
      <c r="W536" s="483"/>
      <c r="X536" s="373"/>
      <c r="Y536" s="180"/>
      <c r="AE536" s="208"/>
      <c r="AF536" s="208"/>
      <c r="AG536" s="208"/>
      <c r="AH536" s="208"/>
      <c r="AI536" s="208"/>
      <c r="AJ536" s="208"/>
      <c r="AK536" s="180"/>
      <c r="AL536" s="180"/>
      <c r="AM536" s="180"/>
      <c r="AN536" s="180"/>
      <c r="AO536" s="180"/>
      <c r="AP536" s="180"/>
      <c r="AQ536" s="180"/>
      <c r="AR536" s="208"/>
      <c r="AS536" s="208"/>
      <c r="AT536" s="208"/>
      <c r="AU536" s="208"/>
      <c r="AV536" s="208"/>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row>
    <row r="537" spans="1:77" ht="16.5" hidden="1" customHeight="1" thickBot="1">
      <c r="A537" s="366"/>
      <c r="B537" s="366"/>
      <c r="C537" s="487"/>
      <c r="D537" s="487"/>
      <c r="E537" s="487"/>
      <c r="F537" s="487"/>
      <c r="G537" s="487"/>
      <c r="H537" s="487"/>
      <c r="I537" s="487"/>
      <c r="J537" s="487"/>
      <c r="K537" s="487"/>
      <c r="L537" s="487"/>
      <c r="M537" s="487"/>
      <c r="N537" s="487"/>
      <c r="O537" s="487"/>
      <c r="P537" s="487"/>
      <c r="Q537" s="487"/>
      <c r="R537" s="487"/>
      <c r="S537" s="487"/>
      <c r="T537" s="487"/>
      <c r="U537" s="487"/>
      <c r="V537" s="180"/>
      <c r="W537" s="484"/>
      <c r="X537" s="374"/>
      <c r="Y537" s="180"/>
      <c r="AE537" s="208"/>
      <c r="AF537" s="208"/>
      <c r="AG537" s="208"/>
      <c r="AH537" s="208"/>
      <c r="AI537" s="208"/>
      <c r="AJ537" s="208"/>
      <c r="AK537" s="180"/>
      <c r="AL537" s="180"/>
      <c r="AM537" s="180"/>
      <c r="AN537" s="180"/>
      <c r="AO537" s="180"/>
      <c r="AP537" s="180"/>
      <c r="AQ537" s="180"/>
      <c r="AR537" s="208"/>
      <c r="AS537" s="208"/>
      <c r="AT537" s="208"/>
      <c r="AU537" s="208"/>
      <c r="AV537" s="208"/>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row>
    <row r="538" spans="1:77" ht="16.5" hidden="1" customHeight="1">
      <c r="A538" s="480">
        <v>14</v>
      </c>
      <c r="B538" s="480"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488" t="s">
        <v>204</v>
      </c>
      <c r="D538" s="488" t="s">
        <v>203</v>
      </c>
      <c r="E538" s="488" t="s">
        <v>204</v>
      </c>
      <c r="F538" s="488" t="s">
        <v>204</v>
      </c>
      <c r="G538" s="488" t="s">
        <v>203</v>
      </c>
      <c r="H538" s="488" t="s">
        <v>203</v>
      </c>
      <c r="I538" s="488" t="s">
        <v>204</v>
      </c>
      <c r="J538" s="488" t="s">
        <v>204</v>
      </c>
      <c r="K538" s="488" t="s">
        <v>204</v>
      </c>
      <c r="L538" s="488" t="s">
        <v>203</v>
      </c>
      <c r="M538" s="488" t="s">
        <v>203</v>
      </c>
      <c r="N538" s="488" t="s">
        <v>203</v>
      </c>
      <c r="O538" s="488" t="s">
        <v>203</v>
      </c>
      <c r="P538" s="488" t="s">
        <v>204</v>
      </c>
      <c r="Q538" s="488" t="s">
        <v>204</v>
      </c>
      <c r="R538" s="488" t="s">
        <v>204</v>
      </c>
      <c r="S538" s="488" t="s">
        <v>204</v>
      </c>
      <c r="T538" s="488" t="s">
        <v>204</v>
      </c>
      <c r="U538" s="488" t="s">
        <v>204</v>
      </c>
      <c r="V538" s="180"/>
      <c r="W538" s="482">
        <f>COUNTIF(C538:U538,"SI")</f>
        <v>7</v>
      </c>
      <c r="X538" s="350" t="str">
        <f>IF(OR(R538="SI",W538&gt;11),"CATASTRÓFICO",IF(W538&gt;5,"MAYOR",IF(W538&gt;0,"MODERADO","")))</f>
        <v>MAYOR</v>
      </c>
      <c r="Y538" s="180"/>
      <c r="AE538" s="208"/>
      <c r="AF538" s="208"/>
      <c r="AG538" s="208"/>
      <c r="AH538" s="208"/>
      <c r="AI538" s="208"/>
      <c r="AJ538" s="208"/>
      <c r="AK538" s="180"/>
      <c r="AL538" s="180"/>
      <c r="AM538" s="180"/>
      <c r="AN538" s="180"/>
      <c r="AO538" s="180"/>
      <c r="AP538" s="180"/>
      <c r="AQ538" s="180"/>
      <c r="AR538" s="208"/>
      <c r="AS538" s="208"/>
      <c r="AT538" s="208"/>
      <c r="AU538" s="208"/>
      <c r="AV538" s="208"/>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row>
    <row r="539" spans="1:77" ht="16.5" hidden="1" customHeight="1">
      <c r="A539" s="365"/>
      <c r="B539" s="365"/>
      <c r="C539" s="486"/>
      <c r="D539" s="486"/>
      <c r="E539" s="486"/>
      <c r="F539" s="486"/>
      <c r="G539" s="486"/>
      <c r="H539" s="486"/>
      <c r="I539" s="486"/>
      <c r="J539" s="486"/>
      <c r="K539" s="486"/>
      <c r="L539" s="486"/>
      <c r="M539" s="486"/>
      <c r="N539" s="486"/>
      <c r="O539" s="486"/>
      <c r="P539" s="486"/>
      <c r="Q539" s="486"/>
      <c r="R539" s="486"/>
      <c r="S539" s="486"/>
      <c r="T539" s="486"/>
      <c r="U539" s="486"/>
      <c r="V539" s="180"/>
      <c r="W539" s="483"/>
      <c r="X539" s="373"/>
      <c r="Y539" s="180"/>
      <c r="AE539" s="208"/>
      <c r="AF539" s="208"/>
      <c r="AG539" s="208"/>
      <c r="AH539" s="208"/>
      <c r="AI539" s="208"/>
      <c r="AJ539" s="208"/>
      <c r="AK539" s="180"/>
      <c r="AL539" s="180"/>
      <c r="AM539" s="180"/>
      <c r="AN539" s="180"/>
      <c r="AO539" s="180"/>
      <c r="AP539" s="180"/>
      <c r="AQ539" s="180"/>
      <c r="AR539" s="208"/>
      <c r="AS539" s="208"/>
      <c r="AT539" s="208"/>
      <c r="AU539" s="208"/>
      <c r="AV539" s="208"/>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row>
    <row r="540" spans="1:77" ht="16.5" hidden="1" customHeight="1">
      <c r="A540" s="365"/>
      <c r="B540" s="365"/>
      <c r="C540" s="486"/>
      <c r="D540" s="486"/>
      <c r="E540" s="486"/>
      <c r="F540" s="486"/>
      <c r="G540" s="486"/>
      <c r="H540" s="486"/>
      <c r="I540" s="486"/>
      <c r="J540" s="486"/>
      <c r="K540" s="486"/>
      <c r="L540" s="486"/>
      <c r="M540" s="486"/>
      <c r="N540" s="486"/>
      <c r="O540" s="486"/>
      <c r="P540" s="486"/>
      <c r="Q540" s="486"/>
      <c r="R540" s="486"/>
      <c r="S540" s="486"/>
      <c r="T540" s="486"/>
      <c r="U540" s="486"/>
      <c r="V540" s="180"/>
      <c r="W540" s="483"/>
      <c r="X540" s="373"/>
      <c r="Y540" s="180"/>
      <c r="AE540" s="208"/>
      <c r="AF540" s="208"/>
      <c r="AG540" s="208"/>
      <c r="AH540" s="208"/>
      <c r="AI540" s="208"/>
      <c r="AJ540" s="208"/>
      <c r="AK540" s="180"/>
      <c r="AL540" s="180"/>
      <c r="AM540" s="180"/>
      <c r="AN540" s="180"/>
      <c r="AO540" s="180"/>
      <c r="AP540" s="180"/>
      <c r="AQ540" s="180"/>
      <c r="AR540" s="208"/>
      <c r="AS540" s="208"/>
      <c r="AT540" s="208"/>
      <c r="AU540" s="208"/>
      <c r="AV540" s="208"/>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row>
    <row r="541" spans="1:77" ht="16.5" hidden="1" customHeight="1">
      <c r="A541" s="365"/>
      <c r="B541" s="365"/>
      <c r="C541" s="486"/>
      <c r="D541" s="486"/>
      <c r="E541" s="486"/>
      <c r="F541" s="486"/>
      <c r="G541" s="486"/>
      <c r="H541" s="486"/>
      <c r="I541" s="486"/>
      <c r="J541" s="486"/>
      <c r="K541" s="486"/>
      <c r="L541" s="486"/>
      <c r="M541" s="486"/>
      <c r="N541" s="486"/>
      <c r="O541" s="486"/>
      <c r="P541" s="486"/>
      <c r="Q541" s="486"/>
      <c r="R541" s="486"/>
      <c r="S541" s="486"/>
      <c r="T541" s="486"/>
      <c r="U541" s="486"/>
      <c r="V541" s="180"/>
      <c r="W541" s="483"/>
      <c r="X541" s="373"/>
      <c r="Y541" s="180"/>
      <c r="AE541" s="208"/>
      <c r="AF541" s="208"/>
      <c r="AG541" s="208"/>
      <c r="AH541" s="208"/>
      <c r="AI541" s="208"/>
      <c r="AJ541" s="208"/>
      <c r="AK541" s="180"/>
      <c r="AL541" s="180"/>
      <c r="AM541" s="180"/>
      <c r="AN541" s="180"/>
      <c r="AO541" s="180"/>
      <c r="AP541" s="180"/>
      <c r="AQ541" s="180"/>
      <c r="AR541" s="208"/>
      <c r="AS541" s="208"/>
      <c r="AT541" s="208"/>
      <c r="AU541" s="208"/>
      <c r="AV541" s="208"/>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row>
    <row r="542" spans="1:77" ht="16.5" hidden="1" customHeight="1" thickBot="1">
      <c r="A542" s="366"/>
      <c r="B542" s="366"/>
      <c r="C542" s="487"/>
      <c r="D542" s="487"/>
      <c r="E542" s="487"/>
      <c r="F542" s="487"/>
      <c r="G542" s="487"/>
      <c r="H542" s="487"/>
      <c r="I542" s="487"/>
      <c r="J542" s="487"/>
      <c r="K542" s="487"/>
      <c r="L542" s="487"/>
      <c r="M542" s="487"/>
      <c r="N542" s="487"/>
      <c r="O542" s="487"/>
      <c r="P542" s="487"/>
      <c r="Q542" s="487"/>
      <c r="R542" s="487"/>
      <c r="S542" s="487"/>
      <c r="T542" s="487"/>
      <c r="U542" s="487"/>
      <c r="V542" s="180"/>
      <c r="W542" s="484"/>
      <c r="X542" s="374"/>
      <c r="Y542" s="180"/>
      <c r="AE542" s="208"/>
      <c r="AF542" s="208"/>
      <c r="AG542" s="208"/>
      <c r="AH542" s="208"/>
      <c r="AI542" s="208"/>
      <c r="AJ542" s="208"/>
      <c r="AK542" s="180"/>
      <c r="AL542" s="180"/>
      <c r="AM542" s="180"/>
      <c r="AN542" s="180"/>
      <c r="AO542" s="180"/>
      <c r="AP542" s="180"/>
      <c r="AQ542" s="180"/>
      <c r="AR542" s="208"/>
      <c r="AS542" s="208"/>
      <c r="AT542" s="208"/>
      <c r="AU542" s="208"/>
      <c r="AV542" s="208"/>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row>
    <row r="543" spans="1:77" ht="16.5" hidden="1" customHeight="1">
      <c r="A543" s="480">
        <v>15</v>
      </c>
      <c r="B543" s="480"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488" t="s">
        <v>203</v>
      </c>
      <c r="D543" s="488" t="s">
        <v>203</v>
      </c>
      <c r="E543" s="488" t="s">
        <v>203</v>
      </c>
      <c r="F543" s="488" t="s">
        <v>204</v>
      </c>
      <c r="G543" s="488" t="s">
        <v>203</v>
      </c>
      <c r="H543" s="488" t="s">
        <v>203</v>
      </c>
      <c r="I543" s="488" t="s">
        <v>204</v>
      </c>
      <c r="J543" s="488" t="s">
        <v>204</v>
      </c>
      <c r="K543" s="488" t="s">
        <v>204</v>
      </c>
      <c r="L543" s="488" t="s">
        <v>203</v>
      </c>
      <c r="M543" s="488" t="s">
        <v>203</v>
      </c>
      <c r="N543" s="488" t="s">
        <v>203</v>
      </c>
      <c r="O543" s="488" t="s">
        <v>203</v>
      </c>
      <c r="P543" s="488" t="s">
        <v>203</v>
      </c>
      <c r="Q543" s="488" t="s">
        <v>203</v>
      </c>
      <c r="R543" s="488" t="s">
        <v>204</v>
      </c>
      <c r="S543" s="488" t="s">
        <v>204</v>
      </c>
      <c r="T543" s="488" t="s">
        <v>204</v>
      </c>
      <c r="U543" s="488" t="s">
        <v>204</v>
      </c>
      <c r="V543" s="180"/>
      <c r="W543" s="482">
        <f>COUNTIF(C543:U543,"SI")</f>
        <v>11</v>
      </c>
      <c r="X543" s="350" t="str">
        <f>IF(OR(R543="SI",W543&gt;11),"CATASTRÓFICO",IF(W543&gt;5,"MAYOR",IF(W543&gt;0,"MODERADO","")))</f>
        <v>MAYOR</v>
      </c>
      <c r="Y543" s="180"/>
      <c r="AE543" s="208"/>
      <c r="AF543" s="208"/>
      <c r="AG543" s="208"/>
      <c r="AH543" s="208"/>
      <c r="AI543" s="208"/>
      <c r="AJ543" s="208"/>
      <c r="AK543" s="180"/>
      <c r="AL543" s="180"/>
      <c r="AM543" s="180"/>
      <c r="AN543" s="180"/>
      <c r="AO543" s="180"/>
      <c r="AP543" s="180"/>
      <c r="AQ543" s="180"/>
      <c r="AR543" s="208"/>
      <c r="AS543" s="208"/>
      <c r="AT543" s="208"/>
      <c r="AU543" s="208"/>
      <c r="AV543" s="208"/>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row>
    <row r="544" spans="1:77" ht="16.5" hidden="1" customHeight="1">
      <c r="A544" s="365"/>
      <c r="B544" s="365"/>
      <c r="C544" s="486"/>
      <c r="D544" s="486"/>
      <c r="E544" s="486"/>
      <c r="F544" s="486"/>
      <c r="G544" s="486"/>
      <c r="H544" s="486"/>
      <c r="I544" s="486"/>
      <c r="J544" s="486"/>
      <c r="K544" s="486"/>
      <c r="L544" s="486"/>
      <c r="M544" s="486"/>
      <c r="N544" s="486"/>
      <c r="O544" s="486"/>
      <c r="P544" s="486"/>
      <c r="Q544" s="486"/>
      <c r="R544" s="486"/>
      <c r="S544" s="486"/>
      <c r="T544" s="486"/>
      <c r="U544" s="486"/>
      <c r="V544" s="180"/>
      <c r="W544" s="483"/>
      <c r="X544" s="373"/>
      <c r="Y544" s="180"/>
      <c r="AE544" s="208"/>
      <c r="AF544" s="208"/>
      <c r="AG544" s="208"/>
      <c r="AH544" s="208"/>
      <c r="AI544" s="208"/>
      <c r="AJ544" s="208"/>
      <c r="AK544" s="180"/>
      <c r="AL544" s="180"/>
      <c r="AM544" s="180"/>
      <c r="AN544" s="180"/>
      <c r="AO544" s="180"/>
      <c r="AP544" s="180"/>
      <c r="AQ544" s="180"/>
      <c r="AR544" s="208"/>
      <c r="AS544" s="208"/>
      <c r="AT544" s="208"/>
      <c r="AU544" s="208"/>
      <c r="AV544" s="208"/>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row>
    <row r="545" spans="1:77" ht="16.5" hidden="1" customHeight="1">
      <c r="A545" s="365"/>
      <c r="B545" s="365"/>
      <c r="C545" s="486"/>
      <c r="D545" s="486"/>
      <c r="E545" s="486"/>
      <c r="F545" s="486"/>
      <c r="G545" s="486"/>
      <c r="H545" s="486"/>
      <c r="I545" s="486"/>
      <c r="J545" s="486"/>
      <c r="K545" s="486"/>
      <c r="L545" s="486"/>
      <c r="M545" s="486"/>
      <c r="N545" s="486"/>
      <c r="O545" s="486"/>
      <c r="P545" s="486"/>
      <c r="Q545" s="486"/>
      <c r="R545" s="486"/>
      <c r="S545" s="486"/>
      <c r="T545" s="486"/>
      <c r="U545" s="486"/>
      <c r="V545" s="180"/>
      <c r="W545" s="483"/>
      <c r="X545" s="373"/>
      <c r="Y545" s="180"/>
      <c r="AE545" s="208"/>
      <c r="AF545" s="208"/>
      <c r="AG545" s="208"/>
      <c r="AH545" s="208"/>
      <c r="AI545" s="208"/>
      <c r="AJ545" s="208"/>
      <c r="AK545" s="180"/>
      <c r="AL545" s="180"/>
      <c r="AM545" s="180"/>
      <c r="AN545" s="180"/>
      <c r="AO545" s="180"/>
      <c r="AP545" s="180"/>
      <c r="AQ545" s="180"/>
      <c r="AR545" s="208"/>
      <c r="AS545" s="208"/>
      <c r="AT545" s="208"/>
      <c r="AU545" s="208"/>
      <c r="AV545" s="208"/>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row>
    <row r="546" spans="1:77" ht="16.5" hidden="1" customHeight="1">
      <c r="A546" s="365"/>
      <c r="B546" s="365"/>
      <c r="C546" s="486"/>
      <c r="D546" s="486"/>
      <c r="E546" s="486"/>
      <c r="F546" s="486"/>
      <c r="G546" s="486"/>
      <c r="H546" s="486"/>
      <c r="I546" s="486"/>
      <c r="J546" s="486"/>
      <c r="K546" s="486"/>
      <c r="L546" s="486"/>
      <c r="M546" s="486"/>
      <c r="N546" s="486"/>
      <c r="O546" s="486"/>
      <c r="P546" s="486"/>
      <c r="Q546" s="486"/>
      <c r="R546" s="486"/>
      <c r="S546" s="486"/>
      <c r="T546" s="486"/>
      <c r="U546" s="486"/>
      <c r="V546" s="180"/>
      <c r="W546" s="483"/>
      <c r="X546" s="373"/>
      <c r="Y546" s="180"/>
      <c r="AE546" s="208"/>
      <c r="AF546" s="208"/>
      <c r="AG546" s="208"/>
      <c r="AH546" s="208"/>
      <c r="AI546" s="208"/>
      <c r="AJ546" s="208"/>
      <c r="AK546" s="180"/>
      <c r="AL546" s="180"/>
      <c r="AM546" s="180"/>
      <c r="AN546" s="180"/>
      <c r="AO546" s="180"/>
      <c r="AP546" s="180"/>
      <c r="AQ546" s="180"/>
      <c r="AR546" s="208"/>
      <c r="AS546" s="208"/>
      <c r="AT546" s="208"/>
      <c r="AU546" s="208"/>
      <c r="AV546" s="208"/>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row>
    <row r="547" spans="1:77" ht="16.5" hidden="1" customHeight="1" thickBot="1">
      <c r="A547" s="366"/>
      <c r="B547" s="366"/>
      <c r="C547" s="487"/>
      <c r="D547" s="487"/>
      <c r="E547" s="487"/>
      <c r="F547" s="487"/>
      <c r="G547" s="487"/>
      <c r="H547" s="487"/>
      <c r="I547" s="487"/>
      <c r="J547" s="487"/>
      <c r="K547" s="487"/>
      <c r="L547" s="487"/>
      <c r="M547" s="487"/>
      <c r="N547" s="487"/>
      <c r="O547" s="487"/>
      <c r="P547" s="487"/>
      <c r="Q547" s="487"/>
      <c r="R547" s="487"/>
      <c r="S547" s="487"/>
      <c r="T547" s="487"/>
      <c r="U547" s="487"/>
      <c r="V547" s="180"/>
      <c r="W547" s="484"/>
      <c r="X547" s="374"/>
      <c r="Y547" s="180"/>
      <c r="AE547" s="208"/>
      <c r="AF547" s="208"/>
      <c r="AG547" s="208"/>
      <c r="AH547" s="208"/>
      <c r="AI547" s="208"/>
      <c r="AJ547" s="208"/>
      <c r="AK547" s="180"/>
      <c r="AL547" s="180"/>
      <c r="AM547" s="180"/>
      <c r="AN547" s="180"/>
      <c r="AO547" s="180"/>
      <c r="AP547" s="180"/>
      <c r="AQ547" s="180"/>
      <c r="AR547" s="208"/>
      <c r="AS547" s="208"/>
      <c r="AT547" s="208"/>
      <c r="AU547" s="208"/>
      <c r="AV547" s="208"/>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row>
    <row r="548" spans="1:77" ht="16.5" hidden="1" customHeight="1">
      <c r="A548" s="480">
        <v>16</v>
      </c>
      <c r="B548" s="465"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485" t="s">
        <v>203</v>
      </c>
      <c r="D548" s="485" t="s">
        <v>203</v>
      </c>
      <c r="E548" s="485" t="s">
        <v>204</v>
      </c>
      <c r="F548" s="485" t="s">
        <v>204</v>
      </c>
      <c r="G548" s="485" t="s">
        <v>203</v>
      </c>
      <c r="H548" s="485" t="s">
        <v>203</v>
      </c>
      <c r="I548" s="485" t="s">
        <v>204</v>
      </c>
      <c r="J548" s="485" t="s">
        <v>204</v>
      </c>
      <c r="K548" s="485" t="s">
        <v>204</v>
      </c>
      <c r="L548" s="485" t="s">
        <v>203</v>
      </c>
      <c r="M548" s="485" t="s">
        <v>203</v>
      </c>
      <c r="N548" s="485" t="s">
        <v>203</v>
      </c>
      <c r="O548" s="485" t="s">
        <v>203</v>
      </c>
      <c r="P548" s="485" t="s">
        <v>203</v>
      </c>
      <c r="Q548" s="485" t="s">
        <v>204</v>
      </c>
      <c r="R548" s="485" t="s">
        <v>204</v>
      </c>
      <c r="S548" s="485" t="s">
        <v>204</v>
      </c>
      <c r="T548" s="485" t="s">
        <v>204</v>
      </c>
      <c r="U548" s="485" t="s">
        <v>204</v>
      </c>
      <c r="V548" s="180"/>
      <c r="W548" s="482">
        <f>COUNTIF(C548:U548,"SI")</f>
        <v>9</v>
      </c>
      <c r="X548" s="350" t="str">
        <f>IF(OR(R548="SI",W548&gt;11),"CATASTRÓFICO",IF(W548&gt;5,"MAYOR",IF(W548&gt;0,"MODERADO","")))</f>
        <v>MAYOR</v>
      </c>
      <c r="Y548" s="180"/>
      <c r="AE548" s="208"/>
      <c r="AF548" s="208"/>
      <c r="AG548" s="208"/>
      <c r="AH548" s="208"/>
      <c r="AI548" s="208"/>
      <c r="AJ548" s="208"/>
      <c r="AK548" s="180"/>
      <c r="AL548" s="180"/>
      <c r="AM548" s="180"/>
      <c r="AN548" s="180"/>
      <c r="AO548" s="180"/>
      <c r="AP548" s="180"/>
      <c r="AQ548" s="180"/>
      <c r="AR548" s="208"/>
      <c r="AS548" s="208"/>
      <c r="AT548" s="208"/>
      <c r="AU548" s="208"/>
      <c r="AV548" s="208"/>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row>
    <row r="549" spans="1:77" ht="16.5" hidden="1" customHeight="1">
      <c r="A549" s="365"/>
      <c r="B549" s="365"/>
      <c r="C549" s="486"/>
      <c r="D549" s="486"/>
      <c r="E549" s="486"/>
      <c r="F549" s="486"/>
      <c r="G549" s="486"/>
      <c r="H549" s="486"/>
      <c r="I549" s="486"/>
      <c r="J549" s="486"/>
      <c r="K549" s="486"/>
      <c r="L549" s="486"/>
      <c r="M549" s="486"/>
      <c r="N549" s="486"/>
      <c r="O549" s="486"/>
      <c r="P549" s="486"/>
      <c r="Q549" s="486"/>
      <c r="R549" s="486"/>
      <c r="S549" s="486"/>
      <c r="T549" s="486"/>
      <c r="U549" s="486"/>
      <c r="V549" s="180"/>
      <c r="W549" s="483"/>
      <c r="X549" s="373"/>
      <c r="Y549" s="180"/>
      <c r="AE549" s="208"/>
      <c r="AF549" s="208"/>
      <c r="AG549" s="208"/>
      <c r="AH549" s="208"/>
      <c r="AI549" s="208"/>
      <c r="AJ549" s="208"/>
      <c r="AK549" s="180"/>
      <c r="AL549" s="180"/>
      <c r="AM549" s="180"/>
      <c r="AN549" s="180"/>
      <c r="AO549" s="180"/>
      <c r="AP549" s="180"/>
      <c r="AQ549" s="180"/>
      <c r="AR549" s="208"/>
      <c r="AS549" s="208"/>
      <c r="AT549" s="208"/>
      <c r="AU549" s="208"/>
      <c r="AV549" s="208"/>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row>
    <row r="550" spans="1:77" ht="37.5" hidden="1" customHeight="1">
      <c r="A550" s="365"/>
      <c r="B550" s="365"/>
      <c r="C550" s="486"/>
      <c r="D550" s="486"/>
      <c r="E550" s="486"/>
      <c r="F550" s="486"/>
      <c r="G550" s="486"/>
      <c r="H550" s="486"/>
      <c r="I550" s="486"/>
      <c r="J550" s="486"/>
      <c r="K550" s="486"/>
      <c r="L550" s="486"/>
      <c r="M550" s="486"/>
      <c r="N550" s="486"/>
      <c r="O550" s="486"/>
      <c r="P550" s="486"/>
      <c r="Q550" s="486"/>
      <c r="R550" s="486"/>
      <c r="S550" s="486"/>
      <c r="T550" s="486"/>
      <c r="U550" s="486"/>
      <c r="V550" s="180"/>
      <c r="W550" s="483"/>
      <c r="X550" s="373"/>
      <c r="Y550" s="180"/>
      <c r="AE550" s="208"/>
      <c r="AF550" s="208"/>
      <c r="AG550" s="208"/>
      <c r="AH550" s="208"/>
      <c r="AI550" s="208"/>
      <c r="AJ550" s="208"/>
      <c r="AK550" s="180"/>
      <c r="AL550" s="180"/>
      <c r="AM550" s="180"/>
      <c r="AN550" s="180"/>
      <c r="AO550" s="180"/>
      <c r="AP550" s="180"/>
      <c r="AQ550" s="180"/>
      <c r="AR550" s="208"/>
      <c r="AS550" s="208"/>
      <c r="AT550" s="208"/>
      <c r="AU550" s="208"/>
      <c r="AV550" s="208"/>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row>
    <row r="551" spans="1:77" ht="30.75" hidden="1" customHeight="1">
      <c r="A551" s="365"/>
      <c r="B551" s="365"/>
      <c r="C551" s="486"/>
      <c r="D551" s="486"/>
      <c r="E551" s="486"/>
      <c r="F551" s="486"/>
      <c r="G551" s="486"/>
      <c r="H551" s="486"/>
      <c r="I551" s="486"/>
      <c r="J551" s="486"/>
      <c r="K551" s="486"/>
      <c r="L551" s="486"/>
      <c r="M551" s="486"/>
      <c r="N551" s="486"/>
      <c r="O551" s="486"/>
      <c r="P551" s="486"/>
      <c r="Q551" s="486"/>
      <c r="R551" s="486"/>
      <c r="S551" s="486"/>
      <c r="T551" s="486"/>
      <c r="U551" s="486"/>
      <c r="V551" s="180"/>
      <c r="W551" s="483"/>
      <c r="X551" s="373"/>
      <c r="Y551" s="180"/>
      <c r="AE551" s="208"/>
      <c r="AF551" s="208"/>
      <c r="AG551" s="208"/>
      <c r="AH551" s="208"/>
      <c r="AI551" s="208"/>
      <c r="AJ551" s="208"/>
      <c r="AK551" s="180"/>
      <c r="AL551" s="180"/>
      <c r="AM551" s="180"/>
      <c r="AN551" s="180"/>
      <c r="AO551" s="180"/>
      <c r="AP551" s="180"/>
      <c r="AQ551" s="180"/>
      <c r="AR551" s="208"/>
      <c r="AS551" s="208"/>
      <c r="AT551" s="208"/>
      <c r="AU551" s="208"/>
      <c r="AV551" s="208"/>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row>
    <row r="552" spans="1:77" ht="16.5" hidden="1" customHeight="1" thickBot="1">
      <c r="A552" s="366"/>
      <c r="B552" s="366"/>
      <c r="C552" s="487"/>
      <c r="D552" s="487"/>
      <c r="E552" s="487"/>
      <c r="F552" s="487"/>
      <c r="G552" s="487"/>
      <c r="H552" s="487"/>
      <c r="I552" s="487"/>
      <c r="J552" s="487"/>
      <c r="K552" s="487"/>
      <c r="L552" s="487"/>
      <c r="M552" s="487"/>
      <c r="N552" s="487"/>
      <c r="O552" s="487"/>
      <c r="P552" s="487"/>
      <c r="Q552" s="487"/>
      <c r="R552" s="487"/>
      <c r="S552" s="487"/>
      <c r="T552" s="487"/>
      <c r="U552" s="487"/>
      <c r="V552" s="180"/>
      <c r="W552" s="484"/>
      <c r="X552" s="374"/>
      <c r="Y552" s="180"/>
      <c r="AE552" s="208"/>
      <c r="AF552" s="208"/>
      <c r="AG552" s="208"/>
      <c r="AH552" s="208"/>
      <c r="AI552" s="208"/>
      <c r="AJ552" s="208"/>
      <c r="AK552" s="180"/>
      <c r="AL552" s="180"/>
      <c r="AM552" s="180"/>
      <c r="AN552" s="180"/>
      <c r="AO552" s="180"/>
      <c r="AP552" s="180"/>
      <c r="AQ552" s="180"/>
      <c r="AR552" s="208"/>
      <c r="AS552" s="208"/>
      <c r="AT552" s="208"/>
      <c r="AU552" s="208"/>
      <c r="AV552" s="208"/>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row>
    <row r="553" spans="1:77" ht="16.5" hidden="1" customHeight="1">
      <c r="A553" s="480">
        <v>17</v>
      </c>
      <c r="B553" s="465"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488" t="s">
        <v>203</v>
      </c>
      <c r="D553" s="488" t="s">
        <v>203</v>
      </c>
      <c r="E553" s="488" t="s">
        <v>204</v>
      </c>
      <c r="F553" s="488" t="s">
        <v>204</v>
      </c>
      <c r="G553" s="488" t="s">
        <v>203</v>
      </c>
      <c r="H553" s="488" t="s">
        <v>204</v>
      </c>
      <c r="I553" s="488" t="s">
        <v>204</v>
      </c>
      <c r="J553" s="488" t="s">
        <v>204</v>
      </c>
      <c r="K553" s="488" t="s">
        <v>204</v>
      </c>
      <c r="L553" s="488" t="s">
        <v>203</v>
      </c>
      <c r="M553" s="488" t="s">
        <v>203</v>
      </c>
      <c r="N553" s="488" t="s">
        <v>203</v>
      </c>
      <c r="O553" s="488" t="s">
        <v>203</v>
      </c>
      <c r="P553" s="488" t="s">
        <v>203</v>
      </c>
      <c r="Q553" s="488" t="s">
        <v>204</v>
      </c>
      <c r="R553" s="488" t="s">
        <v>204</v>
      </c>
      <c r="S553" s="488" t="s">
        <v>204</v>
      </c>
      <c r="T553" s="488" t="s">
        <v>204</v>
      </c>
      <c r="U553" s="488" t="s">
        <v>204</v>
      </c>
      <c r="V553" s="180"/>
      <c r="W553" s="482">
        <f>COUNTIF(C553:U553,"SI")</f>
        <v>8</v>
      </c>
      <c r="X553" s="350" t="str">
        <f>IF(OR(R553="SI",W553&gt;11),"CATASTRÓFICO",IF(W553&gt;5,"MAYOR",IF(W553&gt;0,"MODERADO","")))</f>
        <v>MAYOR</v>
      </c>
      <c r="Y553" s="180"/>
      <c r="AE553" s="208"/>
      <c r="AF553" s="208"/>
      <c r="AG553" s="208"/>
      <c r="AH553" s="208"/>
      <c r="AI553" s="208"/>
      <c r="AJ553" s="208"/>
      <c r="AK553" s="180"/>
      <c r="AL553" s="180"/>
      <c r="AM553" s="180"/>
      <c r="AN553" s="180"/>
      <c r="AO553" s="180"/>
      <c r="AP553" s="180"/>
      <c r="AQ553" s="180"/>
      <c r="AR553" s="208"/>
      <c r="AS553" s="208"/>
      <c r="AT553" s="208"/>
      <c r="AU553" s="208"/>
      <c r="AV553" s="208"/>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row>
    <row r="554" spans="1:77" ht="16.5" hidden="1" customHeight="1">
      <c r="A554" s="365"/>
      <c r="B554" s="365"/>
      <c r="C554" s="486"/>
      <c r="D554" s="486"/>
      <c r="E554" s="486"/>
      <c r="F554" s="486"/>
      <c r="G554" s="486"/>
      <c r="H554" s="486"/>
      <c r="I554" s="486"/>
      <c r="J554" s="486"/>
      <c r="K554" s="486"/>
      <c r="L554" s="486"/>
      <c r="M554" s="486"/>
      <c r="N554" s="486"/>
      <c r="O554" s="486"/>
      <c r="P554" s="486"/>
      <c r="Q554" s="486"/>
      <c r="R554" s="486"/>
      <c r="S554" s="486"/>
      <c r="T554" s="486"/>
      <c r="U554" s="486"/>
      <c r="V554" s="180"/>
      <c r="W554" s="483"/>
      <c r="X554" s="373"/>
      <c r="Y554" s="180"/>
      <c r="AE554" s="208"/>
      <c r="AF554" s="208"/>
      <c r="AG554" s="208"/>
      <c r="AH554" s="208"/>
      <c r="AI554" s="208"/>
      <c r="AJ554" s="208"/>
      <c r="AK554" s="180"/>
      <c r="AL554" s="180"/>
      <c r="AM554" s="180"/>
      <c r="AN554" s="180"/>
      <c r="AO554" s="180"/>
      <c r="AP554" s="180"/>
      <c r="AQ554" s="180"/>
      <c r="AR554" s="208"/>
      <c r="AS554" s="208"/>
      <c r="AT554" s="208"/>
      <c r="AU554" s="208"/>
      <c r="AV554" s="208"/>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row>
    <row r="555" spans="1:77" ht="16.5" hidden="1" customHeight="1">
      <c r="A555" s="365"/>
      <c r="B555" s="365"/>
      <c r="C555" s="486"/>
      <c r="D555" s="486"/>
      <c r="E555" s="486"/>
      <c r="F555" s="486"/>
      <c r="G555" s="486"/>
      <c r="H555" s="486"/>
      <c r="I555" s="486"/>
      <c r="J555" s="486"/>
      <c r="K555" s="486"/>
      <c r="L555" s="486"/>
      <c r="M555" s="486"/>
      <c r="N555" s="486"/>
      <c r="O555" s="486"/>
      <c r="P555" s="486"/>
      <c r="Q555" s="486"/>
      <c r="R555" s="486"/>
      <c r="S555" s="486"/>
      <c r="T555" s="486"/>
      <c r="U555" s="486"/>
      <c r="V555" s="180"/>
      <c r="W555" s="483"/>
      <c r="X555" s="373"/>
      <c r="Y555" s="180"/>
      <c r="AE555" s="208"/>
      <c r="AF555" s="208"/>
      <c r="AG555" s="208"/>
      <c r="AH555" s="208"/>
      <c r="AI555" s="208"/>
      <c r="AJ555" s="208"/>
      <c r="AK555" s="180"/>
      <c r="AL555" s="180"/>
      <c r="AM555" s="180"/>
      <c r="AN555" s="180"/>
      <c r="AO555" s="180"/>
      <c r="AP555" s="180"/>
      <c r="AQ555" s="180"/>
      <c r="AR555" s="208"/>
      <c r="AS555" s="208"/>
      <c r="AT555" s="208"/>
      <c r="AU555" s="208"/>
      <c r="AV555" s="208"/>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row>
    <row r="556" spans="1:77" ht="16.5" hidden="1" customHeight="1">
      <c r="A556" s="365"/>
      <c r="B556" s="365"/>
      <c r="C556" s="486"/>
      <c r="D556" s="486"/>
      <c r="E556" s="486"/>
      <c r="F556" s="486"/>
      <c r="G556" s="486"/>
      <c r="H556" s="486"/>
      <c r="I556" s="486"/>
      <c r="J556" s="486"/>
      <c r="K556" s="486"/>
      <c r="L556" s="486"/>
      <c r="M556" s="486"/>
      <c r="N556" s="486"/>
      <c r="O556" s="486"/>
      <c r="P556" s="486"/>
      <c r="Q556" s="486"/>
      <c r="R556" s="486"/>
      <c r="S556" s="486"/>
      <c r="T556" s="486"/>
      <c r="U556" s="486"/>
      <c r="V556" s="180"/>
      <c r="W556" s="483"/>
      <c r="X556" s="373"/>
      <c r="Y556" s="180"/>
      <c r="AE556" s="208"/>
      <c r="AF556" s="208"/>
      <c r="AG556" s="208"/>
      <c r="AH556" s="208"/>
      <c r="AI556" s="208"/>
      <c r="AJ556" s="208"/>
      <c r="AK556" s="180"/>
      <c r="AL556" s="180"/>
      <c r="AM556" s="180"/>
      <c r="AN556" s="180"/>
      <c r="AO556" s="180"/>
      <c r="AP556" s="180"/>
      <c r="AQ556" s="180"/>
      <c r="AR556" s="208"/>
      <c r="AS556" s="208"/>
      <c r="AT556" s="208"/>
      <c r="AU556" s="208"/>
      <c r="AV556" s="208"/>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row>
    <row r="557" spans="1:77" ht="16.5" hidden="1" customHeight="1" thickBot="1">
      <c r="A557" s="366"/>
      <c r="B557" s="366"/>
      <c r="C557" s="487"/>
      <c r="D557" s="487"/>
      <c r="E557" s="487"/>
      <c r="F557" s="487"/>
      <c r="G557" s="487"/>
      <c r="H557" s="487"/>
      <c r="I557" s="487"/>
      <c r="J557" s="487"/>
      <c r="K557" s="487"/>
      <c r="L557" s="487"/>
      <c r="M557" s="487"/>
      <c r="N557" s="487"/>
      <c r="O557" s="487"/>
      <c r="P557" s="487"/>
      <c r="Q557" s="487"/>
      <c r="R557" s="487"/>
      <c r="S557" s="487"/>
      <c r="T557" s="487"/>
      <c r="U557" s="487"/>
      <c r="V557" s="180"/>
      <c r="W557" s="484"/>
      <c r="X557" s="374"/>
      <c r="Y557" s="180"/>
      <c r="AE557" s="208"/>
      <c r="AF557" s="208"/>
      <c r="AG557" s="208"/>
      <c r="AH557" s="208"/>
      <c r="AI557" s="208"/>
      <c r="AJ557" s="208"/>
      <c r="AK557" s="180"/>
      <c r="AL557" s="180"/>
      <c r="AM557" s="180"/>
      <c r="AN557" s="180"/>
      <c r="AO557" s="180"/>
      <c r="AP557" s="180"/>
      <c r="AQ557" s="180"/>
      <c r="AR557" s="208"/>
      <c r="AS557" s="208"/>
      <c r="AT557" s="208"/>
      <c r="AU557" s="208"/>
      <c r="AV557" s="208"/>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row>
    <row r="558" spans="1:77" ht="16.5" hidden="1" customHeight="1">
      <c r="A558" s="480">
        <v>18</v>
      </c>
      <c r="B558" s="480"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485" t="s">
        <v>203</v>
      </c>
      <c r="D558" s="485" t="s">
        <v>203</v>
      </c>
      <c r="E558" s="485" t="s">
        <v>204</v>
      </c>
      <c r="F558" s="485" t="s">
        <v>204</v>
      </c>
      <c r="G558" s="485" t="s">
        <v>203</v>
      </c>
      <c r="H558" s="485" t="s">
        <v>203</v>
      </c>
      <c r="I558" s="485" t="s">
        <v>204</v>
      </c>
      <c r="J558" s="485" t="s">
        <v>204</v>
      </c>
      <c r="K558" s="485" t="s">
        <v>203</v>
      </c>
      <c r="L558" s="485" t="s">
        <v>203</v>
      </c>
      <c r="M558" s="485" t="s">
        <v>203</v>
      </c>
      <c r="N558" s="485" t="s">
        <v>203</v>
      </c>
      <c r="O558" s="485" t="s">
        <v>203</v>
      </c>
      <c r="P558" s="485" t="s">
        <v>203</v>
      </c>
      <c r="Q558" s="485" t="s">
        <v>204</v>
      </c>
      <c r="R558" s="485" t="s">
        <v>204</v>
      </c>
      <c r="S558" s="485" t="s">
        <v>204</v>
      </c>
      <c r="T558" s="485" t="s">
        <v>204</v>
      </c>
      <c r="U558" s="485" t="s">
        <v>204</v>
      </c>
      <c r="V558" s="180"/>
      <c r="W558" s="482">
        <f>COUNTIF(C558:U558,"SI")</f>
        <v>10</v>
      </c>
      <c r="X558" s="350" t="str">
        <f>IF(OR(R558="SI",W558&gt;11),"CATASTRÓFICO",IF(W558&gt;5,"MAYOR",IF(W558&gt;0,"MODERADO","")))</f>
        <v>MAYOR</v>
      </c>
      <c r="Y558" s="180"/>
      <c r="AE558" s="208"/>
      <c r="AF558" s="208"/>
      <c r="AG558" s="208"/>
      <c r="AH558" s="208"/>
      <c r="AI558" s="208"/>
      <c r="AJ558" s="208"/>
      <c r="AK558" s="180"/>
      <c r="AL558" s="180"/>
      <c r="AM558" s="180"/>
      <c r="AN558" s="180"/>
      <c r="AO558" s="180"/>
      <c r="AP558" s="180"/>
      <c r="AQ558" s="180"/>
      <c r="AR558" s="208"/>
      <c r="AS558" s="208"/>
      <c r="AT558" s="208"/>
      <c r="AU558" s="208"/>
      <c r="AV558" s="208"/>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row>
    <row r="559" spans="1:77" ht="16.5" hidden="1" customHeight="1">
      <c r="A559" s="365"/>
      <c r="B559" s="365"/>
      <c r="C559" s="486"/>
      <c r="D559" s="486"/>
      <c r="E559" s="486"/>
      <c r="F559" s="486"/>
      <c r="G559" s="486"/>
      <c r="H559" s="486"/>
      <c r="I559" s="486"/>
      <c r="J559" s="486"/>
      <c r="K559" s="486"/>
      <c r="L559" s="486"/>
      <c r="M559" s="486"/>
      <c r="N559" s="486"/>
      <c r="O559" s="486"/>
      <c r="P559" s="486"/>
      <c r="Q559" s="486"/>
      <c r="R559" s="486"/>
      <c r="S559" s="486"/>
      <c r="T559" s="486"/>
      <c r="U559" s="486"/>
      <c r="V559" s="180"/>
      <c r="W559" s="483"/>
      <c r="X559" s="373"/>
      <c r="Y559" s="180"/>
      <c r="AE559" s="208"/>
      <c r="AF559" s="208"/>
      <c r="AG559" s="208"/>
      <c r="AH559" s="208"/>
      <c r="AI559" s="208"/>
      <c r="AJ559" s="208"/>
      <c r="AK559" s="180"/>
      <c r="AL559" s="180"/>
      <c r="AM559" s="180"/>
      <c r="AN559" s="180"/>
      <c r="AO559" s="180"/>
      <c r="AP559" s="180"/>
      <c r="AQ559" s="180"/>
      <c r="AR559" s="208"/>
      <c r="AS559" s="208"/>
      <c r="AT559" s="208"/>
      <c r="AU559" s="208"/>
      <c r="AV559" s="208"/>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row>
    <row r="560" spans="1:77" ht="16.5" hidden="1" customHeight="1">
      <c r="A560" s="365"/>
      <c r="B560" s="365"/>
      <c r="C560" s="486"/>
      <c r="D560" s="486"/>
      <c r="E560" s="486"/>
      <c r="F560" s="486"/>
      <c r="G560" s="486"/>
      <c r="H560" s="486"/>
      <c r="I560" s="486"/>
      <c r="J560" s="486"/>
      <c r="K560" s="486"/>
      <c r="L560" s="486"/>
      <c r="M560" s="486"/>
      <c r="N560" s="486"/>
      <c r="O560" s="486"/>
      <c r="P560" s="486"/>
      <c r="Q560" s="486"/>
      <c r="R560" s="486"/>
      <c r="S560" s="486"/>
      <c r="T560" s="486"/>
      <c r="U560" s="486"/>
      <c r="V560" s="180"/>
      <c r="W560" s="483"/>
      <c r="X560" s="373"/>
      <c r="Y560" s="180"/>
      <c r="AE560" s="208"/>
      <c r="AF560" s="208"/>
      <c r="AG560" s="208"/>
      <c r="AH560" s="208"/>
      <c r="AI560" s="208"/>
      <c r="AJ560" s="208"/>
      <c r="AK560" s="180"/>
      <c r="AL560" s="180"/>
      <c r="AM560" s="180"/>
      <c r="AN560" s="180"/>
      <c r="AO560" s="180"/>
      <c r="AP560" s="180"/>
      <c r="AQ560" s="180"/>
      <c r="AR560" s="208"/>
      <c r="AS560" s="208"/>
      <c r="AT560" s="208"/>
      <c r="AU560" s="208"/>
      <c r="AV560" s="208"/>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row>
    <row r="561" spans="1:77" ht="16.5" hidden="1" customHeight="1">
      <c r="A561" s="365"/>
      <c r="B561" s="365"/>
      <c r="C561" s="486"/>
      <c r="D561" s="486"/>
      <c r="E561" s="486"/>
      <c r="F561" s="486"/>
      <c r="G561" s="486"/>
      <c r="H561" s="486"/>
      <c r="I561" s="486"/>
      <c r="J561" s="486"/>
      <c r="K561" s="486"/>
      <c r="L561" s="486"/>
      <c r="M561" s="486"/>
      <c r="N561" s="486"/>
      <c r="O561" s="486"/>
      <c r="P561" s="486"/>
      <c r="Q561" s="486"/>
      <c r="R561" s="486"/>
      <c r="S561" s="486"/>
      <c r="T561" s="486"/>
      <c r="U561" s="486"/>
      <c r="V561" s="180"/>
      <c r="W561" s="483"/>
      <c r="X561" s="373"/>
      <c r="Y561" s="180"/>
      <c r="AE561" s="208"/>
      <c r="AF561" s="208"/>
      <c r="AG561" s="208"/>
      <c r="AH561" s="208"/>
      <c r="AI561" s="208"/>
      <c r="AJ561" s="208"/>
      <c r="AK561" s="180"/>
      <c r="AL561" s="180"/>
      <c r="AM561" s="180"/>
      <c r="AN561" s="180"/>
      <c r="AO561" s="180"/>
      <c r="AP561" s="180"/>
      <c r="AQ561" s="180"/>
      <c r="AR561" s="208"/>
      <c r="AS561" s="208"/>
      <c r="AT561" s="208"/>
      <c r="AU561" s="208"/>
      <c r="AV561" s="208"/>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row>
    <row r="562" spans="1:77" ht="16.5" hidden="1" customHeight="1" thickBot="1">
      <c r="A562" s="366"/>
      <c r="B562" s="366"/>
      <c r="C562" s="487"/>
      <c r="D562" s="487"/>
      <c r="E562" s="487"/>
      <c r="F562" s="487"/>
      <c r="G562" s="487"/>
      <c r="H562" s="487"/>
      <c r="I562" s="487"/>
      <c r="J562" s="487"/>
      <c r="K562" s="487"/>
      <c r="L562" s="487"/>
      <c r="M562" s="487"/>
      <c r="N562" s="487"/>
      <c r="O562" s="487"/>
      <c r="P562" s="487"/>
      <c r="Q562" s="487"/>
      <c r="R562" s="487"/>
      <c r="S562" s="487"/>
      <c r="T562" s="487"/>
      <c r="U562" s="487"/>
      <c r="V562" s="180"/>
      <c r="W562" s="484"/>
      <c r="X562" s="374"/>
      <c r="Y562" s="180"/>
      <c r="AE562" s="208"/>
      <c r="AF562" s="208"/>
      <c r="AG562" s="208"/>
      <c r="AH562" s="208"/>
      <c r="AI562" s="208"/>
      <c r="AJ562" s="208"/>
      <c r="AK562" s="180"/>
      <c r="AL562" s="180"/>
      <c r="AM562" s="180"/>
      <c r="AN562" s="180"/>
      <c r="AO562" s="180"/>
      <c r="AP562" s="180"/>
      <c r="AQ562" s="180"/>
      <c r="AR562" s="208"/>
      <c r="AS562" s="208"/>
      <c r="AT562" s="208"/>
      <c r="AU562" s="208"/>
      <c r="AV562" s="208"/>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row>
    <row r="563" spans="1:77" ht="16.5" hidden="1" customHeight="1">
      <c r="A563" s="480">
        <v>19</v>
      </c>
      <c r="B563" s="465" t="str">
        <f>IF(Matriz_de_Riesgos!N78="Corrupción_O_LA_FT",Matriz_de_Riesgos!I78,IF(Matriz_de_Riesgos!N78="Gestión","No valorar",""))</f>
        <v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v>
      </c>
      <c r="C563" s="537" t="s">
        <v>203</v>
      </c>
      <c r="D563" s="540" t="s">
        <v>203</v>
      </c>
      <c r="E563" s="537" t="s">
        <v>204</v>
      </c>
      <c r="F563" s="537" t="s">
        <v>204</v>
      </c>
      <c r="G563" s="537" t="s">
        <v>203</v>
      </c>
      <c r="H563" s="537" t="s">
        <v>203</v>
      </c>
      <c r="I563" s="537" t="s">
        <v>203</v>
      </c>
      <c r="J563" s="537" t="s">
        <v>203</v>
      </c>
      <c r="K563" s="537" t="s">
        <v>204</v>
      </c>
      <c r="L563" s="537" t="s">
        <v>203</v>
      </c>
      <c r="M563" s="537" t="s">
        <v>203</v>
      </c>
      <c r="N563" s="537" t="s">
        <v>203</v>
      </c>
      <c r="O563" s="537" t="s">
        <v>203</v>
      </c>
      <c r="P563" s="537" t="s">
        <v>203</v>
      </c>
      <c r="Q563" s="537" t="s">
        <v>203</v>
      </c>
      <c r="R563" s="537" t="s">
        <v>204</v>
      </c>
      <c r="S563" s="537" t="s">
        <v>204</v>
      </c>
      <c r="T563" s="537" t="s">
        <v>204</v>
      </c>
      <c r="U563" s="537" t="s">
        <v>204</v>
      </c>
      <c r="V563" s="180"/>
      <c r="W563" s="482">
        <f>COUNTIF(C563:U563,"SI")</f>
        <v>12</v>
      </c>
      <c r="X563" s="350" t="str">
        <f>IF(OR(R563="SI",W563&gt;11),"CATASTRÓFICO",IF(W563&gt;5,"MAYOR",IF(W563&gt;0,"MODERADO","")))</f>
        <v>CATASTRÓFICO</v>
      </c>
      <c r="Y563" s="180"/>
      <c r="AE563" s="208"/>
      <c r="AF563" s="208"/>
      <c r="AG563" s="208"/>
      <c r="AH563" s="208"/>
      <c r="AI563" s="208"/>
      <c r="AJ563" s="208"/>
      <c r="AK563" s="180"/>
      <c r="AL563" s="180"/>
      <c r="AM563" s="180"/>
      <c r="AN563" s="180"/>
      <c r="AO563" s="180"/>
      <c r="AP563" s="180"/>
      <c r="AQ563" s="180"/>
      <c r="AR563" s="208"/>
      <c r="AS563" s="208"/>
      <c r="AT563" s="208"/>
      <c r="AU563" s="208"/>
      <c r="AV563" s="208"/>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row>
    <row r="564" spans="1:77" ht="16.5" hidden="1" customHeight="1">
      <c r="A564" s="365"/>
      <c r="B564" s="394"/>
      <c r="C564" s="538"/>
      <c r="D564" s="541"/>
      <c r="E564" s="538"/>
      <c r="F564" s="538"/>
      <c r="G564" s="538"/>
      <c r="H564" s="538"/>
      <c r="I564" s="538"/>
      <c r="J564" s="538"/>
      <c r="K564" s="538"/>
      <c r="L564" s="538"/>
      <c r="M564" s="538"/>
      <c r="N564" s="538"/>
      <c r="O564" s="538"/>
      <c r="P564" s="538"/>
      <c r="Q564" s="538"/>
      <c r="R564" s="538"/>
      <c r="S564" s="538"/>
      <c r="T564" s="538"/>
      <c r="U564" s="538"/>
      <c r="V564" s="180"/>
      <c r="W564" s="483"/>
      <c r="X564" s="373"/>
      <c r="Y564" s="180"/>
      <c r="AE564" s="208"/>
      <c r="AF564" s="208"/>
      <c r="AG564" s="208"/>
      <c r="AH564" s="208"/>
      <c r="AI564" s="208"/>
      <c r="AJ564" s="208"/>
      <c r="AK564" s="180"/>
      <c r="AL564" s="180"/>
      <c r="AM564" s="180"/>
      <c r="AN564" s="180"/>
      <c r="AO564" s="180"/>
      <c r="AP564" s="180"/>
      <c r="AQ564" s="180"/>
      <c r="AR564" s="208"/>
      <c r="AS564" s="208"/>
      <c r="AT564" s="208"/>
      <c r="AU564" s="208"/>
      <c r="AV564" s="208"/>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row>
    <row r="565" spans="1:77" ht="16.5" hidden="1" customHeight="1">
      <c r="A565" s="365"/>
      <c r="B565" s="394"/>
      <c r="C565" s="538"/>
      <c r="D565" s="541"/>
      <c r="E565" s="538"/>
      <c r="F565" s="538"/>
      <c r="G565" s="538"/>
      <c r="H565" s="538"/>
      <c r="I565" s="538"/>
      <c r="J565" s="538"/>
      <c r="K565" s="538"/>
      <c r="L565" s="538"/>
      <c r="M565" s="538"/>
      <c r="N565" s="538"/>
      <c r="O565" s="538"/>
      <c r="P565" s="538"/>
      <c r="Q565" s="538"/>
      <c r="R565" s="538"/>
      <c r="S565" s="538"/>
      <c r="T565" s="538"/>
      <c r="U565" s="538"/>
      <c r="V565" s="180"/>
      <c r="W565" s="483"/>
      <c r="X565" s="373"/>
      <c r="Y565" s="180"/>
      <c r="AE565" s="208"/>
      <c r="AF565" s="208"/>
      <c r="AG565" s="208"/>
      <c r="AH565" s="208"/>
      <c r="AI565" s="208"/>
      <c r="AJ565" s="208"/>
      <c r="AK565" s="180"/>
      <c r="AL565" s="180"/>
      <c r="AM565" s="180"/>
      <c r="AN565" s="180"/>
      <c r="AO565" s="180"/>
      <c r="AP565" s="180"/>
      <c r="AQ565" s="180"/>
      <c r="AR565" s="208"/>
      <c r="AS565" s="208"/>
      <c r="AT565" s="208"/>
      <c r="AU565" s="208"/>
      <c r="AV565" s="208"/>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row>
    <row r="566" spans="1:77" ht="16.5" hidden="1" customHeight="1">
      <c r="A566" s="365"/>
      <c r="B566" s="394"/>
      <c r="C566" s="538"/>
      <c r="D566" s="541"/>
      <c r="E566" s="538"/>
      <c r="F566" s="538"/>
      <c r="G566" s="538"/>
      <c r="H566" s="538"/>
      <c r="I566" s="538"/>
      <c r="J566" s="538"/>
      <c r="K566" s="538"/>
      <c r="L566" s="538"/>
      <c r="M566" s="538"/>
      <c r="N566" s="538"/>
      <c r="O566" s="538"/>
      <c r="P566" s="538"/>
      <c r="Q566" s="538"/>
      <c r="R566" s="538"/>
      <c r="S566" s="538"/>
      <c r="T566" s="538"/>
      <c r="U566" s="538"/>
      <c r="V566" s="180"/>
      <c r="W566" s="483"/>
      <c r="X566" s="373"/>
      <c r="Y566" s="180"/>
      <c r="AE566" s="208"/>
      <c r="AF566" s="208"/>
      <c r="AG566" s="208"/>
      <c r="AH566" s="208"/>
      <c r="AI566" s="208"/>
      <c r="AJ566" s="208"/>
      <c r="AK566" s="180"/>
      <c r="AL566" s="180"/>
      <c r="AM566" s="180"/>
      <c r="AN566" s="180"/>
      <c r="AO566" s="180"/>
      <c r="AP566" s="180"/>
      <c r="AQ566" s="180"/>
      <c r="AR566" s="208"/>
      <c r="AS566" s="208"/>
      <c r="AT566" s="208"/>
      <c r="AU566" s="208"/>
      <c r="AV566" s="208"/>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row>
    <row r="567" spans="1:77" ht="16.5" hidden="1" customHeight="1" thickBot="1">
      <c r="A567" s="366"/>
      <c r="B567" s="395"/>
      <c r="C567" s="539"/>
      <c r="D567" s="542"/>
      <c r="E567" s="539"/>
      <c r="F567" s="539"/>
      <c r="G567" s="539"/>
      <c r="H567" s="539"/>
      <c r="I567" s="539"/>
      <c r="J567" s="539"/>
      <c r="K567" s="539"/>
      <c r="L567" s="539"/>
      <c r="M567" s="539"/>
      <c r="N567" s="539"/>
      <c r="O567" s="539"/>
      <c r="P567" s="539"/>
      <c r="Q567" s="539"/>
      <c r="R567" s="539"/>
      <c r="S567" s="539"/>
      <c r="T567" s="539"/>
      <c r="U567" s="539"/>
      <c r="V567" s="180"/>
      <c r="W567" s="484"/>
      <c r="X567" s="374"/>
      <c r="Y567" s="180"/>
      <c r="AE567" s="208"/>
      <c r="AF567" s="208"/>
      <c r="AG567" s="208"/>
      <c r="AH567" s="208"/>
      <c r="AI567" s="208"/>
      <c r="AJ567" s="208"/>
      <c r="AK567" s="180"/>
      <c r="AL567" s="180"/>
      <c r="AM567" s="180"/>
      <c r="AN567" s="180"/>
      <c r="AO567" s="180"/>
      <c r="AP567" s="180"/>
      <c r="AQ567" s="180"/>
      <c r="AR567" s="208"/>
      <c r="AS567" s="208"/>
      <c r="AT567" s="208"/>
      <c r="AU567" s="208"/>
      <c r="AV567" s="208"/>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row>
    <row r="568" spans="1:77" ht="16.5" hidden="1" customHeight="1">
      <c r="A568" s="480">
        <v>20</v>
      </c>
      <c r="B568" s="465" t="str">
        <f>IF(Matriz_de_Riesgos!N83="Corrupción_O_LA_FT",Matriz_de_Riesgos!I83,IF(Matriz_de_Riesgos!N83="Gestión","No valorar",""))</f>
        <v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v>
      </c>
      <c r="C568" s="540" t="s">
        <v>203</v>
      </c>
      <c r="D568" s="540" t="s">
        <v>203</v>
      </c>
      <c r="E568" s="540" t="s">
        <v>204</v>
      </c>
      <c r="F568" s="540" t="s">
        <v>204</v>
      </c>
      <c r="G568" s="540" t="s">
        <v>204</v>
      </c>
      <c r="H568" s="540" t="s">
        <v>204</v>
      </c>
      <c r="I568" s="540" t="s">
        <v>204</v>
      </c>
      <c r="J568" s="540" t="s">
        <v>204</v>
      </c>
      <c r="K568" s="540" t="s">
        <v>204</v>
      </c>
      <c r="L568" s="540" t="s">
        <v>203</v>
      </c>
      <c r="M568" s="540" t="s">
        <v>203</v>
      </c>
      <c r="N568" s="540" t="s">
        <v>203</v>
      </c>
      <c r="O568" s="540" t="s">
        <v>204</v>
      </c>
      <c r="P568" s="540" t="s">
        <v>203</v>
      </c>
      <c r="Q568" s="540" t="s">
        <v>204</v>
      </c>
      <c r="R568" s="540" t="s">
        <v>204</v>
      </c>
      <c r="S568" s="540" t="s">
        <v>204</v>
      </c>
      <c r="T568" s="540" t="s">
        <v>204</v>
      </c>
      <c r="U568" s="540" t="s">
        <v>204</v>
      </c>
      <c r="V568" s="180"/>
      <c r="W568" s="482">
        <f>COUNTIF(C568:U568,"SI")</f>
        <v>6</v>
      </c>
      <c r="X568" s="350" t="str">
        <f>IF(OR(R568="SI",W568&gt;11),"CATASTRÓFICO",IF(W568&gt;5,"MAYOR",IF(W568&gt;0,"MODERADO","")))</f>
        <v>MAYOR</v>
      </c>
      <c r="Y568" s="180"/>
      <c r="AE568" s="208"/>
      <c r="AF568" s="208"/>
      <c r="AG568" s="208"/>
      <c r="AH568" s="208"/>
      <c r="AI568" s="208"/>
      <c r="AJ568" s="208"/>
      <c r="AK568" s="180"/>
      <c r="AL568" s="180"/>
      <c r="AM568" s="180"/>
      <c r="AN568" s="180"/>
      <c r="AO568" s="180"/>
      <c r="AP568" s="180"/>
      <c r="AQ568" s="180"/>
      <c r="AR568" s="208"/>
      <c r="AS568" s="208"/>
      <c r="AT568" s="208"/>
      <c r="AU568" s="208"/>
      <c r="AV568" s="208"/>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row>
    <row r="569" spans="1:77" ht="16.5" hidden="1" customHeight="1">
      <c r="A569" s="365"/>
      <c r="B569" s="394"/>
      <c r="C569" s="541"/>
      <c r="D569" s="541"/>
      <c r="E569" s="541"/>
      <c r="F569" s="541"/>
      <c r="G569" s="541"/>
      <c r="H569" s="541"/>
      <c r="I569" s="541"/>
      <c r="J569" s="541"/>
      <c r="K569" s="541"/>
      <c r="L569" s="541"/>
      <c r="M569" s="541"/>
      <c r="N569" s="541"/>
      <c r="O569" s="541"/>
      <c r="P569" s="541"/>
      <c r="Q569" s="541"/>
      <c r="R569" s="541"/>
      <c r="S569" s="541"/>
      <c r="T569" s="541"/>
      <c r="U569" s="541"/>
      <c r="V569" s="180"/>
      <c r="W569" s="483"/>
      <c r="X569" s="373"/>
      <c r="Y569" s="180"/>
      <c r="AE569" s="208"/>
      <c r="AF569" s="208"/>
      <c r="AG569" s="208"/>
      <c r="AH569" s="208"/>
      <c r="AI569" s="208"/>
      <c r="AJ569" s="208"/>
      <c r="AK569" s="180"/>
      <c r="AL569" s="180"/>
      <c r="AM569" s="180"/>
      <c r="AN569" s="180"/>
      <c r="AO569" s="180"/>
      <c r="AP569" s="180"/>
      <c r="AQ569" s="180"/>
      <c r="AR569" s="208"/>
      <c r="AS569" s="208"/>
      <c r="AT569" s="208"/>
      <c r="AU569" s="208"/>
      <c r="AV569" s="208"/>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row>
    <row r="570" spans="1:77" ht="16.5" hidden="1" customHeight="1">
      <c r="A570" s="365"/>
      <c r="B570" s="394"/>
      <c r="C570" s="541"/>
      <c r="D570" s="541"/>
      <c r="E570" s="541"/>
      <c r="F570" s="541"/>
      <c r="G570" s="541"/>
      <c r="H570" s="541"/>
      <c r="I570" s="541"/>
      <c r="J570" s="541"/>
      <c r="K570" s="541"/>
      <c r="L570" s="541"/>
      <c r="M570" s="541"/>
      <c r="N570" s="541"/>
      <c r="O570" s="541"/>
      <c r="P570" s="541"/>
      <c r="Q570" s="541"/>
      <c r="R570" s="541"/>
      <c r="S570" s="541"/>
      <c r="T570" s="541"/>
      <c r="U570" s="541"/>
      <c r="V570" s="180"/>
      <c r="W570" s="483"/>
      <c r="X570" s="373"/>
      <c r="Y570" s="180"/>
      <c r="AE570" s="208"/>
      <c r="AF570" s="208"/>
      <c r="AG570" s="208"/>
      <c r="AH570" s="208"/>
      <c r="AI570" s="208"/>
      <c r="AJ570" s="208"/>
      <c r="AK570" s="180"/>
      <c r="AL570" s="180"/>
      <c r="AM570" s="180"/>
      <c r="AN570" s="180"/>
      <c r="AO570" s="180"/>
      <c r="AP570" s="180"/>
      <c r="AQ570" s="180"/>
      <c r="AR570" s="208"/>
      <c r="AS570" s="208"/>
      <c r="AT570" s="208"/>
      <c r="AU570" s="208"/>
      <c r="AV570" s="208"/>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row>
    <row r="571" spans="1:77" ht="16.5" hidden="1" customHeight="1">
      <c r="A571" s="365"/>
      <c r="B571" s="394"/>
      <c r="C571" s="541"/>
      <c r="D571" s="541"/>
      <c r="E571" s="541"/>
      <c r="F571" s="541"/>
      <c r="G571" s="541"/>
      <c r="H571" s="541"/>
      <c r="I571" s="541"/>
      <c r="J571" s="541"/>
      <c r="K571" s="541"/>
      <c r="L571" s="541"/>
      <c r="M571" s="541"/>
      <c r="N571" s="541"/>
      <c r="O571" s="541"/>
      <c r="P571" s="541"/>
      <c r="Q571" s="541"/>
      <c r="R571" s="541"/>
      <c r="S571" s="541"/>
      <c r="T571" s="541"/>
      <c r="U571" s="541"/>
      <c r="V571" s="180"/>
      <c r="W571" s="483"/>
      <c r="X571" s="373"/>
      <c r="Y571" s="180"/>
      <c r="AE571" s="208"/>
      <c r="AF571" s="208"/>
      <c r="AG571" s="208"/>
      <c r="AH571" s="208"/>
      <c r="AI571" s="208"/>
      <c r="AJ571" s="208"/>
      <c r="AK571" s="180"/>
      <c r="AL571" s="180"/>
      <c r="AM571" s="180"/>
      <c r="AN571" s="180"/>
      <c r="AO571" s="180"/>
      <c r="AP571" s="180"/>
      <c r="AQ571" s="180"/>
      <c r="AR571" s="208"/>
      <c r="AS571" s="208"/>
      <c r="AT571" s="208"/>
      <c r="AU571" s="208"/>
      <c r="AV571" s="208"/>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row>
    <row r="572" spans="1:77" ht="16.5" hidden="1" customHeight="1" thickBot="1">
      <c r="A572" s="366"/>
      <c r="B572" s="395"/>
      <c r="C572" s="542"/>
      <c r="D572" s="542"/>
      <c r="E572" s="542"/>
      <c r="F572" s="542"/>
      <c r="G572" s="542"/>
      <c r="H572" s="542"/>
      <c r="I572" s="542"/>
      <c r="J572" s="542"/>
      <c r="K572" s="542"/>
      <c r="L572" s="542"/>
      <c r="M572" s="542"/>
      <c r="N572" s="542"/>
      <c r="O572" s="542"/>
      <c r="P572" s="542"/>
      <c r="Q572" s="542"/>
      <c r="R572" s="542"/>
      <c r="S572" s="542"/>
      <c r="T572" s="542"/>
      <c r="U572" s="542"/>
      <c r="V572" s="180"/>
      <c r="W572" s="484"/>
      <c r="X572" s="374"/>
      <c r="Y572" s="180"/>
      <c r="AE572" s="208"/>
      <c r="AF572" s="208"/>
      <c r="AG572" s="208"/>
      <c r="AH572" s="208"/>
      <c r="AI572" s="208"/>
      <c r="AJ572" s="208"/>
      <c r="AK572" s="180"/>
      <c r="AL572" s="180"/>
      <c r="AM572" s="180"/>
      <c r="AN572" s="180"/>
      <c r="AO572" s="180"/>
      <c r="AP572" s="180"/>
      <c r="AQ572" s="180"/>
      <c r="AR572" s="208"/>
      <c r="AS572" s="208"/>
      <c r="AT572" s="208"/>
      <c r="AU572" s="208"/>
      <c r="AV572" s="208"/>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row>
    <row r="573" spans="1:77" ht="16.5" hidden="1" customHeight="1">
      <c r="A573" s="480">
        <v>21</v>
      </c>
      <c r="B573" s="465" t="str">
        <f>IF(Matriz_de_Riesgos!N88="Corrupción_O_LA_FT",Matriz_de_Riesgos!I88,IF(Matriz_de_Riesgos!N88="Gestión","No valorar",""))</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C573" s="537" t="s">
        <v>203</v>
      </c>
      <c r="D573" s="537" t="s">
        <v>203</v>
      </c>
      <c r="E573" s="537" t="s">
        <v>204</v>
      </c>
      <c r="F573" s="537" t="s">
        <v>204</v>
      </c>
      <c r="G573" s="537" t="s">
        <v>203</v>
      </c>
      <c r="H573" s="537" t="s">
        <v>203</v>
      </c>
      <c r="I573" s="537" t="s">
        <v>204</v>
      </c>
      <c r="J573" s="537" t="s">
        <v>204</v>
      </c>
      <c r="K573" s="537" t="s">
        <v>204</v>
      </c>
      <c r="L573" s="537" t="s">
        <v>203</v>
      </c>
      <c r="M573" s="537" t="s">
        <v>203</v>
      </c>
      <c r="N573" s="537" t="s">
        <v>203</v>
      </c>
      <c r="O573" s="537" t="s">
        <v>203</v>
      </c>
      <c r="P573" s="537" t="s">
        <v>203</v>
      </c>
      <c r="Q573" s="537" t="s">
        <v>204</v>
      </c>
      <c r="R573" s="537" t="s">
        <v>204</v>
      </c>
      <c r="S573" s="537" t="s">
        <v>204</v>
      </c>
      <c r="T573" s="537" t="s">
        <v>204</v>
      </c>
      <c r="U573" s="537" t="s">
        <v>204</v>
      </c>
      <c r="V573" s="180"/>
      <c r="W573" s="482">
        <f>COUNTIF(C573:U573,"SI")</f>
        <v>9</v>
      </c>
      <c r="X573" s="350" t="str">
        <f>IF(OR(R573="SI",W573&gt;11),"CATASTRÓFICO",IF(W573&gt;5,"MAYOR",IF(W573&gt;0,"MODERADO","")))</f>
        <v>MAYOR</v>
      </c>
      <c r="Y573" s="180"/>
      <c r="AE573" s="208"/>
      <c r="AF573" s="208"/>
      <c r="AG573" s="208"/>
      <c r="AH573" s="208"/>
      <c r="AI573" s="208"/>
      <c r="AJ573" s="208"/>
      <c r="AK573" s="180"/>
      <c r="AL573" s="180"/>
      <c r="AM573" s="180"/>
      <c r="AN573" s="180"/>
      <c r="AO573" s="180"/>
      <c r="AP573" s="180"/>
      <c r="AQ573" s="180"/>
      <c r="AR573" s="208"/>
      <c r="AS573" s="208"/>
      <c r="AT573" s="208"/>
      <c r="AU573" s="208"/>
      <c r="AV573" s="208"/>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row>
    <row r="574" spans="1:77" ht="16.5" hidden="1" customHeight="1">
      <c r="A574" s="365"/>
      <c r="B574" s="394"/>
      <c r="C574" s="538"/>
      <c r="D574" s="538"/>
      <c r="E574" s="538"/>
      <c r="F574" s="538"/>
      <c r="G574" s="538"/>
      <c r="H574" s="538"/>
      <c r="I574" s="538"/>
      <c r="J574" s="538"/>
      <c r="K574" s="538"/>
      <c r="L574" s="538"/>
      <c r="M574" s="538"/>
      <c r="N574" s="538"/>
      <c r="O574" s="538"/>
      <c r="P574" s="538"/>
      <c r="Q574" s="538"/>
      <c r="R574" s="538"/>
      <c r="S574" s="538"/>
      <c r="T574" s="538"/>
      <c r="U574" s="538"/>
      <c r="V574" s="180"/>
      <c r="W574" s="483"/>
      <c r="X574" s="373"/>
      <c r="Y574" s="180"/>
      <c r="AE574" s="208"/>
      <c r="AF574" s="208"/>
      <c r="AG574" s="208"/>
      <c r="AH574" s="208"/>
      <c r="AI574" s="208"/>
      <c r="AJ574" s="208"/>
      <c r="AK574" s="180"/>
      <c r="AL574" s="180"/>
      <c r="AM574" s="180"/>
      <c r="AN574" s="180"/>
      <c r="AO574" s="180"/>
      <c r="AP574" s="180"/>
      <c r="AQ574" s="180"/>
      <c r="AR574" s="208"/>
      <c r="AS574" s="208"/>
      <c r="AT574" s="208"/>
      <c r="AU574" s="208"/>
      <c r="AV574" s="208"/>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row>
    <row r="575" spans="1:77" ht="16.5" hidden="1" customHeight="1">
      <c r="A575" s="365"/>
      <c r="B575" s="394"/>
      <c r="C575" s="538"/>
      <c r="D575" s="538"/>
      <c r="E575" s="538"/>
      <c r="F575" s="538"/>
      <c r="G575" s="538"/>
      <c r="H575" s="538"/>
      <c r="I575" s="538"/>
      <c r="J575" s="538"/>
      <c r="K575" s="538"/>
      <c r="L575" s="538"/>
      <c r="M575" s="538"/>
      <c r="N575" s="538"/>
      <c r="O575" s="538"/>
      <c r="P575" s="538"/>
      <c r="Q575" s="538"/>
      <c r="R575" s="538"/>
      <c r="S575" s="538"/>
      <c r="T575" s="538"/>
      <c r="U575" s="538"/>
      <c r="V575" s="180"/>
      <c r="W575" s="483"/>
      <c r="X575" s="373"/>
      <c r="Y575" s="180"/>
      <c r="AE575" s="208"/>
      <c r="AF575" s="208"/>
      <c r="AG575" s="208"/>
      <c r="AH575" s="208"/>
      <c r="AI575" s="208"/>
      <c r="AJ575" s="208"/>
      <c r="AK575" s="180"/>
      <c r="AL575" s="180"/>
      <c r="AM575" s="180"/>
      <c r="AN575" s="180"/>
      <c r="AO575" s="180"/>
      <c r="AP575" s="180"/>
      <c r="AQ575" s="180"/>
      <c r="AR575" s="208"/>
      <c r="AS575" s="208"/>
      <c r="AT575" s="208"/>
      <c r="AU575" s="208"/>
      <c r="AV575" s="208"/>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row>
    <row r="576" spans="1:77" ht="16.5" hidden="1" customHeight="1">
      <c r="A576" s="365"/>
      <c r="B576" s="394"/>
      <c r="C576" s="538"/>
      <c r="D576" s="538"/>
      <c r="E576" s="538"/>
      <c r="F576" s="538"/>
      <c r="G576" s="538"/>
      <c r="H576" s="538"/>
      <c r="I576" s="538"/>
      <c r="J576" s="538"/>
      <c r="K576" s="538"/>
      <c r="L576" s="538"/>
      <c r="M576" s="538"/>
      <c r="N576" s="538"/>
      <c r="O576" s="538"/>
      <c r="P576" s="538"/>
      <c r="Q576" s="538"/>
      <c r="R576" s="538"/>
      <c r="S576" s="538"/>
      <c r="T576" s="538"/>
      <c r="U576" s="538"/>
      <c r="V576" s="180"/>
      <c r="W576" s="483"/>
      <c r="X576" s="373"/>
      <c r="Y576" s="180"/>
      <c r="AE576" s="208"/>
      <c r="AF576" s="208"/>
      <c r="AG576" s="208"/>
      <c r="AH576" s="208"/>
      <c r="AI576" s="208"/>
      <c r="AJ576" s="208"/>
      <c r="AK576" s="180"/>
      <c r="AL576" s="180"/>
      <c r="AM576" s="180"/>
      <c r="AN576" s="180"/>
      <c r="AO576" s="180"/>
      <c r="AP576" s="180"/>
      <c r="AQ576" s="180"/>
      <c r="AR576" s="208"/>
      <c r="AS576" s="208"/>
      <c r="AT576" s="208"/>
      <c r="AU576" s="208"/>
      <c r="AV576" s="208"/>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row>
    <row r="577" spans="1:77" ht="16.5" hidden="1" customHeight="1" thickBot="1">
      <c r="A577" s="366"/>
      <c r="B577" s="395"/>
      <c r="C577" s="539"/>
      <c r="D577" s="539"/>
      <c r="E577" s="539"/>
      <c r="F577" s="539"/>
      <c r="G577" s="539"/>
      <c r="H577" s="539"/>
      <c r="I577" s="539"/>
      <c r="J577" s="539"/>
      <c r="K577" s="539"/>
      <c r="L577" s="539"/>
      <c r="M577" s="539"/>
      <c r="N577" s="539"/>
      <c r="O577" s="539"/>
      <c r="P577" s="539"/>
      <c r="Q577" s="539"/>
      <c r="R577" s="539"/>
      <c r="S577" s="539"/>
      <c r="T577" s="539"/>
      <c r="U577" s="539"/>
      <c r="V577" s="180"/>
      <c r="W577" s="484"/>
      <c r="X577" s="374"/>
      <c r="Y577" s="180"/>
      <c r="AE577" s="208"/>
      <c r="AF577" s="208"/>
      <c r="AG577" s="208"/>
      <c r="AH577" s="208"/>
      <c r="AI577" s="208"/>
      <c r="AJ577" s="208"/>
      <c r="AK577" s="180"/>
      <c r="AL577" s="180"/>
      <c r="AM577" s="180"/>
      <c r="AN577" s="180"/>
      <c r="AO577" s="180"/>
      <c r="AP577" s="180"/>
      <c r="AQ577" s="180"/>
      <c r="AR577" s="208"/>
      <c r="AS577" s="208"/>
      <c r="AT577" s="208"/>
      <c r="AU577" s="208"/>
      <c r="AV577" s="208"/>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row>
    <row r="578" spans="1:77" ht="16.5" hidden="1" customHeight="1">
      <c r="A578" s="480">
        <v>22</v>
      </c>
      <c r="B578" s="480" t="str">
        <f>IF(Matriz_de_Riesgos!N93="Corrupción_O_LA_FT",Matriz_de_Riesgos!I93,IF(Matriz_de_Riesgos!N93="Gestión","No valorar",""))</f>
        <v/>
      </c>
      <c r="C578" s="480"/>
      <c r="D578" s="480"/>
      <c r="E578" s="480"/>
      <c r="F578" s="480"/>
      <c r="G578" s="480"/>
      <c r="H578" s="480"/>
      <c r="I578" s="480"/>
      <c r="J578" s="480"/>
      <c r="K578" s="480"/>
      <c r="L578" s="480"/>
      <c r="M578" s="480"/>
      <c r="N578" s="480"/>
      <c r="O578" s="480"/>
      <c r="P578" s="480"/>
      <c r="Q578" s="480"/>
      <c r="R578" s="480"/>
      <c r="S578" s="480"/>
      <c r="T578" s="480"/>
      <c r="U578" s="480"/>
      <c r="V578" s="180"/>
      <c r="W578" s="482">
        <f>COUNTIF(C578:U578,"SI")</f>
        <v>0</v>
      </c>
      <c r="X578" s="350" t="str">
        <f>IF(OR(R578="SI",W578&gt;11),"CATASTRÓFICO",IF(W578&gt;5,"MAYOR",IF(W578&gt;0,"MODERADO","")))</f>
        <v/>
      </c>
      <c r="Y578" s="180"/>
      <c r="AE578" s="208"/>
      <c r="AF578" s="208"/>
      <c r="AG578" s="208"/>
      <c r="AH578" s="208"/>
      <c r="AI578" s="208"/>
      <c r="AJ578" s="208"/>
      <c r="AK578" s="180"/>
      <c r="AL578" s="180"/>
      <c r="AM578" s="180"/>
      <c r="AN578" s="180"/>
      <c r="AO578" s="180"/>
      <c r="AP578" s="180"/>
      <c r="AQ578" s="180"/>
      <c r="AR578" s="208"/>
      <c r="AS578" s="208"/>
      <c r="AT578" s="208"/>
      <c r="AU578" s="208"/>
      <c r="AV578" s="208"/>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row>
    <row r="579" spans="1:77" ht="16.5" hidden="1" customHeight="1">
      <c r="A579" s="365"/>
      <c r="B579" s="365"/>
      <c r="C579" s="365"/>
      <c r="D579" s="365"/>
      <c r="E579" s="365"/>
      <c r="F579" s="365"/>
      <c r="G579" s="365"/>
      <c r="H579" s="365"/>
      <c r="I579" s="365"/>
      <c r="J579" s="365"/>
      <c r="K579" s="365"/>
      <c r="L579" s="365"/>
      <c r="M579" s="365"/>
      <c r="N579" s="365"/>
      <c r="O579" s="365"/>
      <c r="P579" s="365"/>
      <c r="Q579" s="365"/>
      <c r="R579" s="365"/>
      <c r="S579" s="365"/>
      <c r="T579" s="365"/>
      <c r="U579" s="365"/>
      <c r="V579" s="180"/>
      <c r="W579" s="483"/>
      <c r="X579" s="373"/>
      <c r="Y579" s="180"/>
      <c r="AE579" s="208"/>
      <c r="AF579" s="208"/>
      <c r="AG579" s="208"/>
      <c r="AH579" s="208"/>
      <c r="AI579" s="208"/>
      <c r="AJ579" s="208"/>
      <c r="AK579" s="180"/>
      <c r="AL579" s="180"/>
      <c r="AM579" s="180"/>
      <c r="AN579" s="180"/>
      <c r="AO579" s="180"/>
      <c r="AP579" s="180"/>
      <c r="AQ579" s="180"/>
      <c r="AR579" s="208"/>
      <c r="AS579" s="208"/>
      <c r="AT579" s="208"/>
      <c r="AU579" s="208"/>
      <c r="AV579" s="208"/>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row>
    <row r="580" spans="1:77" ht="16.5" hidden="1" customHeight="1">
      <c r="A580" s="365"/>
      <c r="B580" s="365"/>
      <c r="C580" s="365"/>
      <c r="D580" s="365"/>
      <c r="E580" s="365"/>
      <c r="F580" s="365"/>
      <c r="G580" s="365"/>
      <c r="H580" s="365"/>
      <c r="I580" s="365"/>
      <c r="J580" s="365"/>
      <c r="K580" s="365"/>
      <c r="L580" s="365"/>
      <c r="M580" s="365"/>
      <c r="N580" s="365"/>
      <c r="O580" s="365"/>
      <c r="P580" s="365"/>
      <c r="Q580" s="365"/>
      <c r="R580" s="365"/>
      <c r="S580" s="365"/>
      <c r="T580" s="365"/>
      <c r="U580" s="365"/>
      <c r="V580" s="180"/>
      <c r="W580" s="483"/>
      <c r="X580" s="373"/>
      <c r="Y580" s="180"/>
      <c r="AE580" s="208"/>
      <c r="AF580" s="208"/>
      <c r="AG580" s="208"/>
      <c r="AH580" s="208"/>
      <c r="AI580" s="208"/>
      <c r="AJ580" s="208"/>
      <c r="AK580" s="180"/>
      <c r="AL580" s="180"/>
      <c r="AM580" s="180"/>
      <c r="AN580" s="180"/>
      <c r="AO580" s="180"/>
      <c r="AP580" s="180"/>
      <c r="AQ580" s="180"/>
      <c r="AR580" s="208"/>
      <c r="AS580" s="208"/>
      <c r="AT580" s="208"/>
      <c r="AU580" s="208"/>
      <c r="AV580" s="208"/>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row>
    <row r="581" spans="1:77" ht="16.5" hidden="1" customHeight="1">
      <c r="A581" s="365"/>
      <c r="B581" s="365"/>
      <c r="C581" s="365"/>
      <c r="D581" s="365"/>
      <c r="E581" s="365"/>
      <c r="F581" s="365"/>
      <c r="G581" s="365"/>
      <c r="H581" s="365"/>
      <c r="I581" s="365"/>
      <c r="J581" s="365"/>
      <c r="K581" s="365"/>
      <c r="L581" s="365"/>
      <c r="M581" s="365"/>
      <c r="N581" s="365"/>
      <c r="O581" s="365"/>
      <c r="P581" s="365"/>
      <c r="Q581" s="365"/>
      <c r="R581" s="365"/>
      <c r="S581" s="365"/>
      <c r="T581" s="365"/>
      <c r="U581" s="365"/>
      <c r="V581" s="180"/>
      <c r="W581" s="483"/>
      <c r="X581" s="373"/>
      <c r="Y581" s="180"/>
      <c r="AE581" s="208"/>
      <c r="AF581" s="208"/>
      <c r="AG581" s="208"/>
      <c r="AH581" s="208"/>
      <c r="AI581" s="208"/>
      <c r="AJ581" s="208"/>
      <c r="AK581" s="180"/>
      <c r="AL581" s="180"/>
      <c r="AM581" s="180"/>
      <c r="AN581" s="180"/>
      <c r="AO581" s="180"/>
      <c r="AP581" s="180"/>
      <c r="AQ581" s="180"/>
      <c r="AR581" s="208"/>
      <c r="AS581" s="208"/>
      <c r="AT581" s="208"/>
      <c r="AU581" s="208"/>
      <c r="AV581" s="208"/>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row>
    <row r="582" spans="1:77" ht="16.5" hidden="1" customHeight="1" thickBo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180"/>
      <c r="W582" s="484"/>
      <c r="X582" s="374"/>
      <c r="Y582" s="180"/>
      <c r="AE582" s="208"/>
      <c r="AF582" s="208"/>
      <c r="AG582" s="208"/>
      <c r="AH582" s="208"/>
      <c r="AI582" s="208"/>
      <c r="AJ582" s="208"/>
      <c r="AK582" s="180"/>
      <c r="AL582" s="180"/>
      <c r="AM582" s="180"/>
      <c r="AN582" s="180"/>
      <c r="AO582" s="180"/>
      <c r="AP582" s="180"/>
      <c r="AQ582" s="180"/>
      <c r="AR582" s="208"/>
      <c r="AS582" s="208"/>
      <c r="AT582" s="208"/>
      <c r="AU582" s="208"/>
      <c r="AV582" s="208"/>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row>
    <row r="583" spans="1:77" ht="16.5" hidden="1" customHeight="1">
      <c r="A583" s="480">
        <v>23</v>
      </c>
      <c r="B583" s="480" t="str">
        <f>IF(Matriz_de_Riesgos!N98="Corrupción_O_LA_FT",Matriz_de_Riesgos!I98,IF(Matriz_de_Riesgos!N98="Gestión","No valorar",""))</f>
        <v/>
      </c>
      <c r="C583" s="480"/>
      <c r="D583" s="480"/>
      <c r="E583" s="480"/>
      <c r="F583" s="480"/>
      <c r="G583" s="480"/>
      <c r="H583" s="480"/>
      <c r="I583" s="480"/>
      <c r="J583" s="480"/>
      <c r="K583" s="480"/>
      <c r="L583" s="480"/>
      <c r="M583" s="480"/>
      <c r="N583" s="480"/>
      <c r="O583" s="480"/>
      <c r="P583" s="480"/>
      <c r="Q583" s="480"/>
      <c r="R583" s="480"/>
      <c r="S583" s="480"/>
      <c r="T583" s="480"/>
      <c r="U583" s="480"/>
      <c r="V583" s="180"/>
      <c r="W583" s="482">
        <f>COUNTIF(C583:U583,"SI")</f>
        <v>0</v>
      </c>
      <c r="X583" s="350" t="str">
        <f>IF(OR(R583="SI",W583&gt;11),"CATASTRÓFICO",IF(W583&gt;5,"MAYOR",IF(W583&gt;0,"MODERADO","")))</f>
        <v/>
      </c>
      <c r="Y583" s="180"/>
      <c r="AE583" s="208"/>
      <c r="AF583" s="208"/>
      <c r="AG583" s="208"/>
      <c r="AH583" s="208"/>
      <c r="AI583" s="208"/>
      <c r="AJ583" s="208"/>
      <c r="AK583" s="180"/>
      <c r="AL583" s="180"/>
      <c r="AM583" s="180"/>
      <c r="AN583" s="180"/>
      <c r="AO583" s="180"/>
      <c r="AP583" s="180"/>
      <c r="AQ583" s="180"/>
      <c r="AR583" s="208"/>
      <c r="AS583" s="208"/>
      <c r="AT583" s="208"/>
      <c r="AU583" s="208"/>
      <c r="AV583" s="208"/>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row>
    <row r="584" spans="1:77" ht="16.5" hidden="1" customHeight="1">
      <c r="A584" s="365"/>
      <c r="B584" s="365"/>
      <c r="C584" s="365"/>
      <c r="D584" s="365"/>
      <c r="E584" s="365"/>
      <c r="F584" s="365"/>
      <c r="G584" s="365"/>
      <c r="H584" s="365"/>
      <c r="I584" s="365"/>
      <c r="J584" s="365"/>
      <c r="K584" s="365"/>
      <c r="L584" s="365"/>
      <c r="M584" s="365"/>
      <c r="N584" s="365"/>
      <c r="O584" s="365"/>
      <c r="P584" s="365"/>
      <c r="Q584" s="365"/>
      <c r="R584" s="365"/>
      <c r="S584" s="365"/>
      <c r="T584" s="365"/>
      <c r="U584" s="365"/>
      <c r="V584" s="180"/>
      <c r="W584" s="483"/>
      <c r="X584" s="373"/>
      <c r="Y584" s="180"/>
      <c r="AE584" s="208"/>
      <c r="AF584" s="208"/>
      <c r="AG584" s="208"/>
      <c r="AH584" s="208"/>
      <c r="AI584" s="208"/>
      <c r="AJ584" s="208"/>
      <c r="AK584" s="180"/>
      <c r="AL584" s="180"/>
      <c r="AM584" s="180"/>
      <c r="AN584" s="180"/>
      <c r="AO584" s="180"/>
      <c r="AP584" s="180"/>
      <c r="AQ584" s="180"/>
      <c r="AR584" s="208"/>
      <c r="AS584" s="208"/>
      <c r="AT584" s="208"/>
      <c r="AU584" s="208"/>
      <c r="AV584" s="208"/>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row>
    <row r="585" spans="1:77" ht="16.5" hidden="1" customHeight="1">
      <c r="A585" s="365"/>
      <c r="B585" s="365"/>
      <c r="C585" s="365"/>
      <c r="D585" s="365"/>
      <c r="E585" s="365"/>
      <c r="F585" s="365"/>
      <c r="G585" s="365"/>
      <c r="H585" s="365"/>
      <c r="I585" s="365"/>
      <c r="J585" s="365"/>
      <c r="K585" s="365"/>
      <c r="L585" s="365"/>
      <c r="M585" s="365"/>
      <c r="N585" s="365"/>
      <c r="O585" s="365"/>
      <c r="P585" s="365"/>
      <c r="Q585" s="365"/>
      <c r="R585" s="365"/>
      <c r="S585" s="365"/>
      <c r="T585" s="365"/>
      <c r="U585" s="365"/>
      <c r="V585" s="180"/>
      <c r="W585" s="483"/>
      <c r="X585" s="373"/>
      <c r="Y585" s="180"/>
      <c r="AE585" s="208"/>
      <c r="AF585" s="208"/>
      <c r="AG585" s="208"/>
      <c r="AH585" s="208"/>
      <c r="AI585" s="208"/>
      <c r="AJ585" s="208"/>
      <c r="AK585" s="180"/>
      <c r="AL585" s="180"/>
      <c r="AM585" s="180"/>
      <c r="AN585" s="180"/>
      <c r="AO585" s="180"/>
      <c r="AP585" s="180"/>
      <c r="AQ585" s="180"/>
      <c r="AR585" s="208"/>
      <c r="AS585" s="208"/>
      <c r="AT585" s="208"/>
      <c r="AU585" s="208"/>
      <c r="AV585" s="208"/>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row>
    <row r="586" spans="1:77" ht="16.5" hidden="1" customHeight="1">
      <c r="A586" s="365"/>
      <c r="B586" s="365"/>
      <c r="C586" s="365"/>
      <c r="D586" s="365"/>
      <c r="E586" s="365"/>
      <c r="F586" s="365"/>
      <c r="G586" s="365"/>
      <c r="H586" s="365"/>
      <c r="I586" s="365"/>
      <c r="J586" s="365"/>
      <c r="K586" s="365"/>
      <c r="L586" s="365"/>
      <c r="M586" s="365"/>
      <c r="N586" s="365"/>
      <c r="O586" s="365"/>
      <c r="P586" s="365"/>
      <c r="Q586" s="365"/>
      <c r="R586" s="365"/>
      <c r="S586" s="365"/>
      <c r="T586" s="365"/>
      <c r="U586" s="365"/>
      <c r="V586" s="180"/>
      <c r="W586" s="483"/>
      <c r="X586" s="373"/>
      <c r="Y586" s="180"/>
      <c r="AE586" s="208"/>
      <c r="AF586" s="208"/>
      <c r="AG586" s="208"/>
      <c r="AH586" s="208"/>
      <c r="AI586" s="208"/>
      <c r="AJ586" s="208"/>
      <c r="AK586" s="180"/>
      <c r="AL586" s="180"/>
      <c r="AM586" s="180"/>
      <c r="AN586" s="180"/>
      <c r="AO586" s="180"/>
      <c r="AP586" s="180"/>
      <c r="AQ586" s="180"/>
      <c r="AR586" s="208"/>
      <c r="AS586" s="208"/>
      <c r="AT586" s="208"/>
      <c r="AU586" s="208"/>
      <c r="AV586" s="208"/>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row>
    <row r="587" spans="1:77" ht="16.5" hidden="1" customHeight="1" thickBo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180"/>
      <c r="W587" s="484"/>
      <c r="X587" s="374"/>
      <c r="Y587" s="180"/>
      <c r="AE587" s="208"/>
      <c r="AF587" s="208"/>
      <c r="AG587" s="208"/>
      <c r="AH587" s="208"/>
      <c r="AI587" s="208"/>
      <c r="AJ587" s="208"/>
      <c r="AK587" s="180"/>
      <c r="AL587" s="180"/>
      <c r="AM587" s="180"/>
      <c r="AN587" s="180"/>
      <c r="AO587" s="180"/>
      <c r="AP587" s="180"/>
      <c r="AQ587" s="180"/>
      <c r="AR587" s="208"/>
      <c r="AS587" s="208"/>
      <c r="AT587" s="208"/>
      <c r="AU587" s="208"/>
      <c r="AV587" s="208"/>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row>
    <row r="588" spans="1:77" ht="16.5" hidden="1" customHeight="1">
      <c r="A588" s="480">
        <v>24</v>
      </c>
      <c r="B588" s="480" t="str">
        <f>IF(Matriz_de_Riesgos!N103="Corrupción_O_LA_FT",Matriz_de_Riesgos!I103,IF(Matriz_de_Riesgos!N103="Gestión","No valorar",""))</f>
        <v/>
      </c>
      <c r="C588" s="480"/>
      <c r="D588" s="480"/>
      <c r="E588" s="480"/>
      <c r="F588" s="480"/>
      <c r="G588" s="480"/>
      <c r="H588" s="480"/>
      <c r="I588" s="480"/>
      <c r="J588" s="480"/>
      <c r="K588" s="480"/>
      <c r="L588" s="480"/>
      <c r="M588" s="480"/>
      <c r="N588" s="480"/>
      <c r="O588" s="480"/>
      <c r="P588" s="480"/>
      <c r="Q588" s="480"/>
      <c r="R588" s="480"/>
      <c r="S588" s="480"/>
      <c r="T588" s="480"/>
      <c r="U588" s="480"/>
      <c r="V588" s="180"/>
      <c r="W588" s="482">
        <f>COUNTIF(C588:U588,"SI")</f>
        <v>0</v>
      </c>
      <c r="X588" s="350" t="str">
        <f>IF(OR(R588="SI",W588&gt;11),"CATASTRÓFICO",IF(W588&gt;5,"MAYOR",IF(W588&gt;0,"MODERADO","")))</f>
        <v/>
      </c>
      <c r="Y588" s="180"/>
      <c r="AE588" s="208"/>
      <c r="AF588" s="208"/>
      <c r="AG588" s="208"/>
      <c r="AH588" s="208"/>
      <c r="AI588" s="208"/>
      <c r="AJ588" s="208"/>
      <c r="AK588" s="180"/>
      <c r="AL588" s="180"/>
      <c r="AM588" s="180"/>
      <c r="AN588" s="180"/>
      <c r="AO588" s="180"/>
      <c r="AP588" s="180"/>
      <c r="AQ588" s="180"/>
      <c r="AR588" s="208"/>
      <c r="AS588" s="208"/>
      <c r="AT588" s="208"/>
      <c r="AU588" s="208"/>
      <c r="AV588" s="208"/>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row>
    <row r="589" spans="1:77" ht="16.5" hidden="1" customHeight="1">
      <c r="A589" s="365"/>
      <c r="B589" s="365"/>
      <c r="C589" s="365"/>
      <c r="D589" s="365"/>
      <c r="E589" s="365"/>
      <c r="F589" s="365"/>
      <c r="G589" s="365"/>
      <c r="H589" s="365"/>
      <c r="I589" s="365"/>
      <c r="J589" s="365"/>
      <c r="K589" s="365"/>
      <c r="L589" s="365"/>
      <c r="M589" s="365"/>
      <c r="N589" s="365"/>
      <c r="O589" s="365"/>
      <c r="P589" s="365"/>
      <c r="Q589" s="365"/>
      <c r="R589" s="365"/>
      <c r="S589" s="365"/>
      <c r="T589" s="365"/>
      <c r="U589" s="365"/>
      <c r="V589" s="180"/>
      <c r="W589" s="483"/>
      <c r="X589" s="373"/>
      <c r="Y589" s="180"/>
      <c r="AE589" s="208"/>
      <c r="AF589" s="208"/>
      <c r="AG589" s="208"/>
      <c r="AH589" s="208"/>
      <c r="AI589" s="208"/>
      <c r="AJ589" s="208"/>
      <c r="AK589" s="180"/>
      <c r="AL589" s="180"/>
      <c r="AM589" s="180"/>
      <c r="AN589" s="180"/>
      <c r="AO589" s="180"/>
      <c r="AP589" s="180"/>
      <c r="AQ589" s="180"/>
      <c r="AR589" s="208"/>
      <c r="AS589" s="208"/>
      <c r="AT589" s="208"/>
      <c r="AU589" s="208"/>
      <c r="AV589" s="208"/>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row>
    <row r="590" spans="1:77" ht="16.5" hidden="1" customHeight="1">
      <c r="A590" s="365"/>
      <c r="B590" s="365"/>
      <c r="C590" s="365"/>
      <c r="D590" s="365"/>
      <c r="E590" s="365"/>
      <c r="F590" s="365"/>
      <c r="G590" s="365"/>
      <c r="H590" s="365"/>
      <c r="I590" s="365"/>
      <c r="J590" s="365"/>
      <c r="K590" s="365"/>
      <c r="L590" s="365"/>
      <c r="M590" s="365"/>
      <c r="N590" s="365"/>
      <c r="O590" s="365"/>
      <c r="P590" s="365"/>
      <c r="Q590" s="365"/>
      <c r="R590" s="365"/>
      <c r="S590" s="365"/>
      <c r="T590" s="365"/>
      <c r="U590" s="365"/>
      <c r="V590" s="180"/>
      <c r="W590" s="483"/>
      <c r="X590" s="373"/>
      <c r="Y590" s="180"/>
      <c r="AE590" s="208"/>
      <c r="AF590" s="208"/>
      <c r="AG590" s="208"/>
      <c r="AH590" s="208"/>
      <c r="AI590" s="208"/>
      <c r="AJ590" s="208"/>
      <c r="AK590" s="180"/>
      <c r="AL590" s="180"/>
      <c r="AM590" s="180"/>
      <c r="AN590" s="180"/>
      <c r="AO590" s="180"/>
      <c r="AP590" s="180"/>
      <c r="AQ590" s="180"/>
      <c r="AR590" s="208"/>
      <c r="AS590" s="208"/>
      <c r="AT590" s="208"/>
      <c r="AU590" s="208"/>
      <c r="AV590" s="208"/>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row>
    <row r="591" spans="1:77" ht="16.5" hidden="1" customHeight="1">
      <c r="A591" s="365"/>
      <c r="B591" s="365"/>
      <c r="C591" s="365"/>
      <c r="D591" s="365"/>
      <c r="E591" s="365"/>
      <c r="F591" s="365"/>
      <c r="G591" s="365"/>
      <c r="H591" s="365"/>
      <c r="I591" s="365"/>
      <c r="J591" s="365"/>
      <c r="K591" s="365"/>
      <c r="L591" s="365"/>
      <c r="M591" s="365"/>
      <c r="N591" s="365"/>
      <c r="O591" s="365"/>
      <c r="P591" s="365"/>
      <c r="Q591" s="365"/>
      <c r="R591" s="365"/>
      <c r="S591" s="365"/>
      <c r="T591" s="365"/>
      <c r="U591" s="365"/>
      <c r="V591" s="180"/>
      <c r="W591" s="483"/>
      <c r="X591" s="373"/>
      <c r="Y591" s="180"/>
      <c r="AE591" s="208"/>
      <c r="AF591" s="208"/>
      <c r="AG591" s="208"/>
      <c r="AH591" s="208"/>
      <c r="AI591" s="208"/>
      <c r="AJ591" s="208"/>
      <c r="AK591" s="180"/>
      <c r="AL591" s="180"/>
      <c r="AM591" s="180"/>
      <c r="AN591" s="180"/>
      <c r="AO591" s="180"/>
      <c r="AP591" s="180"/>
      <c r="AQ591" s="180"/>
      <c r="AR591" s="208"/>
      <c r="AS591" s="208"/>
      <c r="AT591" s="208"/>
      <c r="AU591" s="208"/>
      <c r="AV591" s="208"/>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row>
    <row r="592" spans="1:77" ht="16.5" hidden="1" customHeight="1" thickBo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180"/>
      <c r="W592" s="484"/>
      <c r="X592" s="374"/>
      <c r="Y592" s="180"/>
      <c r="AE592" s="208"/>
      <c r="AF592" s="208"/>
      <c r="AG592" s="208"/>
      <c r="AH592" s="208"/>
      <c r="AI592" s="208"/>
      <c r="AJ592" s="208"/>
      <c r="AK592" s="180"/>
      <c r="AL592" s="180"/>
      <c r="AM592" s="180"/>
      <c r="AN592" s="180"/>
      <c r="AO592" s="180"/>
      <c r="AP592" s="180"/>
      <c r="AQ592" s="180"/>
      <c r="AR592" s="208"/>
      <c r="AS592" s="208"/>
      <c r="AT592" s="208"/>
      <c r="AU592" s="208"/>
      <c r="AV592" s="208"/>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row>
    <row r="593" spans="1:77" ht="16.5" hidden="1" customHeight="1">
      <c r="A593" s="480">
        <v>25</v>
      </c>
      <c r="B593" s="480" t="str">
        <f>IF(Matriz_de_Riesgos!N108="Corrupción_O_LA_FT",Matriz_de_Riesgos!I108,IF(Matriz_de_Riesgos!N108="Gestión","No valorar",""))</f>
        <v/>
      </c>
      <c r="C593" s="480"/>
      <c r="D593" s="480"/>
      <c r="E593" s="480"/>
      <c r="F593" s="480"/>
      <c r="G593" s="480"/>
      <c r="H593" s="480"/>
      <c r="I593" s="480"/>
      <c r="J593" s="480"/>
      <c r="K593" s="480"/>
      <c r="L593" s="480"/>
      <c r="M593" s="480"/>
      <c r="N593" s="480"/>
      <c r="O593" s="480"/>
      <c r="P593" s="480"/>
      <c r="Q593" s="480"/>
      <c r="R593" s="480"/>
      <c r="S593" s="480"/>
      <c r="T593" s="480"/>
      <c r="U593" s="480"/>
      <c r="V593" s="180"/>
      <c r="W593" s="482">
        <f>COUNTIF(C593:U593,"SI")</f>
        <v>0</v>
      </c>
      <c r="X593" s="350" t="str">
        <f>IF(OR(R593="SI",W593&gt;11),"CATASTRÓFICO",IF(W593&gt;5,"MAYOR",IF(W593&gt;0,"MODERADO","")))</f>
        <v/>
      </c>
      <c r="Y593" s="180"/>
      <c r="AE593" s="208"/>
      <c r="AF593" s="208"/>
      <c r="AG593" s="208"/>
      <c r="AH593" s="208"/>
      <c r="AI593" s="208"/>
      <c r="AJ593" s="208"/>
      <c r="AK593" s="180"/>
      <c r="AL593" s="180"/>
      <c r="AM593" s="180"/>
      <c r="AN593" s="180"/>
      <c r="AO593" s="180"/>
      <c r="AP593" s="180"/>
      <c r="AQ593" s="180"/>
      <c r="AR593" s="208"/>
      <c r="AS593" s="208"/>
      <c r="AT593" s="208"/>
      <c r="AU593" s="208"/>
      <c r="AV593" s="208"/>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row>
    <row r="594" spans="1:77" ht="16.5" hidden="1" customHeight="1">
      <c r="A594" s="365"/>
      <c r="B594" s="365"/>
      <c r="C594" s="365"/>
      <c r="D594" s="365"/>
      <c r="E594" s="365"/>
      <c r="F594" s="365"/>
      <c r="G594" s="365"/>
      <c r="H594" s="365"/>
      <c r="I594" s="365"/>
      <c r="J594" s="365"/>
      <c r="K594" s="365"/>
      <c r="L594" s="365"/>
      <c r="M594" s="365"/>
      <c r="N594" s="365"/>
      <c r="O594" s="365"/>
      <c r="P594" s="365"/>
      <c r="Q594" s="365"/>
      <c r="R594" s="365"/>
      <c r="S594" s="365"/>
      <c r="T594" s="365"/>
      <c r="U594" s="365"/>
      <c r="V594" s="180"/>
      <c r="W594" s="483"/>
      <c r="X594" s="373"/>
      <c r="Y594" s="180"/>
      <c r="AE594" s="208"/>
      <c r="AF594" s="208"/>
      <c r="AG594" s="208"/>
      <c r="AH594" s="208"/>
      <c r="AI594" s="208"/>
      <c r="AJ594" s="208"/>
      <c r="AK594" s="180"/>
      <c r="AL594" s="180"/>
      <c r="AM594" s="180"/>
      <c r="AN594" s="180"/>
      <c r="AO594" s="180"/>
      <c r="AP594" s="180"/>
      <c r="AQ594" s="180"/>
      <c r="AR594" s="208"/>
      <c r="AS594" s="208"/>
      <c r="AT594" s="208"/>
      <c r="AU594" s="208"/>
      <c r="AV594" s="208"/>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row>
    <row r="595" spans="1:77" ht="16.5" hidden="1" customHeight="1">
      <c r="A595" s="365"/>
      <c r="B595" s="365"/>
      <c r="C595" s="365"/>
      <c r="D595" s="365"/>
      <c r="E595" s="365"/>
      <c r="F595" s="365"/>
      <c r="G595" s="365"/>
      <c r="H595" s="365"/>
      <c r="I595" s="365"/>
      <c r="J595" s="365"/>
      <c r="K595" s="365"/>
      <c r="L595" s="365"/>
      <c r="M595" s="365"/>
      <c r="N595" s="365"/>
      <c r="O595" s="365"/>
      <c r="P595" s="365"/>
      <c r="Q595" s="365"/>
      <c r="R595" s="365"/>
      <c r="S595" s="365"/>
      <c r="T595" s="365"/>
      <c r="U595" s="365"/>
      <c r="V595" s="180"/>
      <c r="W595" s="483"/>
      <c r="X595" s="373"/>
      <c r="Y595" s="180"/>
      <c r="AE595" s="208"/>
      <c r="AF595" s="208"/>
      <c r="AG595" s="208"/>
      <c r="AH595" s="208"/>
      <c r="AI595" s="208"/>
      <c r="AJ595" s="208"/>
      <c r="AK595" s="180"/>
      <c r="AL595" s="180"/>
      <c r="AM595" s="180"/>
      <c r="AN595" s="180"/>
      <c r="AO595" s="180"/>
      <c r="AP595" s="180"/>
      <c r="AQ595" s="180"/>
      <c r="AR595" s="208"/>
      <c r="AS595" s="208"/>
      <c r="AT595" s="208"/>
      <c r="AU595" s="208"/>
      <c r="AV595" s="208"/>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row>
    <row r="596" spans="1:77" ht="16.5" hidden="1" customHeight="1">
      <c r="A596" s="365"/>
      <c r="B596" s="365"/>
      <c r="C596" s="365"/>
      <c r="D596" s="365"/>
      <c r="E596" s="365"/>
      <c r="F596" s="365"/>
      <c r="G596" s="365"/>
      <c r="H596" s="365"/>
      <c r="I596" s="365"/>
      <c r="J596" s="365"/>
      <c r="K596" s="365"/>
      <c r="L596" s="365"/>
      <c r="M596" s="365"/>
      <c r="N596" s="365"/>
      <c r="O596" s="365"/>
      <c r="P596" s="365"/>
      <c r="Q596" s="365"/>
      <c r="R596" s="365"/>
      <c r="S596" s="365"/>
      <c r="T596" s="365"/>
      <c r="U596" s="365"/>
      <c r="V596" s="180"/>
      <c r="W596" s="483"/>
      <c r="X596" s="373"/>
      <c r="Y596" s="180"/>
      <c r="AE596" s="208"/>
      <c r="AF596" s="208"/>
      <c r="AG596" s="208"/>
      <c r="AH596" s="208"/>
      <c r="AI596" s="208"/>
      <c r="AJ596" s="208"/>
      <c r="AK596" s="180"/>
      <c r="AL596" s="180"/>
      <c r="AM596" s="180"/>
      <c r="AN596" s="180"/>
      <c r="AO596" s="180"/>
      <c r="AP596" s="180"/>
      <c r="AQ596" s="180"/>
      <c r="AR596" s="208"/>
      <c r="AS596" s="208"/>
      <c r="AT596" s="208"/>
      <c r="AU596" s="208"/>
      <c r="AV596" s="208"/>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row>
    <row r="597" spans="1:77" ht="16.5" hidden="1" customHeight="1" thickBo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180"/>
      <c r="W597" s="484"/>
      <c r="X597" s="374"/>
      <c r="Y597" s="180"/>
      <c r="AE597" s="208"/>
      <c r="AF597" s="208"/>
      <c r="AG597" s="208"/>
      <c r="AH597" s="208"/>
      <c r="AI597" s="208"/>
      <c r="AJ597" s="208"/>
      <c r="AK597" s="180"/>
      <c r="AL597" s="180"/>
      <c r="AM597" s="180"/>
      <c r="AN597" s="180"/>
      <c r="AO597" s="180"/>
      <c r="AP597" s="180"/>
      <c r="AQ597" s="180"/>
      <c r="AR597" s="208"/>
      <c r="AS597" s="208"/>
      <c r="AT597" s="208"/>
      <c r="AU597" s="208"/>
      <c r="AV597" s="208"/>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row>
    <row r="598" spans="1:77" ht="16.5" hidden="1" customHeight="1">
      <c r="A598" s="480">
        <v>26</v>
      </c>
      <c r="B598" s="480" t="str">
        <f>IF(Matriz_de_Riesgos!N113="Corrupción_O_LA_FT",Matriz_de_Riesgos!I113,IF(Matriz_de_Riesgos!N113="Gestión","No valorar",""))</f>
        <v/>
      </c>
      <c r="C598" s="480"/>
      <c r="D598" s="480"/>
      <c r="E598" s="480"/>
      <c r="F598" s="480"/>
      <c r="G598" s="480"/>
      <c r="H598" s="480"/>
      <c r="I598" s="480"/>
      <c r="J598" s="480"/>
      <c r="K598" s="480"/>
      <c r="L598" s="480"/>
      <c r="M598" s="480"/>
      <c r="N598" s="480"/>
      <c r="O598" s="480"/>
      <c r="P598" s="480"/>
      <c r="Q598" s="480"/>
      <c r="R598" s="480"/>
      <c r="S598" s="480"/>
      <c r="T598" s="480"/>
      <c r="U598" s="480"/>
      <c r="V598" s="180"/>
      <c r="W598" s="482">
        <f>COUNTIF(C598:U598,"SI")</f>
        <v>0</v>
      </c>
      <c r="X598" s="350" t="str">
        <f>IF(OR(R598="SI",W598&gt;11),"CATASTRÓFICO",IF(W598&gt;5,"MAYOR",IF(W598&gt;0,"MODERADO","")))</f>
        <v/>
      </c>
      <c r="Y598" s="180"/>
      <c r="AE598" s="208"/>
      <c r="AF598" s="208"/>
      <c r="AG598" s="208"/>
      <c r="AH598" s="208"/>
      <c r="AI598" s="208"/>
      <c r="AJ598" s="208"/>
      <c r="AK598" s="180"/>
      <c r="AL598" s="180"/>
      <c r="AM598" s="180"/>
      <c r="AN598" s="180"/>
      <c r="AO598" s="180"/>
      <c r="AP598" s="180"/>
      <c r="AQ598" s="180"/>
      <c r="AR598" s="208"/>
      <c r="AS598" s="208"/>
      <c r="AT598" s="208"/>
      <c r="AU598" s="208"/>
      <c r="AV598" s="208"/>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row>
    <row r="599" spans="1:77" ht="16.5" hidden="1" customHeight="1">
      <c r="A599" s="365"/>
      <c r="B599" s="365"/>
      <c r="C599" s="365"/>
      <c r="D599" s="365"/>
      <c r="E599" s="365"/>
      <c r="F599" s="365"/>
      <c r="G599" s="365"/>
      <c r="H599" s="365"/>
      <c r="I599" s="365"/>
      <c r="J599" s="365"/>
      <c r="K599" s="365"/>
      <c r="L599" s="365"/>
      <c r="M599" s="365"/>
      <c r="N599" s="365"/>
      <c r="O599" s="365"/>
      <c r="P599" s="365"/>
      <c r="Q599" s="365"/>
      <c r="R599" s="365"/>
      <c r="S599" s="365"/>
      <c r="T599" s="365"/>
      <c r="U599" s="365"/>
      <c r="V599" s="180"/>
      <c r="W599" s="483"/>
      <c r="X599" s="373"/>
      <c r="Y599" s="180"/>
      <c r="AE599" s="208"/>
      <c r="AF599" s="208"/>
      <c r="AG599" s="208"/>
      <c r="AH599" s="208"/>
      <c r="AI599" s="208"/>
      <c r="AJ599" s="208"/>
      <c r="AK599" s="180"/>
      <c r="AL599" s="180"/>
      <c r="AM599" s="180"/>
      <c r="AN599" s="180"/>
      <c r="AO599" s="180"/>
      <c r="AP599" s="180"/>
      <c r="AQ599" s="180"/>
      <c r="AR599" s="208"/>
      <c r="AS599" s="208"/>
      <c r="AT599" s="208"/>
      <c r="AU599" s="208"/>
      <c r="AV599" s="208"/>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row>
    <row r="600" spans="1:77" ht="16.5" hidden="1" customHeight="1">
      <c r="A600" s="365"/>
      <c r="B600" s="365"/>
      <c r="C600" s="365"/>
      <c r="D600" s="365"/>
      <c r="E600" s="365"/>
      <c r="F600" s="365"/>
      <c r="G600" s="365"/>
      <c r="H600" s="365"/>
      <c r="I600" s="365"/>
      <c r="J600" s="365"/>
      <c r="K600" s="365"/>
      <c r="L600" s="365"/>
      <c r="M600" s="365"/>
      <c r="N600" s="365"/>
      <c r="O600" s="365"/>
      <c r="P600" s="365"/>
      <c r="Q600" s="365"/>
      <c r="R600" s="365"/>
      <c r="S600" s="365"/>
      <c r="T600" s="365"/>
      <c r="U600" s="365"/>
      <c r="V600" s="180"/>
      <c r="W600" s="483"/>
      <c r="X600" s="373"/>
      <c r="Y600" s="180"/>
      <c r="AE600" s="208"/>
      <c r="AF600" s="208"/>
      <c r="AG600" s="208"/>
      <c r="AH600" s="208"/>
      <c r="AI600" s="208"/>
      <c r="AJ600" s="208"/>
      <c r="AK600" s="180"/>
      <c r="AL600" s="180"/>
      <c r="AM600" s="180"/>
      <c r="AN600" s="180"/>
      <c r="AO600" s="180"/>
      <c r="AP600" s="180"/>
      <c r="AQ600" s="180"/>
      <c r="AR600" s="208"/>
      <c r="AS600" s="208"/>
      <c r="AT600" s="208"/>
      <c r="AU600" s="208"/>
      <c r="AV600" s="208"/>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row>
    <row r="601" spans="1:77" ht="16.5" hidden="1" customHeight="1">
      <c r="A601" s="365"/>
      <c r="B601" s="365"/>
      <c r="C601" s="365"/>
      <c r="D601" s="365"/>
      <c r="E601" s="365"/>
      <c r="F601" s="365"/>
      <c r="G601" s="365"/>
      <c r="H601" s="365"/>
      <c r="I601" s="365"/>
      <c r="J601" s="365"/>
      <c r="K601" s="365"/>
      <c r="L601" s="365"/>
      <c r="M601" s="365"/>
      <c r="N601" s="365"/>
      <c r="O601" s="365"/>
      <c r="P601" s="365"/>
      <c r="Q601" s="365"/>
      <c r="R601" s="365"/>
      <c r="S601" s="365"/>
      <c r="T601" s="365"/>
      <c r="U601" s="365"/>
      <c r="V601" s="180"/>
      <c r="W601" s="483"/>
      <c r="X601" s="373"/>
      <c r="Y601" s="180"/>
      <c r="AE601" s="208"/>
      <c r="AF601" s="208"/>
      <c r="AG601" s="208"/>
      <c r="AH601" s="208"/>
      <c r="AI601" s="208"/>
      <c r="AJ601" s="208"/>
      <c r="AK601" s="180"/>
      <c r="AL601" s="180"/>
      <c r="AM601" s="180"/>
      <c r="AN601" s="180"/>
      <c r="AO601" s="180"/>
      <c r="AP601" s="180"/>
      <c r="AQ601" s="180"/>
      <c r="AR601" s="208"/>
      <c r="AS601" s="208"/>
      <c r="AT601" s="208"/>
      <c r="AU601" s="208"/>
      <c r="AV601" s="208"/>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row>
    <row r="602" spans="1:77" ht="16.5" hidden="1" customHeight="1" thickBo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180"/>
      <c r="W602" s="484"/>
      <c r="X602" s="374"/>
      <c r="Y602" s="180"/>
      <c r="AE602" s="208"/>
      <c r="AF602" s="208"/>
      <c r="AG602" s="208"/>
      <c r="AH602" s="208"/>
      <c r="AI602" s="208"/>
      <c r="AJ602" s="208"/>
      <c r="AK602" s="180"/>
      <c r="AL602" s="180"/>
      <c r="AM602" s="180"/>
      <c r="AN602" s="180"/>
      <c r="AO602" s="180"/>
      <c r="AP602" s="180"/>
      <c r="AQ602" s="180"/>
      <c r="AR602" s="208"/>
      <c r="AS602" s="208"/>
      <c r="AT602" s="208"/>
      <c r="AU602" s="208"/>
      <c r="AV602" s="208"/>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row>
    <row r="603" spans="1:77" ht="16.5" hidden="1" customHeight="1">
      <c r="A603" s="480">
        <v>27</v>
      </c>
      <c r="B603" s="480" t="str">
        <f>IF(Matriz_de_Riesgos!N118="Corrupción_O_LA_FT",Matriz_de_Riesgos!I118,IF(Matriz_de_Riesgos!N118="Gestión","No valorar",""))</f>
        <v/>
      </c>
      <c r="C603" s="480"/>
      <c r="D603" s="480"/>
      <c r="E603" s="480"/>
      <c r="F603" s="480"/>
      <c r="G603" s="480"/>
      <c r="H603" s="480"/>
      <c r="I603" s="480"/>
      <c r="J603" s="480"/>
      <c r="K603" s="480"/>
      <c r="L603" s="480"/>
      <c r="M603" s="480"/>
      <c r="N603" s="480"/>
      <c r="O603" s="480"/>
      <c r="P603" s="480"/>
      <c r="Q603" s="480"/>
      <c r="R603" s="480"/>
      <c r="S603" s="480"/>
      <c r="T603" s="480"/>
      <c r="U603" s="480"/>
      <c r="V603" s="180"/>
      <c r="W603" s="482">
        <f>COUNTIF(C603:U603,"SI")</f>
        <v>0</v>
      </c>
      <c r="X603" s="350" t="str">
        <f>IF(OR(R603="SI",W603&gt;11),"CATASTRÓFICO",IF(W603&gt;5,"MAYOR",IF(W603&gt;0,"MODERADO","")))</f>
        <v/>
      </c>
      <c r="Y603" s="180"/>
      <c r="AE603" s="208"/>
      <c r="AF603" s="208"/>
      <c r="AG603" s="208"/>
      <c r="AH603" s="208"/>
      <c r="AI603" s="208"/>
      <c r="AJ603" s="208"/>
      <c r="AK603" s="180"/>
      <c r="AL603" s="180"/>
      <c r="AM603" s="180"/>
      <c r="AN603" s="180"/>
      <c r="AO603" s="180"/>
      <c r="AP603" s="180"/>
      <c r="AQ603" s="180"/>
      <c r="AR603" s="208"/>
      <c r="AS603" s="208"/>
      <c r="AT603" s="208"/>
      <c r="AU603" s="208"/>
      <c r="AV603" s="208"/>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row>
    <row r="604" spans="1:77" ht="16.5" hidden="1" customHeight="1">
      <c r="A604" s="365"/>
      <c r="B604" s="365"/>
      <c r="C604" s="365"/>
      <c r="D604" s="365"/>
      <c r="E604" s="365"/>
      <c r="F604" s="365"/>
      <c r="G604" s="365"/>
      <c r="H604" s="365"/>
      <c r="I604" s="365"/>
      <c r="J604" s="365"/>
      <c r="K604" s="365"/>
      <c r="L604" s="365"/>
      <c r="M604" s="365"/>
      <c r="N604" s="365"/>
      <c r="O604" s="365"/>
      <c r="P604" s="365"/>
      <c r="Q604" s="365"/>
      <c r="R604" s="365"/>
      <c r="S604" s="365"/>
      <c r="T604" s="365"/>
      <c r="U604" s="365"/>
      <c r="V604" s="180"/>
      <c r="W604" s="483"/>
      <c r="X604" s="373"/>
      <c r="Y604" s="180"/>
      <c r="AE604" s="208"/>
      <c r="AF604" s="208"/>
      <c r="AG604" s="208"/>
      <c r="AH604" s="208"/>
      <c r="AI604" s="208"/>
      <c r="AJ604" s="208"/>
      <c r="AK604" s="180"/>
      <c r="AL604" s="180"/>
      <c r="AM604" s="180"/>
      <c r="AN604" s="180"/>
      <c r="AO604" s="180"/>
      <c r="AP604" s="180"/>
      <c r="AQ604" s="180"/>
      <c r="AR604" s="208"/>
      <c r="AS604" s="208"/>
      <c r="AT604" s="208"/>
      <c r="AU604" s="208"/>
      <c r="AV604" s="208"/>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row>
    <row r="605" spans="1:77" ht="16.5" hidden="1" customHeight="1">
      <c r="A605" s="365"/>
      <c r="B605" s="365"/>
      <c r="C605" s="365"/>
      <c r="D605" s="365"/>
      <c r="E605" s="365"/>
      <c r="F605" s="365"/>
      <c r="G605" s="365"/>
      <c r="H605" s="365"/>
      <c r="I605" s="365"/>
      <c r="J605" s="365"/>
      <c r="K605" s="365"/>
      <c r="L605" s="365"/>
      <c r="M605" s="365"/>
      <c r="N605" s="365"/>
      <c r="O605" s="365"/>
      <c r="P605" s="365"/>
      <c r="Q605" s="365"/>
      <c r="R605" s="365"/>
      <c r="S605" s="365"/>
      <c r="T605" s="365"/>
      <c r="U605" s="365"/>
      <c r="V605" s="180"/>
      <c r="W605" s="483"/>
      <c r="X605" s="373"/>
      <c r="Y605" s="180"/>
      <c r="AE605" s="208"/>
      <c r="AF605" s="208"/>
      <c r="AG605" s="208"/>
      <c r="AH605" s="208"/>
      <c r="AI605" s="208"/>
      <c r="AJ605" s="208"/>
      <c r="AK605" s="180"/>
      <c r="AL605" s="180"/>
      <c r="AM605" s="180"/>
      <c r="AN605" s="180"/>
      <c r="AO605" s="180"/>
      <c r="AP605" s="180"/>
      <c r="AQ605" s="180"/>
      <c r="AR605" s="208"/>
      <c r="AS605" s="208"/>
      <c r="AT605" s="208"/>
      <c r="AU605" s="208"/>
      <c r="AV605" s="208"/>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row>
    <row r="606" spans="1:77" ht="16.5" hidden="1" customHeight="1">
      <c r="A606" s="365"/>
      <c r="B606" s="365"/>
      <c r="C606" s="365"/>
      <c r="D606" s="365"/>
      <c r="E606" s="365"/>
      <c r="F606" s="365"/>
      <c r="G606" s="365"/>
      <c r="H606" s="365"/>
      <c r="I606" s="365"/>
      <c r="J606" s="365"/>
      <c r="K606" s="365"/>
      <c r="L606" s="365"/>
      <c r="M606" s="365"/>
      <c r="N606" s="365"/>
      <c r="O606" s="365"/>
      <c r="P606" s="365"/>
      <c r="Q606" s="365"/>
      <c r="R606" s="365"/>
      <c r="S606" s="365"/>
      <c r="T606" s="365"/>
      <c r="U606" s="365"/>
      <c r="V606" s="180"/>
      <c r="W606" s="483"/>
      <c r="X606" s="373"/>
      <c r="Y606" s="180"/>
      <c r="AE606" s="208"/>
      <c r="AF606" s="208"/>
      <c r="AG606" s="208"/>
      <c r="AH606" s="208"/>
      <c r="AI606" s="208"/>
      <c r="AJ606" s="208"/>
      <c r="AK606" s="180"/>
      <c r="AL606" s="180"/>
      <c r="AM606" s="180"/>
      <c r="AN606" s="180"/>
      <c r="AO606" s="180"/>
      <c r="AP606" s="180"/>
      <c r="AQ606" s="180"/>
      <c r="AR606" s="208"/>
      <c r="AS606" s="208"/>
      <c r="AT606" s="208"/>
      <c r="AU606" s="208"/>
      <c r="AV606" s="208"/>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row>
    <row r="607" spans="1:77" ht="16.5" hidden="1" customHeight="1" thickBo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180"/>
      <c r="W607" s="484"/>
      <c r="X607" s="374"/>
      <c r="Y607" s="180"/>
      <c r="AE607" s="208"/>
      <c r="AF607" s="208"/>
      <c r="AG607" s="208"/>
      <c r="AH607" s="208"/>
      <c r="AI607" s="208"/>
      <c r="AJ607" s="208"/>
      <c r="AK607" s="180"/>
      <c r="AL607" s="180"/>
      <c r="AM607" s="180"/>
      <c r="AN607" s="180"/>
      <c r="AO607" s="180"/>
      <c r="AP607" s="180"/>
      <c r="AQ607" s="180"/>
      <c r="AR607" s="208"/>
      <c r="AS607" s="208"/>
      <c r="AT607" s="208"/>
      <c r="AU607" s="208"/>
      <c r="AV607" s="208"/>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row>
    <row r="608" spans="1:77" ht="16.5" hidden="1" customHeight="1">
      <c r="A608" s="480">
        <v>28</v>
      </c>
      <c r="B608" s="480" t="str">
        <f>IF(Matriz_de_Riesgos!N123="Corrupción_O_LA_FT",Matriz_de_Riesgos!I123,IF(Matriz_de_Riesgos!N123="Gestión","No valorar",""))</f>
        <v/>
      </c>
      <c r="C608" s="480"/>
      <c r="D608" s="480"/>
      <c r="E608" s="480"/>
      <c r="F608" s="480"/>
      <c r="G608" s="480"/>
      <c r="H608" s="480"/>
      <c r="I608" s="480"/>
      <c r="J608" s="480"/>
      <c r="K608" s="480"/>
      <c r="L608" s="480"/>
      <c r="M608" s="480"/>
      <c r="N608" s="480"/>
      <c r="O608" s="480"/>
      <c r="P608" s="480"/>
      <c r="Q608" s="480"/>
      <c r="R608" s="480"/>
      <c r="S608" s="480"/>
      <c r="T608" s="480"/>
      <c r="U608" s="480"/>
      <c r="V608" s="180"/>
      <c r="W608" s="482">
        <f>COUNTIF(C608:U608,"SI")</f>
        <v>0</v>
      </c>
      <c r="X608" s="350" t="str">
        <f>IF(OR(R608="SI",W608&gt;11),"CATASTRÓFICO",IF(W608&gt;5,"MAYOR",IF(W608&gt;0,"MODERADO","")))</f>
        <v/>
      </c>
      <c r="Y608" s="180"/>
      <c r="AE608" s="208"/>
      <c r="AF608" s="208"/>
      <c r="AG608" s="208"/>
      <c r="AH608" s="208"/>
      <c r="AI608" s="208"/>
      <c r="AJ608" s="208"/>
      <c r="AK608" s="180"/>
      <c r="AL608" s="180"/>
      <c r="AM608" s="180"/>
      <c r="AN608" s="180"/>
      <c r="AO608" s="180"/>
      <c r="AP608" s="180"/>
      <c r="AQ608" s="180"/>
      <c r="AR608" s="208"/>
      <c r="AS608" s="208"/>
      <c r="AT608" s="208"/>
      <c r="AU608" s="208"/>
      <c r="AV608" s="208"/>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row>
    <row r="609" spans="1:77" ht="16.5" hidden="1" customHeight="1">
      <c r="A609" s="365"/>
      <c r="B609" s="365"/>
      <c r="C609" s="365"/>
      <c r="D609" s="365"/>
      <c r="E609" s="365"/>
      <c r="F609" s="365"/>
      <c r="G609" s="365"/>
      <c r="H609" s="365"/>
      <c r="I609" s="365"/>
      <c r="J609" s="365"/>
      <c r="K609" s="365"/>
      <c r="L609" s="365"/>
      <c r="M609" s="365"/>
      <c r="N609" s="365"/>
      <c r="O609" s="365"/>
      <c r="P609" s="365"/>
      <c r="Q609" s="365"/>
      <c r="R609" s="365"/>
      <c r="S609" s="365"/>
      <c r="T609" s="365"/>
      <c r="U609" s="365"/>
      <c r="V609" s="180"/>
      <c r="W609" s="483"/>
      <c r="X609" s="373"/>
      <c r="Y609" s="180"/>
      <c r="AE609" s="208"/>
      <c r="AF609" s="208"/>
      <c r="AG609" s="208"/>
      <c r="AH609" s="208"/>
      <c r="AI609" s="208"/>
      <c r="AJ609" s="208"/>
      <c r="AK609" s="180"/>
      <c r="AL609" s="180"/>
      <c r="AM609" s="180"/>
      <c r="AN609" s="180"/>
      <c r="AO609" s="180"/>
      <c r="AP609" s="180"/>
      <c r="AQ609" s="180"/>
      <c r="AR609" s="208"/>
      <c r="AS609" s="208"/>
      <c r="AT609" s="208"/>
      <c r="AU609" s="208"/>
      <c r="AV609" s="208"/>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row>
    <row r="610" spans="1:77" ht="16.5" hidden="1" customHeight="1">
      <c r="A610" s="365"/>
      <c r="B610" s="365"/>
      <c r="C610" s="365"/>
      <c r="D610" s="365"/>
      <c r="E610" s="365"/>
      <c r="F610" s="365"/>
      <c r="G610" s="365"/>
      <c r="H610" s="365"/>
      <c r="I610" s="365"/>
      <c r="J610" s="365"/>
      <c r="K610" s="365"/>
      <c r="L610" s="365"/>
      <c r="M610" s="365"/>
      <c r="N610" s="365"/>
      <c r="O610" s="365"/>
      <c r="P610" s="365"/>
      <c r="Q610" s="365"/>
      <c r="R610" s="365"/>
      <c r="S610" s="365"/>
      <c r="T610" s="365"/>
      <c r="U610" s="365"/>
      <c r="V610" s="180"/>
      <c r="W610" s="483"/>
      <c r="X610" s="373"/>
      <c r="Y610" s="180"/>
      <c r="AE610" s="208"/>
      <c r="AF610" s="208"/>
      <c r="AG610" s="208"/>
      <c r="AH610" s="208"/>
      <c r="AI610" s="208"/>
      <c r="AJ610" s="208"/>
      <c r="AK610" s="180"/>
      <c r="AL610" s="180"/>
      <c r="AM610" s="180"/>
      <c r="AN610" s="180"/>
      <c r="AO610" s="180"/>
      <c r="AP610" s="180"/>
      <c r="AQ610" s="180"/>
      <c r="AR610" s="208"/>
      <c r="AS610" s="208"/>
      <c r="AT610" s="208"/>
      <c r="AU610" s="208"/>
      <c r="AV610" s="208"/>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row>
    <row r="611" spans="1:77" ht="16.5" hidden="1" customHeight="1">
      <c r="A611" s="365"/>
      <c r="B611" s="365"/>
      <c r="C611" s="365"/>
      <c r="D611" s="365"/>
      <c r="E611" s="365"/>
      <c r="F611" s="365"/>
      <c r="G611" s="365"/>
      <c r="H611" s="365"/>
      <c r="I611" s="365"/>
      <c r="J611" s="365"/>
      <c r="K611" s="365"/>
      <c r="L611" s="365"/>
      <c r="M611" s="365"/>
      <c r="N611" s="365"/>
      <c r="O611" s="365"/>
      <c r="P611" s="365"/>
      <c r="Q611" s="365"/>
      <c r="R611" s="365"/>
      <c r="S611" s="365"/>
      <c r="T611" s="365"/>
      <c r="U611" s="365"/>
      <c r="V611" s="180"/>
      <c r="W611" s="483"/>
      <c r="X611" s="373"/>
      <c r="Y611" s="180"/>
      <c r="AE611" s="208"/>
      <c r="AF611" s="208"/>
      <c r="AG611" s="208"/>
      <c r="AH611" s="208"/>
      <c r="AI611" s="208"/>
      <c r="AJ611" s="208"/>
      <c r="AK611" s="180"/>
      <c r="AL611" s="180"/>
      <c r="AM611" s="180"/>
      <c r="AN611" s="180"/>
      <c r="AO611" s="180"/>
      <c r="AP611" s="180"/>
      <c r="AQ611" s="180"/>
      <c r="AR611" s="208"/>
      <c r="AS611" s="208"/>
      <c r="AT611" s="208"/>
      <c r="AU611" s="208"/>
      <c r="AV611" s="208"/>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row>
    <row r="612" spans="1:77" ht="16.5" hidden="1" customHeight="1" thickBo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180"/>
      <c r="W612" s="484"/>
      <c r="X612" s="374"/>
      <c r="Y612" s="180"/>
      <c r="AE612" s="208"/>
      <c r="AF612" s="208"/>
      <c r="AG612" s="208"/>
      <c r="AH612" s="208"/>
      <c r="AI612" s="208"/>
      <c r="AJ612" s="208"/>
      <c r="AK612" s="180"/>
      <c r="AL612" s="180"/>
      <c r="AM612" s="180"/>
      <c r="AN612" s="180"/>
      <c r="AO612" s="180"/>
      <c r="AP612" s="180"/>
      <c r="AQ612" s="180"/>
      <c r="AR612" s="208"/>
      <c r="AS612" s="208"/>
      <c r="AT612" s="208"/>
      <c r="AU612" s="208"/>
      <c r="AV612" s="208"/>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row>
    <row r="613" spans="1:77" ht="16.5" hidden="1" customHeight="1">
      <c r="A613" s="480">
        <v>29</v>
      </c>
      <c r="B613" s="480" t="str">
        <f>IF(Matriz_de_Riesgos!N128="Corrupción_O_LA_FT",Matriz_de_Riesgos!I128,IF(Matriz_de_Riesgos!N128="Gestión","No valorar",""))</f>
        <v/>
      </c>
      <c r="C613" s="480"/>
      <c r="D613" s="480"/>
      <c r="E613" s="480"/>
      <c r="F613" s="480"/>
      <c r="G613" s="480"/>
      <c r="H613" s="480"/>
      <c r="I613" s="480"/>
      <c r="J613" s="480"/>
      <c r="K613" s="480"/>
      <c r="L613" s="480"/>
      <c r="M613" s="480"/>
      <c r="N613" s="480"/>
      <c r="O613" s="480"/>
      <c r="P613" s="480"/>
      <c r="Q613" s="480"/>
      <c r="R613" s="480"/>
      <c r="S613" s="480"/>
      <c r="T613" s="480"/>
      <c r="U613" s="480"/>
      <c r="V613" s="180"/>
      <c r="W613" s="482">
        <f>COUNTIF(C613:U613,"SI")</f>
        <v>0</v>
      </c>
      <c r="X613" s="350" t="str">
        <f>IF(OR(R613="SI",W613&gt;11),"CATASTRÓFICO",IF(W613&gt;5,"MAYOR",IF(W613&gt;0,"MODERADO","")))</f>
        <v/>
      </c>
      <c r="Y613" s="180"/>
      <c r="AE613" s="208"/>
      <c r="AF613" s="208"/>
      <c r="AG613" s="208"/>
      <c r="AH613" s="208"/>
      <c r="AI613" s="208"/>
      <c r="AJ613" s="208"/>
      <c r="AK613" s="180"/>
      <c r="AL613" s="180"/>
      <c r="AM613" s="180"/>
      <c r="AN613" s="180"/>
      <c r="AO613" s="180"/>
      <c r="AP613" s="180"/>
      <c r="AQ613" s="180"/>
      <c r="AR613" s="208"/>
      <c r="AS613" s="208"/>
      <c r="AT613" s="208"/>
      <c r="AU613" s="208"/>
      <c r="AV613" s="208"/>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row>
    <row r="614" spans="1:77" ht="16.5" hidden="1" customHeight="1">
      <c r="A614" s="365"/>
      <c r="B614" s="365"/>
      <c r="C614" s="365"/>
      <c r="D614" s="365"/>
      <c r="E614" s="365"/>
      <c r="F614" s="365"/>
      <c r="G614" s="365"/>
      <c r="H614" s="365"/>
      <c r="I614" s="365"/>
      <c r="J614" s="365"/>
      <c r="K614" s="365"/>
      <c r="L614" s="365"/>
      <c r="M614" s="365"/>
      <c r="N614" s="365"/>
      <c r="O614" s="365"/>
      <c r="P614" s="365"/>
      <c r="Q614" s="365"/>
      <c r="R614" s="365"/>
      <c r="S614" s="365"/>
      <c r="T614" s="365"/>
      <c r="U614" s="365"/>
      <c r="V614" s="180"/>
      <c r="W614" s="483"/>
      <c r="X614" s="373"/>
      <c r="Y614" s="180"/>
      <c r="AE614" s="208"/>
      <c r="AF614" s="208"/>
      <c r="AG614" s="208"/>
      <c r="AH614" s="208"/>
      <c r="AI614" s="208"/>
      <c r="AJ614" s="208"/>
      <c r="AK614" s="180"/>
      <c r="AL614" s="180"/>
      <c r="AM614" s="180"/>
      <c r="AN614" s="180"/>
      <c r="AO614" s="180"/>
      <c r="AP614" s="180"/>
      <c r="AQ614" s="180"/>
      <c r="AR614" s="208"/>
      <c r="AS614" s="208"/>
      <c r="AT614" s="208"/>
      <c r="AU614" s="208"/>
      <c r="AV614" s="208"/>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row>
    <row r="615" spans="1:77" ht="16.5" hidden="1" customHeight="1">
      <c r="A615" s="365"/>
      <c r="B615" s="365"/>
      <c r="C615" s="365"/>
      <c r="D615" s="365"/>
      <c r="E615" s="365"/>
      <c r="F615" s="365"/>
      <c r="G615" s="365"/>
      <c r="H615" s="365"/>
      <c r="I615" s="365"/>
      <c r="J615" s="365"/>
      <c r="K615" s="365"/>
      <c r="L615" s="365"/>
      <c r="M615" s="365"/>
      <c r="N615" s="365"/>
      <c r="O615" s="365"/>
      <c r="P615" s="365"/>
      <c r="Q615" s="365"/>
      <c r="R615" s="365"/>
      <c r="S615" s="365"/>
      <c r="T615" s="365"/>
      <c r="U615" s="365"/>
      <c r="V615" s="180"/>
      <c r="W615" s="483"/>
      <c r="X615" s="373"/>
      <c r="Y615" s="180"/>
      <c r="AE615" s="208"/>
      <c r="AF615" s="208"/>
      <c r="AG615" s="208"/>
      <c r="AH615" s="208"/>
      <c r="AI615" s="208"/>
      <c r="AJ615" s="208"/>
      <c r="AK615" s="180"/>
      <c r="AL615" s="180"/>
      <c r="AM615" s="180"/>
      <c r="AN615" s="180"/>
      <c r="AO615" s="180"/>
      <c r="AP615" s="180"/>
      <c r="AQ615" s="180"/>
      <c r="AR615" s="208"/>
      <c r="AS615" s="208"/>
      <c r="AT615" s="208"/>
      <c r="AU615" s="208"/>
      <c r="AV615" s="208"/>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row>
    <row r="616" spans="1:77" ht="16.5" hidden="1" customHeight="1">
      <c r="A616" s="365"/>
      <c r="B616" s="365"/>
      <c r="C616" s="365"/>
      <c r="D616" s="365"/>
      <c r="E616" s="365"/>
      <c r="F616" s="365"/>
      <c r="G616" s="365"/>
      <c r="H616" s="365"/>
      <c r="I616" s="365"/>
      <c r="J616" s="365"/>
      <c r="K616" s="365"/>
      <c r="L616" s="365"/>
      <c r="M616" s="365"/>
      <c r="N616" s="365"/>
      <c r="O616" s="365"/>
      <c r="P616" s="365"/>
      <c r="Q616" s="365"/>
      <c r="R616" s="365"/>
      <c r="S616" s="365"/>
      <c r="T616" s="365"/>
      <c r="U616" s="365"/>
      <c r="V616" s="180"/>
      <c r="W616" s="483"/>
      <c r="X616" s="373"/>
      <c r="Y616" s="180"/>
      <c r="AE616" s="208"/>
      <c r="AF616" s="208"/>
      <c r="AG616" s="208"/>
      <c r="AH616" s="208"/>
      <c r="AI616" s="208"/>
      <c r="AJ616" s="208"/>
      <c r="AK616" s="180"/>
      <c r="AL616" s="180"/>
      <c r="AM616" s="180"/>
      <c r="AN616" s="180"/>
      <c r="AO616" s="180"/>
      <c r="AP616" s="180"/>
      <c r="AQ616" s="180"/>
      <c r="AR616" s="208"/>
      <c r="AS616" s="208"/>
      <c r="AT616" s="208"/>
      <c r="AU616" s="208"/>
      <c r="AV616" s="208"/>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row>
    <row r="617" spans="1:77" ht="16.5" hidden="1" customHeight="1" thickBo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180"/>
      <c r="W617" s="484"/>
      <c r="X617" s="374"/>
      <c r="Y617" s="180"/>
      <c r="AE617" s="208"/>
      <c r="AF617" s="208"/>
      <c r="AG617" s="208"/>
      <c r="AH617" s="208"/>
      <c r="AI617" s="208"/>
      <c r="AJ617" s="208"/>
      <c r="AK617" s="180"/>
      <c r="AL617" s="180"/>
      <c r="AM617" s="180"/>
      <c r="AN617" s="180"/>
      <c r="AO617" s="180"/>
      <c r="AP617" s="180"/>
      <c r="AQ617" s="180"/>
      <c r="AR617" s="208"/>
      <c r="AS617" s="208"/>
      <c r="AT617" s="208"/>
      <c r="AU617" s="208"/>
      <c r="AV617" s="208"/>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row>
    <row r="618" spans="1:77" ht="16.5" hidden="1" customHeight="1">
      <c r="A618" s="480">
        <v>30</v>
      </c>
      <c r="B618" s="480" t="str">
        <f>IF(Matriz_de_Riesgos!N133="Corrupción_O_LA_FT",Matriz_de_Riesgos!I133,IF(Matriz_de_Riesgos!N133="Gestión","No valorar",""))</f>
        <v/>
      </c>
      <c r="C618" s="480"/>
      <c r="D618" s="480"/>
      <c r="E618" s="480"/>
      <c r="F618" s="480"/>
      <c r="G618" s="480"/>
      <c r="H618" s="480"/>
      <c r="I618" s="480"/>
      <c r="J618" s="480"/>
      <c r="K618" s="480"/>
      <c r="L618" s="480"/>
      <c r="M618" s="480"/>
      <c r="N618" s="480"/>
      <c r="O618" s="480"/>
      <c r="P618" s="480"/>
      <c r="Q618" s="480"/>
      <c r="R618" s="480"/>
      <c r="S618" s="480"/>
      <c r="T618" s="480"/>
      <c r="U618" s="480"/>
      <c r="V618" s="180"/>
      <c r="W618" s="482">
        <f>COUNTIF(C618:U618,"SI")</f>
        <v>0</v>
      </c>
      <c r="X618" s="350" t="str">
        <f>IF(OR(R618="SI",W618&gt;11),"CATASTRÓFICO",IF(W618&gt;5,"MAYOR",IF(W618&gt;0,"MODERADO","")))</f>
        <v/>
      </c>
      <c r="Y618" s="180"/>
      <c r="AE618" s="208"/>
      <c r="AF618" s="208"/>
      <c r="AG618" s="208"/>
      <c r="AH618" s="208"/>
      <c r="AI618" s="208"/>
      <c r="AJ618" s="208"/>
      <c r="AK618" s="180"/>
      <c r="AL618" s="180"/>
      <c r="AM618" s="180"/>
      <c r="AN618" s="180"/>
      <c r="AO618" s="180"/>
      <c r="AP618" s="180"/>
      <c r="AQ618" s="180"/>
      <c r="AR618" s="208"/>
      <c r="AS618" s="208"/>
      <c r="AT618" s="208"/>
      <c r="AU618" s="208"/>
      <c r="AV618" s="208"/>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row>
    <row r="619" spans="1:77" ht="16.5" hidden="1" customHeight="1">
      <c r="A619" s="365"/>
      <c r="B619" s="365"/>
      <c r="C619" s="365"/>
      <c r="D619" s="365"/>
      <c r="E619" s="365"/>
      <c r="F619" s="365"/>
      <c r="G619" s="365"/>
      <c r="H619" s="365"/>
      <c r="I619" s="365"/>
      <c r="J619" s="365"/>
      <c r="K619" s="365"/>
      <c r="L619" s="365"/>
      <c r="M619" s="365"/>
      <c r="N619" s="365"/>
      <c r="O619" s="365"/>
      <c r="P619" s="365"/>
      <c r="Q619" s="365"/>
      <c r="R619" s="365"/>
      <c r="S619" s="365"/>
      <c r="T619" s="365"/>
      <c r="U619" s="365"/>
      <c r="V619" s="180"/>
      <c r="W619" s="483"/>
      <c r="X619" s="373"/>
      <c r="Y619" s="180"/>
      <c r="AE619" s="208"/>
      <c r="AF619" s="208"/>
      <c r="AG619" s="208"/>
      <c r="AH619" s="208"/>
      <c r="AI619" s="208"/>
      <c r="AJ619" s="208"/>
      <c r="AK619" s="180"/>
      <c r="AL619" s="180"/>
      <c r="AM619" s="180"/>
      <c r="AN619" s="180"/>
      <c r="AO619" s="180"/>
      <c r="AP619" s="180"/>
      <c r="AQ619" s="180"/>
      <c r="AR619" s="208"/>
      <c r="AS619" s="208"/>
      <c r="AT619" s="208"/>
      <c r="AU619" s="208"/>
      <c r="AV619" s="208"/>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row>
    <row r="620" spans="1:77" ht="16.5" hidden="1" customHeight="1">
      <c r="A620" s="365"/>
      <c r="B620" s="365"/>
      <c r="C620" s="365"/>
      <c r="D620" s="365"/>
      <c r="E620" s="365"/>
      <c r="F620" s="365"/>
      <c r="G620" s="365"/>
      <c r="H620" s="365"/>
      <c r="I620" s="365"/>
      <c r="J620" s="365"/>
      <c r="K620" s="365"/>
      <c r="L620" s="365"/>
      <c r="M620" s="365"/>
      <c r="N620" s="365"/>
      <c r="O620" s="365"/>
      <c r="P620" s="365"/>
      <c r="Q620" s="365"/>
      <c r="R620" s="365"/>
      <c r="S620" s="365"/>
      <c r="T620" s="365"/>
      <c r="U620" s="365"/>
      <c r="V620" s="180"/>
      <c r="W620" s="483"/>
      <c r="X620" s="373"/>
      <c r="Y620" s="180"/>
      <c r="AE620" s="208"/>
      <c r="AF620" s="208"/>
      <c r="AG620" s="208"/>
      <c r="AH620" s="208"/>
      <c r="AI620" s="208"/>
      <c r="AJ620" s="208"/>
      <c r="AK620" s="180"/>
      <c r="AL620" s="180"/>
      <c r="AM620" s="180"/>
      <c r="AN620" s="180"/>
      <c r="AO620" s="180"/>
      <c r="AP620" s="180"/>
      <c r="AQ620" s="180"/>
      <c r="AR620" s="208"/>
      <c r="AS620" s="208"/>
      <c r="AT620" s="208"/>
      <c r="AU620" s="208"/>
      <c r="AV620" s="208"/>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row>
    <row r="621" spans="1:77" ht="16.5" hidden="1" customHeight="1">
      <c r="A621" s="365"/>
      <c r="B621" s="365"/>
      <c r="C621" s="365"/>
      <c r="D621" s="365"/>
      <c r="E621" s="365"/>
      <c r="F621" s="365"/>
      <c r="G621" s="365"/>
      <c r="H621" s="365"/>
      <c r="I621" s="365"/>
      <c r="J621" s="365"/>
      <c r="K621" s="365"/>
      <c r="L621" s="365"/>
      <c r="M621" s="365"/>
      <c r="N621" s="365"/>
      <c r="O621" s="365"/>
      <c r="P621" s="365"/>
      <c r="Q621" s="365"/>
      <c r="R621" s="365"/>
      <c r="S621" s="365"/>
      <c r="T621" s="365"/>
      <c r="U621" s="365"/>
      <c r="V621" s="180"/>
      <c r="W621" s="483"/>
      <c r="X621" s="373"/>
      <c r="Y621" s="180"/>
      <c r="AE621" s="208"/>
      <c r="AF621" s="208"/>
      <c r="AG621" s="208"/>
      <c r="AH621" s="208"/>
      <c r="AI621" s="208"/>
      <c r="AJ621" s="208"/>
      <c r="AK621" s="180"/>
      <c r="AL621" s="180"/>
      <c r="AM621" s="180"/>
      <c r="AN621" s="180"/>
      <c r="AO621" s="180"/>
      <c r="AP621" s="180"/>
      <c r="AQ621" s="180"/>
      <c r="AR621" s="208"/>
      <c r="AS621" s="208"/>
      <c r="AT621" s="208"/>
      <c r="AU621" s="208"/>
      <c r="AV621" s="208"/>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row>
    <row r="622" spans="1:77" ht="16.5" hidden="1" customHeight="1" thickBo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180"/>
      <c r="W622" s="484"/>
      <c r="X622" s="374"/>
      <c r="Y622" s="180"/>
      <c r="AE622" s="208"/>
      <c r="AF622" s="208"/>
      <c r="AG622" s="208"/>
      <c r="AH622" s="208"/>
      <c r="AI622" s="208"/>
      <c r="AJ622" s="208"/>
      <c r="AK622" s="180"/>
      <c r="AL622" s="180"/>
      <c r="AM622" s="180"/>
      <c r="AN622" s="180"/>
      <c r="AO622" s="180"/>
      <c r="AP622" s="180"/>
      <c r="AQ622" s="180"/>
      <c r="AR622" s="208"/>
      <c r="AS622" s="208"/>
      <c r="AT622" s="208"/>
      <c r="AU622" s="208"/>
      <c r="AV622" s="208"/>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row>
    <row r="623" spans="1:77" ht="16.5" hidden="1" customHeight="1">
      <c r="A623" s="480">
        <v>31</v>
      </c>
      <c r="B623" s="480" t="str">
        <f>IF(Matriz_de_Riesgos!N138="Corrupción_O_LA_FT",Matriz_de_Riesgos!I138,IF(Matriz_de_Riesgos!N138="Gestión","No valorar",""))</f>
        <v/>
      </c>
      <c r="C623" s="480"/>
      <c r="D623" s="480"/>
      <c r="E623" s="480"/>
      <c r="F623" s="480"/>
      <c r="G623" s="480"/>
      <c r="H623" s="480"/>
      <c r="I623" s="480"/>
      <c r="J623" s="480"/>
      <c r="K623" s="480"/>
      <c r="L623" s="480"/>
      <c r="M623" s="480"/>
      <c r="N623" s="480"/>
      <c r="O623" s="480"/>
      <c r="P623" s="480"/>
      <c r="Q623" s="480"/>
      <c r="R623" s="480"/>
      <c r="S623" s="480"/>
      <c r="T623" s="480"/>
      <c r="U623" s="480"/>
      <c r="V623" s="180"/>
      <c r="W623" s="482">
        <f>COUNTIF(C623:U623,"SI")</f>
        <v>0</v>
      </c>
      <c r="X623" s="350" t="str">
        <f>IF(OR(R623="SI",W623&gt;11),"CATASTRÓFICO",IF(W623&gt;5,"MAYOR",IF(W623&gt;0,"MODERADO","")))</f>
        <v/>
      </c>
      <c r="Y623" s="180"/>
      <c r="AE623" s="208"/>
      <c r="AF623" s="208"/>
      <c r="AG623" s="208"/>
      <c r="AH623" s="208"/>
      <c r="AI623" s="208"/>
      <c r="AJ623" s="208"/>
      <c r="AK623" s="180"/>
      <c r="AL623" s="180"/>
      <c r="AM623" s="180"/>
      <c r="AN623" s="180"/>
      <c r="AO623" s="180"/>
      <c r="AP623" s="180"/>
      <c r="AQ623" s="180"/>
      <c r="AR623" s="208"/>
      <c r="AS623" s="208"/>
      <c r="AT623" s="208"/>
      <c r="AU623" s="208"/>
      <c r="AV623" s="208"/>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row>
    <row r="624" spans="1:77" ht="16.5" hidden="1" customHeight="1">
      <c r="A624" s="365"/>
      <c r="B624" s="365"/>
      <c r="C624" s="365"/>
      <c r="D624" s="365"/>
      <c r="E624" s="365"/>
      <c r="F624" s="365"/>
      <c r="G624" s="365"/>
      <c r="H624" s="365"/>
      <c r="I624" s="365"/>
      <c r="J624" s="365"/>
      <c r="K624" s="365"/>
      <c r="L624" s="365"/>
      <c r="M624" s="365"/>
      <c r="N624" s="365"/>
      <c r="O624" s="365"/>
      <c r="P624" s="365"/>
      <c r="Q624" s="365"/>
      <c r="R624" s="365"/>
      <c r="S624" s="365"/>
      <c r="T624" s="365"/>
      <c r="U624" s="365"/>
      <c r="V624" s="180"/>
      <c r="W624" s="483"/>
      <c r="X624" s="373"/>
      <c r="Y624" s="180"/>
      <c r="AE624" s="208"/>
      <c r="AF624" s="208"/>
      <c r="AG624" s="208"/>
      <c r="AH624" s="208"/>
      <c r="AI624" s="208"/>
      <c r="AJ624" s="208"/>
      <c r="AK624" s="180"/>
      <c r="AL624" s="180"/>
      <c r="AM624" s="180"/>
      <c r="AN624" s="180"/>
      <c r="AO624" s="180"/>
      <c r="AP624" s="180"/>
      <c r="AQ624" s="180"/>
      <c r="AR624" s="208"/>
      <c r="AS624" s="208"/>
      <c r="AT624" s="208"/>
      <c r="AU624" s="208"/>
      <c r="AV624" s="208"/>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row>
    <row r="625" spans="1:77" ht="16.5" hidden="1" customHeight="1">
      <c r="A625" s="365"/>
      <c r="B625" s="365"/>
      <c r="C625" s="365"/>
      <c r="D625" s="365"/>
      <c r="E625" s="365"/>
      <c r="F625" s="365"/>
      <c r="G625" s="365"/>
      <c r="H625" s="365"/>
      <c r="I625" s="365"/>
      <c r="J625" s="365"/>
      <c r="K625" s="365"/>
      <c r="L625" s="365"/>
      <c r="M625" s="365"/>
      <c r="N625" s="365"/>
      <c r="O625" s="365"/>
      <c r="P625" s="365"/>
      <c r="Q625" s="365"/>
      <c r="R625" s="365"/>
      <c r="S625" s="365"/>
      <c r="T625" s="365"/>
      <c r="U625" s="365"/>
      <c r="V625" s="180"/>
      <c r="W625" s="483"/>
      <c r="X625" s="373"/>
      <c r="Y625" s="180"/>
      <c r="AE625" s="208"/>
      <c r="AF625" s="208"/>
      <c r="AG625" s="208"/>
      <c r="AH625" s="208"/>
      <c r="AI625" s="208"/>
      <c r="AJ625" s="208"/>
      <c r="AK625" s="180"/>
      <c r="AL625" s="180"/>
      <c r="AM625" s="180"/>
      <c r="AN625" s="180"/>
      <c r="AO625" s="180"/>
      <c r="AP625" s="180"/>
      <c r="AQ625" s="180"/>
      <c r="AR625" s="208"/>
      <c r="AS625" s="208"/>
      <c r="AT625" s="208"/>
      <c r="AU625" s="208"/>
      <c r="AV625" s="208"/>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row>
    <row r="626" spans="1:77" ht="16.5" hidden="1" customHeight="1">
      <c r="A626" s="365"/>
      <c r="B626" s="365"/>
      <c r="C626" s="365"/>
      <c r="D626" s="365"/>
      <c r="E626" s="365"/>
      <c r="F626" s="365"/>
      <c r="G626" s="365"/>
      <c r="H626" s="365"/>
      <c r="I626" s="365"/>
      <c r="J626" s="365"/>
      <c r="K626" s="365"/>
      <c r="L626" s="365"/>
      <c r="M626" s="365"/>
      <c r="N626" s="365"/>
      <c r="O626" s="365"/>
      <c r="P626" s="365"/>
      <c r="Q626" s="365"/>
      <c r="R626" s="365"/>
      <c r="S626" s="365"/>
      <c r="T626" s="365"/>
      <c r="U626" s="365"/>
      <c r="V626" s="180"/>
      <c r="W626" s="483"/>
      <c r="X626" s="373"/>
      <c r="Y626" s="180"/>
      <c r="AE626" s="208"/>
      <c r="AF626" s="208"/>
      <c r="AG626" s="208"/>
      <c r="AH626" s="208"/>
      <c r="AI626" s="208"/>
      <c r="AJ626" s="208"/>
      <c r="AK626" s="180"/>
      <c r="AL626" s="180"/>
      <c r="AM626" s="180"/>
      <c r="AN626" s="180"/>
      <c r="AO626" s="180"/>
      <c r="AP626" s="180"/>
      <c r="AQ626" s="180"/>
      <c r="AR626" s="208"/>
      <c r="AS626" s="208"/>
      <c r="AT626" s="208"/>
      <c r="AU626" s="208"/>
      <c r="AV626" s="208"/>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row>
    <row r="627" spans="1:77" ht="16.5" hidden="1" customHeight="1" thickBo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180"/>
      <c r="W627" s="484"/>
      <c r="X627" s="374"/>
      <c r="Y627" s="180"/>
      <c r="AE627" s="208"/>
      <c r="AF627" s="208"/>
      <c r="AG627" s="208"/>
      <c r="AH627" s="208"/>
      <c r="AI627" s="208"/>
      <c r="AJ627" s="208"/>
      <c r="AK627" s="180"/>
      <c r="AL627" s="180"/>
      <c r="AM627" s="180"/>
      <c r="AN627" s="180"/>
      <c r="AO627" s="180"/>
      <c r="AP627" s="180"/>
      <c r="AQ627" s="180"/>
      <c r="AR627" s="208"/>
      <c r="AS627" s="208"/>
      <c r="AT627" s="208"/>
      <c r="AU627" s="208"/>
      <c r="AV627" s="208"/>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row>
    <row r="628" spans="1:77" ht="16.5" hidden="1" customHeight="1">
      <c r="A628" s="480">
        <v>32</v>
      </c>
      <c r="B628" s="480" t="str">
        <f>IF(Matriz_de_Riesgos!N143="Corrupción_O_LA_FT",Matriz_de_Riesgos!I143,IF(Matriz_de_Riesgos!N143="Gestión","No valorar",""))</f>
        <v/>
      </c>
      <c r="C628" s="480"/>
      <c r="D628" s="480"/>
      <c r="E628" s="480"/>
      <c r="F628" s="480"/>
      <c r="G628" s="480"/>
      <c r="H628" s="480"/>
      <c r="I628" s="480"/>
      <c r="J628" s="480"/>
      <c r="K628" s="480"/>
      <c r="L628" s="480"/>
      <c r="M628" s="480"/>
      <c r="N628" s="480"/>
      <c r="O628" s="480"/>
      <c r="P628" s="480"/>
      <c r="Q628" s="480"/>
      <c r="R628" s="480"/>
      <c r="S628" s="480"/>
      <c r="T628" s="480"/>
      <c r="U628" s="480"/>
      <c r="V628" s="180"/>
      <c r="W628" s="536">
        <f>COUNTIF(C628:U628,"SI")</f>
        <v>0</v>
      </c>
      <c r="X628" s="350" t="str">
        <f>IF(OR(R628="SI",W628&gt;11),"CATASTRÓFICO",IF(W628&gt;5,"MAYOR",IF(W628&gt;0,"MODERADO","")))</f>
        <v/>
      </c>
      <c r="Y628" s="180"/>
      <c r="AE628" s="208"/>
      <c r="AF628" s="208"/>
      <c r="AG628" s="208"/>
      <c r="AH628" s="208"/>
      <c r="AI628" s="208"/>
      <c r="AJ628" s="208"/>
      <c r="AK628" s="180"/>
      <c r="AL628" s="180"/>
      <c r="AM628" s="180"/>
      <c r="AN628" s="180"/>
      <c r="AO628" s="180"/>
      <c r="AP628" s="180"/>
      <c r="AQ628" s="180"/>
      <c r="AR628" s="208"/>
      <c r="AS628" s="208"/>
      <c r="AT628" s="208"/>
      <c r="AU628" s="208"/>
      <c r="AV628" s="208"/>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row>
    <row r="629" spans="1:77" ht="16.5" hidden="1" customHeight="1">
      <c r="A629" s="365"/>
      <c r="B629" s="365"/>
      <c r="C629" s="365"/>
      <c r="D629" s="365"/>
      <c r="E629" s="365"/>
      <c r="F629" s="365"/>
      <c r="G629" s="365"/>
      <c r="H629" s="365"/>
      <c r="I629" s="365"/>
      <c r="J629" s="365"/>
      <c r="K629" s="365"/>
      <c r="L629" s="365"/>
      <c r="M629" s="365"/>
      <c r="N629" s="365"/>
      <c r="O629" s="365"/>
      <c r="P629" s="365"/>
      <c r="Q629" s="365"/>
      <c r="R629" s="365"/>
      <c r="S629" s="365"/>
      <c r="T629" s="365"/>
      <c r="U629" s="365"/>
      <c r="V629" s="180"/>
      <c r="W629" s="377"/>
      <c r="X629" s="373"/>
      <c r="Y629" s="180"/>
      <c r="AE629" s="208"/>
      <c r="AF629" s="208"/>
      <c r="AG629" s="208"/>
      <c r="AH629" s="208"/>
      <c r="AI629" s="208"/>
      <c r="AJ629" s="208"/>
      <c r="AK629" s="180"/>
      <c r="AL629" s="180"/>
      <c r="AM629" s="180"/>
      <c r="AN629" s="180"/>
      <c r="AO629" s="180"/>
      <c r="AP629" s="180"/>
      <c r="AQ629" s="180"/>
      <c r="AR629" s="208"/>
      <c r="AS629" s="208"/>
      <c r="AT629" s="208"/>
      <c r="AU629" s="208"/>
      <c r="AV629" s="208"/>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row>
    <row r="630" spans="1:77" ht="16.5" hidden="1" customHeight="1">
      <c r="A630" s="365"/>
      <c r="B630" s="365"/>
      <c r="C630" s="365"/>
      <c r="D630" s="365"/>
      <c r="E630" s="365"/>
      <c r="F630" s="365"/>
      <c r="G630" s="365"/>
      <c r="H630" s="365"/>
      <c r="I630" s="365"/>
      <c r="J630" s="365"/>
      <c r="K630" s="365"/>
      <c r="L630" s="365"/>
      <c r="M630" s="365"/>
      <c r="N630" s="365"/>
      <c r="O630" s="365"/>
      <c r="P630" s="365"/>
      <c r="Q630" s="365"/>
      <c r="R630" s="365"/>
      <c r="S630" s="365"/>
      <c r="T630" s="365"/>
      <c r="U630" s="365"/>
      <c r="V630" s="180"/>
      <c r="W630" s="377"/>
      <c r="X630" s="373"/>
      <c r="Y630" s="180"/>
      <c r="AE630" s="208"/>
      <c r="AF630" s="208"/>
      <c r="AG630" s="208"/>
      <c r="AH630" s="208"/>
      <c r="AI630" s="208"/>
      <c r="AJ630" s="208"/>
      <c r="AK630" s="180"/>
      <c r="AL630" s="180"/>
      <c r="AM630" s="180"/>
      <c r="AN630" s="180"/>
      <c r="AO630" s="180"/>
      <c r="AP630" s="180"/>
      <c r="AQ630" s="180"/>
      <c r="AR630" s="208"/>
      <c r="AS630" s="208"/>
      <c r="AT630" s="208"/>
      <c r="AU630" s="208"/>
      <c r="AV630" s="208"/>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row>
    <row r="631" spans="1:77" ht="16.5" hidden="1" customHeight="1">
      <c r="A631" s="365"/>
      <c r="B631" s="365"/>
      <c r="C631" s="365"/>
      <c r="D631" s="365"/>
      <c r="E631" s="365"/>
      <c r="F631" s="365"/>
      <c r="G631" s="365"/>
      <c r="H631" s="365"/>
      <c r="I631" s="365"/>
      <c r="J631" s="365"/>
      <c r="K631" s="365"/>
      <c r="L631" s="365"/>
      <c r="M631" s="365"/>
      <c r="N631" s="365"/>
      <c r="O631" s="365"/>
      <c r="P631" s="365"/>
      <c r="Q631" s="365"/>
      <c r="R631" s="365"/>
      <c r="S631" s="365"/>
      <c r="T631" s="365"/>
      <c r="U631" s="365"/>
      <c r="V631" s="180"/>
      <c r="W631" s="377"/>
      <c r="X631" s="373"/>
      <c r="Y631" s="180"/>
      <c r="AE631" s="208"/>
      <c r="AF631" s="208"/>
      <c r="AG631" s="208"/>
      <c r="AH631" s="208"/>
      <c r="AI631" s="208"/>
      <c r="AJ631" s="208"/>
      <c r="AK631" s="180"/>
      <c r="AL631" s="180"/>
      <c r="AM631" s="180"/>
      <c r="AN631" s="180"/>
      <c r="AO631" s="180"/>
      <c r="AP631" s="180"/>
      <c r="AQ631" s="180"/>
      <c r="AR631" s="208"/>
      <c r="AS631" s="208"/>
      <c r="AT631" s="208"/>
      <c r="AU631" s="208"/>
      <c r="AV631" s="208"/>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row>
    <row r="632" spans="1:77" ht="16.5" hidden="1" customHeight="1" thickBo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180"/>
      <c r="W632" s="378"/>
      <c r="X632" s="374"/>
      <c r="Y632" s="180"/>
      <c r="AE632" s="208"/>
      <c r="AF632" s="208"/>
      <c r="AG632" s="208"/>
      <c r="AH632" s="208"/>
      <c r="AI632" s="208"/>
      <c r="AJ632" s="208"/>
      <c r="AK632" s="180"/>
      <c r="AL632" s="180"/>
      <c r="AM632" s="180"/>
      <c r="AN632" s="180"/>
      <c r="AO632" s="180"/>
      <c r="AP632" s="180"/>
      <c r="AQ632" s="180"/>
      <c r="AR632" s="208"/>
      <c r="AS632" s="208"/>
      <c r="AT632" s="208"/>
      <c r="AU632" s="208"/>
      <c r="AV632" s="208"/>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row>
    <row r="633" spans="1:77" ht="16.5" hidden="1" customHeight="1">
      <c r="A633" s="480">
        <v>33</v>
      </c>
      <c r="B633" s="480" t="str">
        <f>IF(Matriz_de_Riesgos!N148="Corrupción_O_LA_FT",Matriz_de_Riesgos!I148,IF(Matriz_de_Riesgos!N148="Gestión","No valorar",""))</f>
        <v/>
      </c>
      <c r="C633" s="480"/>
      <c r="D633" s="480"/>
      <c r="E633" s="480"/>
      <c r="F633" s="480"/>
      <c r="G633" s="480"/>
      <c r="H633" s="480"/>
      <c r="I633" s="480"/>
      <c r="J633" s="480"/>
      <c r="K633" s="480"/>
      <c r="L633" s="480"/>
      <c r="M633" s="480"/>
      <c r="N633" s="480"/>
      <c r="O633" s="480"/>
      <c r="P633" s="480"/>
      <c r="Q633" s="480"/>
      <c r="R633" s="480"/>
      <c r="S633" s="480"/>
      <c r="T633" s="480"/>
      <c r="U633" s="480"/>
      <c r="V633" s="180"/>
      <c r="W633" s="536">
        <f>COUNTIF(C633:U633,"SI")</f>
        <v>0</v>
      </c>
      <c r="X633" s="350" t="str">
        <f>IF(OR(R633="SI",W633&gt;11),"CATASTRÓFICO",IF(W633&gt;5,"MAYOR",IF(W633&gt;0,"MODERADO","")))</f>
        <v/>
      </c>
      <c r="Y633" s="180"/>
      <c r="AE633" s="208"/>
      <c r="AF633" s="208"/>
      <c r="AG633" s="208"/>
      <c r="AH633" s="208"/>
      <c r="AI633" s="208"/>
      <c r="AJ633" s="208"/>
      <c r="AK633" s="180"/>
      <c r="AL633" s="180"/>
      <c r="AM633" s="180"/>
      <c r="AN633" s="180"/>
      <c r="AO633" s="180"/>
      <c r="AP633" s="180"/>
      <c r="AQ633" s="180"/>
      <c r="AR633" s="208"/>
      <c r="AS633" s="208"/>
      <c r="AT633" s="208"/>
      <c r="AU633" s="208"/>
      <c r="AV633" s="208"/>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row>
    <row r="634" spans="1:77" ht="16.5" hidden="1" customHeight="1">
      <c r="A634" s="365"/>
      <c r="B634" s="365"/>
      <c r="C634" s="365"/>
      <c r="D634" s="365"/>
      <c r="E634" s="365"/>
      <c r="F634" s="365"/>
      <c r="G634" s="365"/>
      <c r="H634" s="365"/>
      <c r="I634" s="365"/>
      <c r="J634" s="365"/>
      <c r="K634" s="365"/>
      <c r="L634" s="365"/>
      <c r="M634" s="365"/>
      <c r="N634" s="365"/>
      <c r="O634" s="365"/>
      <c r="P634" s="365"/>
      <c r="Q634" s="365"/>
      <c r="R634" s="365"/>
      <c r="S634" s="365"/>
      <c r="T634" s="365"/>
      <c r="U634" s="365"/>
      <c r="V634" s="180"/>
      <c r="W634" s="377"/>
      <c r="X634" s="373"/>
      <c r="Y634" s="180"/>
      <c r="AE634" s="208"/>
      <c r="AF634" s="208"/>
      <c r="AG634" s="208"/>
      <c r="AH634" s="208"/>
      <c r="AI634" s="208"/>
      <c r="AJ634" s="208"/>
      <c r="AK634" s="180"/>
      <c r="AL634" s="180"/>
      <c r="AM634" s="180"/>
      <c r="AN634" s="180"/>
      <c r="AO634" s="180"/>
      <c r="AP634" s="180"/>
      <c r="AQ634" s="180"/>
      <c r="AR634" s="208"/>
      <c r="AS634" s="208"/>
      <c r="AT634" s="208"/>
      <c r="AU634" s="208"/>
      <c r="AV634" s="208"/>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row>
    <row r="635" spans="1:77" ht="16.5" hidden="1" customHeight="1">
      <c r="A635" s="365"/>
      <c r="B635" s="365"/>
      <c r="C635" s="365"/>
      <c r="D635" s="365"/>
      <c r="E635" s="365"/>
      <c r="F635" s="365"/>
      <c r="G635" s="365"/>
      <c r="H635" s="365"/>
      <c r="I635" s="365"/>
      <c r="J635" s="365"/>
      <c r="K635" s="365"/>
      <c r="L635" s="365"/>
      <c r="M635" s="365"/>
      <c r="N635" s="365"/>
      <c r="O635" s="365"/>
      <c r="P635" s="365"/>
      <c r="Q635" s="365"/>
      <c r="R635" s="365"/>
      <c r="S635" s="365"/>
      <c r="T635" s="365"/>
      <c r="U635" s="365"/>
      <c r="V635" s="180"/>
      <c r="W635" s="377"/>
      <c r="X635" s="373"/>
      <c r="Y635" s="180"/>
      <c r="AE635" s="208"/>
      <c r="AF635" s="208"/>
      <c r="AG635" s="208"/>
      <c r="AH635" s="208"/>
      <c r="AI635" s="208"/>
      <c r="AJ635" s="208"/>
      <c r="AK635" s="180"/>
      <c r="AL635" s="180"/>
      <c r="AM635" s="180"/>
      <c r="AN635" s="180"/>
      <c r="AO635" s="180"/>
      <c r="AP635" s="180"/>
      <c r="AQ635" s="180"/>
      <c r="AR635" s="208"/>
      <c r="AS635" s="208"/>
      <c r="AT635" s="208"/>
      <c r="AU635" s="208"/>
      <c r="AV635" s="208"/>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row>
    <row r="636" spans="1:77" ht="16.5" hidden="1" customHeight="1">
      <c r="A636" s="365"/>
      <c r="B636" s="365"/>
      <c r="C636" s="365"/>
      <c r="D636" s="365"/>
      <c r="E636" s="365"/>
      <c r="F636" s="365"/>
      <c r="G636" s="365"/>
      <c r="H636" s="365"/>
      <c r="I636" s="365"/>
      <c r="J636" s="365"/>
      <c r="K636" s="365"/>
      <c r="L636" s="365"/>
      <c r="M636" s="365"/>
      <c r="N636" s="365"/>
      <c r="O636" s="365"/>
      <c r="P636" s="365"/>
      <c r="Q636" s="365"/>
      <c r="R636" s="365"/>
      <c r="S636" s="365"/>
      <c r="T636" s="365"/>
      <c r="U636" s="365"/>
      <c r="V636" s="180"/>
      <c r="W636" s="377"/>
      <c r="X636" s="373"/>
      <c r="Y636" s="180"/>
      <c r="AE636" s="208"/>
      <c r="AF636" s="208"/>
      <c r="AG636" s="208"/>
      <c r="AH636" s="208"/>
      <c r="AI636" s="208"/>
      <c r="AJ636" s="208"/>
      <c r="AK636" s="180"/>
      <c r="AL636" s="180"/>
      <c r="AM636" s="180"/>
      <c r="AN636" s="180"/>
      <c r="AO636" s="180"/>
      <c r="AP636" s="180"/>
      <c r="AQ636" s="180"/>
      <c r="AR636" s="208"/>
      <c r="AS636" s="208"/>
      <c r="AT636" s="208"/>
      <c r="AU636" s="208"/>
      <c r="AV636" s="208"/>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row>
    <row r="637" spans="1:77" ht="16.5" hidden="1" customHeight="1" thickBo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180"/>
      <c r="W637" s="378"/>
      <c r="X637" s="374"/>
      <c r="Y637" s="180"/>
      <c r="AE637" s="208"/>
      <c r="AF637" s="208"/>
      <c r="AG637" s="208"/>
      <c r="AH637" s="208"/>
      <c r="AI637" s="208"/>
      <c r="AJ637" s="208"/>
      <c r="AK637" s="180"/>
      <c r="AL637" s="180"/>
      <c r="AM637" s="180"/>
      <c r="AN637" s="180"/>
      <c r="AO637" s="180"/>
      <c r="AP637" s="180"/>
      <c r="AQ637" s="180"/>
      <c r="AR637" s="208"/>
      <c r="AS637" s="208"/>
      <c r="AT637" s="208"/>
      <c r="AU637" s="208"/>
      <c r="AV637" s="208"/>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row>
    <row r="638" spans="1:77" ht="16.5" hidden="1" customHeight="1">
      <c r="A638" s="480">
        <v>34</v>
      </c>
      <c r="B638" s="480" t="str">
        <f>IF(Matriz_de_Riesgos!N153="Corrupción_O_LA_FT",Matriz_de_Riesgos!I153,IF(Matriz_de_Riesgos!N153="Gestión","No valorar",""))</f>
        <v/>
      </c>
      <c r="C638" s="480"/>
      <c r="D638" s="480"/>
      <c r="E638" s="480"/>
      <c r="F638" s="480"/>
      <c r="G638" s="480"/>
      <c r="H638" s="480"/>
      <c r="I638" s="480"/>
      <c r="J638" s="480"/>
      <c r="K638" s="480"/>
      <c r="L638" s="480"/>
      <c r="M638" s="480"/>
      <c r="N638" s="480"/>
      <c r="O638" s="480"/>
      <c r="P638" s="480"/>
      <c r="Q638" s="480"/>
      <c r="R638" s="480"/>
      <c r="S638" s="480"/>
      <c r="T638" s="480"/>
      <c r="U638" s="480"/>
      <c r="V638" s="180"/>
      <c r="W638" s="536">
        <f>COUNTIF(C638:U638,"SI")</f>
        <v>0</v>
      </c>
      <c r="X638" s="350" t="str">
        <f>IF(OR(R638="SI",W638&gt;11),"CATASTRÓFICO",IF(W638&gt;5,"MAYOR",IF(W638&gt;0,"MODERADO","")))</f>
        <v/>
      </c>
      <c r="Y638" s="180"/>
      <c r="AE638" s="208"/>
      <c r="AF638" s="208"/>
      <c r="AG638" s="208"/>
      <c r="AH638" s="208"/>
      <c r="AI638" s="208"/>
      <c r="AJ638" s="208"/>
      <c r="AK638" s="180"/>
      <c r="AL638" s="180"/>
      <c r="AM638" s="180"/>
      <c r="AN638" s="180"/>
      <c r="AO638" s="180"/>
      <c r="AP638" s="180"/>
      <c r="AQ638" s="180"/>
      <c r="AR638" s="208"/>
      <c r="AS638" s="208"/>
      <c r="AT638" s="208"/>
      <c r="AU638" s="208"/>
      <c r="AV638" s="208"/>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row>
    <row r="639" spans="1:77" ht="16.5" hidden="1" customHeight="1">
      <c r="A639" s="365"/>
      <c r="B639" s="365"/>
      <c r="C639" s="365"/>
      <c r="D639" s="365"/>
      <c r="E639" s="365"/>
      <c r="F639" s="365"/>
      <c r="G639" s="365"/>
      <c r="H639" s="365"/>
      <c r="I639" s="365"/>
      <c r="J639" s="365"/>
      <c r="K639" s="365"/>
      <c r="L639" s="365"/>
      <c r="M639" s="365"/>
      <c r="N639" s="365"/>
      <c r="O639" s="365"/>
      <c r="P639" s="365"/>
      <c r="Q639" s="365"/>
      <c r="R639" s="365"/>
      <c r="S639" s="365"/>
      <c r="T639" s="365"/>
      <c r="U639" s="365"/>
      <c r="V639" s="180"/>
      <c r="W639" s="377"/>
      <c r="X639" s="373"/>
      <c r="Y639" s="180"/>
      <c r="AE639" s="208"/>
      <c r="AF639" s="208"/>
      <c r="AG639" s="208"/>
      <c r="AH639" s="208"/>
      <c r="AI639" s="208"/>
      <c r="AJ639" s="208"/>
      <c r="AK639" s="180"/>
      <c r="AL639" s="180"/>
      <c r="AM639" s="180"/>
      <c r="AN639" s="180"/>
      <c r="AO639" s="180"/>
      <c r="AP639" s="180"/>
      <c r="AQ639" s="180"/>
      <c r="AR639" s="208"/>
      <c r="AS639" s="208"/>
      <c r="AT639" s="208"/>
      <c r="AU639" s="208"/>
      <c r="AV639" s="208"/>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row>
    <row r="640" spans="1:77" ht="16.5" hidden="1" customHeight="1">
      <c r="A640" s="365"/>
      <c r="B640" s="365"/>
      <c r="C640" s="365"/>
      <c r="D640" s="365"/>
      <c r="E640" s="365"/>
      <c r="F640" s="365"/>
      <c r="G640" s="365"/>
      <c r="H640" s="365"/>
      <c r="I640" s="365"/>
      <c r="J640" s="365"/>
      <c r="K640" s="365"/>
      <c r="L640" s="365"/>
      <c r="M640" s="365"/>
      <c r="N640" s="365"/>
      <c r="O640" s="365"/>
      <c r="P640" s="365"/>
      <c r="Q640" s="365"/>
      <c r="R640" s="365"/>
      <c r="S640" s="365"/>
      <c r="T640" s="365"/>
      <c r="U640" s="365"/>
      <c r="V640" s="180"/>
      <c r="W640" s="377"/>
      <c r="X640" s="373"/>
      <c r="Y640" s="180"/>
      <c r="AE640" s="208"/>
      <c r="AF640" s="208"/>
      <c r="AG640" s="208"/>
      <c r="AH640" s="208"/>
      <c r="AI640" s="208"/>
      <c r="AJ640" s="208"/>
      <c r="AK640" s="180"/>
      <c r="AL640" s="180"/>
      <c r="AM640" s="180"/>
      <c r="AN640" s="180"/>
      <c r="AO640" s="180"/>
      <c r="AP640" s="180"/>
      <c r="AQ640" s="180"/>
      <c r="AR640" s="208"/>
      <c r="AS640" s="208"/>
      <c r="AT640" s="208"/>
      <c r="AU640" s="208"/>
      <c r="AV640" s="208"/>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row>
    <row r="641" spans="1:77" ht="16.5" hidden="1" customHeight="1">
      <c r="A641" s="365"/>
      <c r="B641" s="365"/>
      <c r="C641" s="365"/>
      <c r="D641" s="365"/>
      <c r="E641" s="365"/>
      <c r="F641" s="365"/>
      <c r="G641" s="365"/>
      <c r="H641" s="365"/>
      <c r="I641" s="365"/>
      <c r="J641" s="365"/>
      <c r="K641" s="365"/>
      <c r="L641" s="365"/>
      <c r="M641" s="365"/>
      <c r="N641" s="365"/>
      <c r="O641" s="365"/>
      <c r="P641" s="365"/>
      <c r="Q641" s="365"/>
      <c r="R641" s="365"/>
      <c r="S641" s="365"/>
      <c r="T641" s="365"/>
      <c r="U641" s="365"/>
      <c r="V641" s="180"/>
      <c r="W641" s="377"/>
      <c r="X641" s="373"/>
      <c r="Y641" s="180"/>
      <c r="AE641" s="208"/>
      <c r="AF641" s="208"/>
      <c r="AG641" s="208"/>
      <c r="AH641" s="208"/>
      <c r="AI641" s="208"/>
      <c r="AJ641" s="208"/>
      <c r="AK641" s="180"/>
      <c r="AL641" s="180"/>
      <c r="AM641" s="180"/>
      <c r="AN641" s="180"/>
      <c r="AO641" s="180"/>
      <c r="AP641" s="180"/>
      <c r="AQ641" s="180"/>
      <c r="AR641" s="208"/>
      <c r="AS641" s="208"/>
      <c r="AT641" s="208"/>
      <c r="AU641" s="208"/>
      <c r="AV641" s="208"/>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row>
    <row r="642" spans="1:77" ht="16.5" hidden="1" customHeight="1" thickBo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180"/>
      <c r="W642" s="378"/>
      <c r="X642" s="374"/>
      <c r="Y642" s="180"/>
      <c r="AE642" s="208"/>
      <c r="AF642" s="208"/>
      <c r="AG642" s="208"/>
      <c r="AH642" s="208"/>
      <c r="AI642" s="208"/>
      <c r="AJ642" s="208"/>
      <c r="AK642" s="180"/>
      <c r="AL642" s="180"/>
      <c r="AM642" s="180"/>
      <c r="AN642" s="180"/>
      <c r="AO642" s="180"/>
      <c r="AP642" s="180"/>
      <c r="AQ642" s="180"/>
      <c r="AR642" s="208"/>
      <c r="AS642" s="208"/>
      <c r="AT642" s="208"/>
      <c r="AU642" s="208"/>
      <c r="AV642" s="208"/>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row>
    <row r="643" spans="1:77" ht="16.5" hidden="1" customHeight="1">
      <c r="A643" s="480">
        <v>35</v>
      </c>
      <c r="B643" s="480" t="str">
        <f>IF(Matriz_de_Riesgos!N158="Corrupción_O_LA_FT",Matriz_de_Riesgos!I158,IF(Matriz_de_Riesgos!N158="Gestión","No valorar",""))</f>
        <v/>
      </c>
      <c r="C643" s="480"/>
      <c r="D643" s="480"/>
      <c r="E643" s="480"/>
      <c r="F643" s="480"/>
      <c r="G643" s="480"/>
      <c r="H643" s="480"/>
      <c r="I643" s="480"/>
      <c r="J643" s="480"/>
      <c r="K643" s="480"/>
      <c r="L643" s="480"/>
      <c r="M643" s="480"/>
      <c r="N643" s="480"/>
      <c r="O643" s="480"/>
      <c r="P643" s="480"/>
      <c r="Q643" s="480"/>
      <c r="R643" s="480"/>
      <c r="S643" s="480"/>
      <c r="T643" s="480"/>
      <c r="U643" s="480"/>
      <c r="V643" s="180"/>
      <c r="W643" s="536">
        <f>COUNTIF(C643:U643,"SI")</f>
        <v>0</v>
      </c>
      <c r="X643" s="350" t="str">
        <f>IF(OR(R643="SI",W643&gt;11),"CATASTRÓFICO",IF(W643&gt;5,"MAYOR",IF(W643&gt;0,"MODERADO","")))</f>
        <v/>
      </c>
      <c r="Y643" s="180"/>
      <c r="AE643" s="208"/>
      <c r="AF643" s="208"/>
      <c r="AG643" s="208"/>
      <c r="AH643" s="208"/>
      <c r="AI643" s="208"/>
      <c r="AJ643" s="208"/>
      <c r="AK643" s="180"/>
      <c r="AL643" s="180"/>
      <c r="AM643" s="180"/>
      <c r="AN643" s="180"/>
      <c r="AO643" s="180"/>
      <c r="AP643" s="180"/>
      <c r="AQ643" s="180"/>
      <c r="AR643" s="208"/>
      <c r="AS643" s="208"/>
      <c r="AT643" s="208"/>
      <c r="AU643" s="208"/>
      <c r="AV643" s="208"/>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row>
    <row r="644" spans="1:77" ht="16.5" hidden="1" customHeight="1">
      <c r="A644" s="365"/>
      <c r="B644" s="365"/>
      <c r="C644" s="365"/>
      <c r="D644" s="365"/>
      <c r="E644" s="365"/>
      <c r="F644" s="365"/>
      <c r="G644" s="365"/>
      <c r="H644" s="365"/>
      <c r="I644" s="365"/>
      <c r="J644" s="365"/>
      <c r="K644" s="365"/>
      <c r="L644" s="365"/>
      <c r="M644" s="365"/>
      <c r="N644" s="365"/>
      <c r="O644" s="365"/>
      <c r="P644" s="365"/>
      <c r="Q644" s="365"/>
      <c r="R644" s="365"/>
      <c r="S644" s="365"/>
      <c r="T644" s="365"/>
      <c r="U644" s="365"/>
      <c r="V644" s="180"/>
      <c r="W644" s="377"/>
      <c r="X644" s="373"/>
      <c r="Y644" s="180"/>
      <c r="AE644" s="208"/>
      <c r="AF644" s="208"/>
      <c r="AG644" s="208"/>
      <c r="AH644" s="208"/>
      <c r="AI644" s="208"/>
      <c r="AJ644" s="208"/>
      <c r="AK644" s="180"/>
      <c r="AL644" s="180"/>
      <c r="AM644" s="180"/>
      <c r="AN644" s="180"/>
      <c r="AO644" s="180"/>
      <c r="AP644" s="180"/>
      <c r="AQ644" s="180"/>
      <c r="AR644" s="208"/>
      <c r="AS644" s="208"/>
      <c r="AT644" s="208"/>
      <c r="AU644" s="208"/>
      <c r="AV644" s="208"/>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row>
    <row r="645" spans="1:77" ht="16.5" hidden="1" customHeight="1">
      <c r="A645" s="365"/>
      <c r="B645" s="365"/>
      <c r="C645" s="365"/>
      <c r="D645" s="365"/>
      <c r="E645" s="365"/>
      <c r="F645" s="365"/>
      <c r="G645" s="365"/>
      <c r="H645" s="365"/>
      <c r="I645" s="365"/>
      <c r="J645" s="365"/>
      <c r="K645" s="365"/>
      <c r="L645" s="365"/>
      <c r="M645" s="365"/>
      <c r="N645" s="365"/>
      <c r="O645" s="365"/>
      <c r="P645" s="365"/>
      <c r="Q645" s="365"/>
      <c r="R645" s="365"/>
      <c r="S645" s="365"/>
      <c r="T645" s="365"/>
      <c r="U645" s="365"/>
      <c r="V645" s="180"/>
      <c r="W645" s="377"/>
      <c r="X645" s="373"/>
      <c r="Y645" s="180"/>
      <c r="AE645" s="208"/>
      <c r="AF645" s="208"/>
      <c r="AG645" s="208"/>
      <c r="AH645" s="208"/>
      <c r="AI645" s="208"/>
      <c r="AJ645" s="208"/>
      <c r="AK645" s="180"/>
      <c r="AL645" s="180"/>
      <c r="AM645" s="180"/>
      <c r="AN645" s="180"/>
      <c r="AO645" s="180"/>
      <c r="AP645" s="180"/>
      <c r="AQ645" s="180"/>
      <c r="AR645" s="208"/>
      <c r="AS645" s="208"/>
      <c r="AT645" s="208"/>
      <c r="AU645" s="208"/>
      <c r="AV645" s="208"/>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row>
    <row r="646" spans="1:77" ht="16.5" hidden="1" customHeight="1">
      <c r="A646" s="365"/>
      <c r="B646" s="365"/>
      <c r="C646" s="365"/>
      <c r="D646" s="365"/>
      <c r="E646" s="365"/>
      <c r="F646" s="365"/>
      <c r="G646" s="365"/>
      <c r="H646" s="365"/>
      <c r="I646" s="365"/>
      <c r="J646" s="365"/>
      <c r="K646" s="365"/>
      <c r="L646" s="365"/>
      <c r="M646" s="365"/>
      <c r="N646" s="365"/>
      <c r="O646" s="365"/>
      <c r="P646" s="365"/>
      <c r="Q646" s="365"/>
      <c r="R646" s="365"/>
      <c r="S646" s="365"/>
      <c r="T646" s="365"/>
      <c r="U646" s="365"/>
      <c r="V646" s="180"/>
      <c r="W646" s="377"/>
      <c r="X646" s="373"/>
      <c r="Y646" s="180"/>
      <c r="AE646" s="208"/>
      <c r="AF646" s="208"/>
      <c r="AG646" s="208"/>
      <c r="AH646" s="208"/>
      <c r="AI646" s="208"/>
      <c r="AJ646" s="208"/>
      <c r="AK646" s="180"/>
      <c r="AL646" s="180"/>
      <c r="AM646" s="180"/>
      <c r="AN646" s="180"/>
      <c r="AO646" s="180"/>
      <c r="AP646" s="180"/>
      <c r="AQ646" s="180"/>
      <c r="AR646" s="208"/>
      <c r="AS646" s="208"/>
      <c r="AT646" s="208"/>
      <c r="AU646" s="208"/>
      <c r="AV646" s="208"/>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row>
    <row r="647" spans="1:77" ht="16.5" hidden="1" customHeight="1" thickBo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180"/>
      <c r="W647" s="378"/>
      <c r="X647" s="374"/>
      <c r="Y647" s="180"/>
      <c r="AE647" s="208"/>
      <c r="AF647" s="208"/>
      <c r="AG647" s="208"/>
      <c r="AH647" s="208"/>
      <c r="AI647" s="208"/>
      <c r="AJ647" s="208"/>
      <c r="AK647" s="180"/>
      <c r="AL647" s="180"/>
      <c r="AM647" s="180"/>
      <c r="AN647" s="180"/>
      <c r="AO647" s="180"/>
      <c r="AP647" s="180"/>
      <c r="AQ647" s="180"/>
      <c r="AR647" s="208"/>
      <c r="AS647" s="208"/>
      <c r="AT647" s="208"/>
      <c r="AU647" s="208"/>
      <c r="AV647" s="208"/>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row>
    <row r="648" spans="1:77" ht="16.5" hidden="1" customHeight="1">
      <c r="A648" s="480">
        <v>36</v>
      </c>
      <c r="B648" s="480" t="str">
        <f>IF(Matriz_de_Riesgos!N163="Corrupción_O_LA_FT",Matriz_de_Riesgos!I163,IF(Matriz_de_Riesgos!N163="Gestión","No valorar",""))</f>
        <v/>
      </c>
      <c r="C648" s="480"/>
      <c r="D648" s="480"/>
      <c r="E648" s="480"/>
      <c r="F648" s="480"/>
      <c r="G648" s="480"/>
      <c r="H648" s="480"/>
      <c r="I648" s="480"/>
      <c r="J648" s="480"/>
      <c r="K648" s="480"/>
      <c r="L648" s="480"/>
      <c r="M648" s="480"/>
      <c r="N648" s="480"/>
      <c r="O648" s="480"/>
      <c r="P648" s="480"/>
      <c r="Q648" s="480"/>
      <c r="R648" s="480"/>
      <c r="S648" s="480"/>
      <c r="T648" s="480"/>
      <c r="U648" s="480"/>
      <c r="V648" s="180"/>
      <c r="W648" s="536">
        <f>COUNTIF(C648:U648,"SI")</f>
        <v>0</v>
      </c>
      <c r="X648" s="350" t="str">
        <f>IF(OR(R648="SI",W648&gt;11),"CATASTRÓFICO",IF(W648&gt;5,"MAYOR",IF(W648&gt;0,"MODERADO","")))</f>
        <v/>
      </c>
      <c r="Y648" s="180"/>
      <c r="AE648" s="208"/>
      <c r="AF648" s="208"/>
      <c r="AG648" s="208"/>
      <c r="AH648" s="208"/>
      <c r="AI648" s="208"/>
      <c r="AJ648" s="208"/>
      <c r="AK648" s="180"/>
      <c r="AL648" s="180"/>
      <c r="AM648" s="180"/>
      <c r="AN648" s="180"/>
      <c r="AO648" s="180"/>
      <c r="AP648" s="180"/>
      <c r="AQ648" s="180"/>
      <c r="AR648" s="208"/>
      <c r="AS648" s="208"/>
      <c r="AT648" s="208"/>
      <c r="AU648" s="208"/>
      <c r="AV648" s="208"/>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row>
    <row r="649" spans="1:77" ht="16.5" hidden="1" customHeight="1">
      <c r="A649" s="365"/>
      <c r="B649" s="365"/>
      <c r="C649" s="365"/>
      <c r="D649" s="365"/>
      <c r="E649" s="365"/>
      <c r="F649" s="365"/>
      <c r="G649" s="365"/>
      <c r="H649" s="365"/>
      <c r="I649" s="365"/>
      <c r="J649" s="365"/>
      <c r="K649" s="365"/>
      <c r="L649" s="365"/>
      <c r="M649" s="365"/>
      <c r="N649" s="365"/>
      <c r="O649" s="365"/>
      <c r="P649" s="365"/>
      <c r="Q649" s="365"/>
      <c r="R649" s="365"/>
      <c r="S649" s="365"/>
      <c r="T649" s="365"/>
      <c r="U649" s="365"/>
      <c r="V649" s="180"/>
      <c r="W649" s="377"/>
      <c r="X649" s="373"/>
      <c r="Y649" s="180"/>
      <c r="AE649" s="208"/>
      <c r="AF649" s="208"/>
      <c r="AG649" s="208"/>
      <c r="AH649" s="208"/>
      <c r="AI649" s="208"/>
      <c r="AJ649" s="208"/>
      <c r="AK649" s="180"/>
      <c r="AL649" s="180"/>
      <c r="AM649" s="180"/>
      <c r="AN649" s="180"/>
      <c r="AO649" s="180"/>
      <c r="AP649" s="180"/>
      <c r="AQ649" s="180"/>
      <c r="AR649" s="208"/>
      <c r="AS649" s="208"/>
      <c r="AT649" s="208"/>
      <c r="AU649" s="208"/>
      <c r="AV649" s="208"/>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row>
    <row r="650" spans="1:77" ht="16.5" hidden="1" customHeight="1">
      <c r="A650" s="365"/>
      <c r="B650" s="365"/>
      <c r="C650" s="365"/>
      <c r="D650" s="365"/>
      <c r="E650" s="365"/>
      <c r="F650" s="365"/>
      <c r="G650" s="365"/>
      <c r="H650" s="365"/>
      <c r="I650" s="365"/>
      <c r="J650" s="365"/>
      <c r="K650" s="365"/>
      <c r="L650" s="365"/>
      <c r="M650" s="365"/>
      <c r="N650" s="365"/>
      <c r="O650" s="365"/>
      <c r="P650" s="365"/>
      <c r="Q650" s="365"/>
      <c r="R650" s="365"/>
      <c r="S650" s="365"/>
      <c r="T650" s="365"/>
      <c r="U650" s="365"/>
      <c r="V650" s="180"/>
      <c r="W650" s="377"/>
      <c r="X650" s="373"/>
      <c r="Y650" s="180"/>
      <c r="AE650" s="208"/>
      <c r="AF650" s="208"/>
      <c r="AG650" s="208"/>
      <c r="AH650" s="208"/>
      <c r="AI650" s="208"/>
      <c r="AJ650" s="208"/>
      <c r="AK650" s="180"/>
      <c r="AL650" s="180"/>
      <c r="AM650" s="180"/>
      <c r="AN650" s="180"/>
      <c r="AO650" s="180"/>
      <c r="AP650" s="180"/>
      <c r="AQ650" s="180"/>
      <c r="AR650" s="208"/>
      <c r="AS650" s="208"/>
      <c r="AT650" s="208"/>
      <c r="AU650" s="208"/>
      <c r="AV650" s="208"/>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row>
    <row r="651" spans="1:77" ht="16.5" hidden="1" customHeight="1">
      <c r="A651" s="365"/>
      <c r="B651" s="365"/>
      <c r="C651" s="365"/>
      <c r="D651" s="365"/>
      <c r="E651" s="365"/>
      <c r="F651" s="365"/>
      <c r="G651" s="365"/>
      <c r="H651" s="365"/>
      <c r="I651" s="365"/>
      <c r="J651" s="365"/>
      <c r="K651" s="365"/>
      <c r="L651" s="365"/>
      <c r="M651" s="365"/>
      <c r="N651" s="365"/>
      <c r="O651" s="365"/>
      <c r="P651" s="365"/>
      <c r="Q651" s="365"/>
      <c r="R651" s="365"/>
      <c r="S651" s="365"/>
      <c r="T651" s="365"/>
      <c r="U651" s="365"/>
      <c r="V651" s="180"/>
      <c r="W651" s="377"/>
      <c r="X651" s="373"/>
      <c r="Y651" s="180"/>
      <c r="AE651" s="208"/>
      <c r="AF651" s="208"/>
      <c r="AG651" s="208"/>
      <c r="AH651" s="208"/>
      <c r="AI651" s="208"/>
      <c r="AJ651" s="208"/>
      <c r="AK651" s="180"/>
      <c r="AL651" s="180"/>
      <c r="AM651" s="180"/>
      <c r="AN651" s="180"/>
      <c r="AO651" s="180"/>
      <c r="AP651" s="180"/>
      <c r="AQ651" s="180"/>
      <c r="AR651" s="208"/>
      <c r="AS651" s="208"/>
      <c r="AT651" s="208"/>
      <c r="AU651" s="208"/>
      <c r="AV651" s="208"/>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row>
    <row r="652" spans="1:77" ht="16.5" hidden="1" customHeight="1" thickBo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180"/>
      <c r="W652" s="378"/>
      <c r="X652" s="374"/>
      <c r="Y652" s="180"/>
      <c r="AE652" s="208"/>
      <c r="AF652" s="208"/>
      <c r="AG652" s="208"/>
      <c r="AH652" s="208"/>
      <c r="AI652" s="208"/>
      <c r="AJ652" s="208"/>
      <c r="AK652" s="180"/>
      <c r="AL652" s="180"/>
      <c r="AM652" s="180"/>
      <c r="AN652" s="180"/>
      <c r="AO652" s="180"/>
      <c r="AP652" s="180"/>
      <c r="AQ652" s="180"/>
      <c r="AR652" s="208"/>
      <c r="AS652" s="208"/>
      <c r="AT652" s="208"/>
      <c r="AU652" s="208"/>
      <c r="AV652" s="208"/>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row>
    <row r="653" spans="1:77" ht="16.5" hidden="1" customHeight="1">
      <c r="A653" s="480">
        <v>37</v>
      </c>
      <c r="B653" s="480" t="str">
        <f>IF(Matriz_de_Riesgos!N168="Corrupción_O_LA_FT",Matriz_de_Riesgos!I168,IF(Matriz_de_Riesgos!N168="Gestión","No valorar",""))</f>
        <v/>
      </c>
      <c r="C653" s="480"/>
      <c r="D653" s="480"/>
      <c r="E653" s="480"/>
      <c r="F653" s="480"/>
      <c r="G653" s="480"/>
      <c r="H653" s="480"/>
      <c r="I653" s="480"/>
      <c r="J653" s="480"/>
      <c r="K653" s="480"/>
      <c r="L653" s="480"/>
      <c r="M653" s="480"/>
      <c r="N653" s="480"/>
      <c r="O653" s="480"/>
      <c r="P653" s="480"/>
      <c r="Q653" s="480"/>
      <c r="R653" s="480"/>
      <c r="S653" s="480"/>
      <c r="T653" s="480"/>
      <c r="U653" s="480"/>
      <c r="V653" s="180"/>
      <c r="W653" s="536">
        <f>COUNTIF(C653:U653,"SI")</f>
        <v>0</v>
      </c>
      <c r="X653" s="350" t="str">
        <f>IF(OR(R653="SI",W653&gt;11),"CATASTRÓFICO",IF(W653&gt;5,"MAYOR",IF(W653&gt;0,"MODERADO","")))</f>
        <v/>
      </c>
      <c r="Y653" s="180"/>
      <c r="AE653" s="208"/>
      <c r="AF653" s="208"/>
      <c r="AG653" s="208"/>
      <c r="AH653" s="208"/>
      <c r="AI653" s="208"/>
      <c r="AJ653" s="208"/>
      <c r="AK653" s="180"/>
      <c r="AL653" s="180"/>
      <c r="AM653" s="180"/>
      <c r="AN653" s="180"/>
      <c r="AO653" s="180"/>
      <c r="AP653" s="180"/>
      <c r="AQ653" s="180"/>
      <c r="AR653" s="208"/>
      <c r="AS653" s="208"/>
      <c r="AT653" s="208"/>
      <c r="AU653" s="208"/>
      <c r="AV653" s="208"/>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row>
    <row r="654" spans="1:77" ht="16.5" hidden="1" customHeight="1">
      <c r="A654" s="365"/>
      <c r="B654" s="365"/>
      <c r="C654" s="365"/>
      <c r="D654" s="365"/>
      <c r="E654" s="365"/>
      <c r="F654" s="365"/>
      <c r="G654" s="365"/>
      <c r="H654" s="365"/>
      <c r="I654" s="365"/>
      <c r="J654" s="365"/>
      <c r="K654" s="365"/>
      <c r="L654" s="365"/>
      <c r="M654" s="365"/>
      <c r="N654" s="365"/>
      <c r="O654" s="365"/>
      <c r="P654" s="365"/>
      <c r="Q654" s="365"/>
      <c r="R654" s="365"/>
      <c r="S654" s="365"/>
      <c r="T654" s="365"/>
      <c r="U654" s="365"/>
      <c r="V654" s="180"/>
      <c r="W654" s="377"/>
      <c r="X654" s="373"/>
      <c r="Y654" s="180"/>
      <c r="AE654" s="208"/>
      <c r="AF654" s="208"/>
      <c r="AG654" s="208"/>
      <c r="AH654" s="208"/>
      <c r="AI654" s="208"/>
      <c r="AJ654" s="208"/>
      <c r="AK654" s="180"/>
      <c r="AL654" s="180"/>
      <c r="AM654" s="180"/>
      <c r="AN654" s="180"/>
      <c r="AO654" s="180"/>
      <c r="AP654" s="180"/>
      <c r="AQ654" s="180"/>
      <c r="AR654" s="208"/>
      <c r="AS654" s="208"/>
      <c r="AT654" s="208"/>
      <c r="AU654" s="208"/>
      <c r="AV654" s="208"/>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row>
    <row r="655" spans="1:77" ht="16.5" hidden="1" customHeight="1">
      <c r="A655" s="365"/>
      <c r="B655" s="365"/>
      <c r="C655" s="365"/>
      <c r="D655" s="365"/>
      <c r="E655" s="365"/>
      <c r="F655" s="365"/>
      <c r="G655" s="365"/>
      <c r="H655" s="365"/>
      <c r="I655" s="365"/>
      <c r="J655" s="365"/>
      <c r="K655" s="365"/>
      <c r="L655" s="365"/>
      <c r="M655" s="365"/>
      <c r="N655" s="365"/>
      <c r="O655" s="365"/>
      <c r="P655" s="365"/>
      <c r="Q655" s="365"/>
      <c r="R655" s="365"/>
      <c r="S655" s="365"/>
      <c r="T655" s="365"/>
      <c r="U655" s="365"/>
      <c r="V655" s="180"/>
      <c r="W655" s="377"/>
      <c r="X655" s="373"/>
      <c r="Y655" s="180"/>
      <c r="AE655" s="208"/>
      <c r="AF655" s="208"/>
      <c r="AG655" s="208"/>
      <c r="AH655" s="208"/>
      <c r="AI655" s="208"/>
      <c r="AJ655" s="208"/>
      <c r="AK655" s="180"/>
      <c r="AL655" s="180"/>
      <c r="AM655" s="180"/>
      <c r="AN655" s="180"/>
      <c r="AO655" s="180"/>
      <c r="AP655" s="180"/>
      <c r="AQ655" s="180"/>
      <c r="AR655" s="208"/>
      <c r="AS655" s="208"/>
      <c r="AT655" s="208"/>
      <c r="AU655" s="208"/>
      <c r="AV655" s="208"/>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row>
    <row r="656" spans="1:77" ht="16.5" hidden="1" customHeight="1">
      <c r="A656" s="365"/>
      <c r="B656" s="365"/>
      <c r="C656" s="365"/>
      <c r="D656" s="365"/>
      <c r="E656" s="365"/>
      <c r="F656" s="365"/>
      <c r="G656" s="365"/>
      <c r="H656" s="365"/>
      <c r="I656" s="365"/>
      <c r="J656" s="365"/>
      <c r="K656" s="365"/>
      <c r="L656" s="365"/>
      <c r="M656" s="365"/>
      <c r="N656" s="365"/>
      <c r="O656" s="365"/>
      <c r="P656" s="365"/>
      <c r="Q656" s="365"/>
      <c r="R656" s="365"/>
      <c r="S656" s="365"/>
      <c r="T656" s="365"/>
      <c r="U656" s="365"/>
      <c r="V656" s="180"/>
      <c r="W656" s="377"/>
      <c r="X656" s="373"/>
      <c r="Y656" s="180"/>
      <c r="AE656" s="208"/>
      <c r="AF656" s="208"/>
      <c r="AG656" s="208"/>
      <c r="AH656" s="208"/>
      <c r="AI656" s="208"/>
      <c r="AJ656" s="208"/>
      <c r="AK656" s="180"/>
      <c r="AL656" s="180"/>
      <c r="AM656" s="180"/>
      <c r="AN656" s="180"/>
      <c r="AO656" s="180"/>
      <c r="AP656" s="180"/>
      <c r="AQ656" s="180"/>
      <c r="AR656" s="208"/>
      <c r="AS656" s="208"/>
      <c r="AT656" s="208"/>
      <c r="AU656" s="208"/>
      <c r="AV656" s="208"/>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row>
    <row r="657" spans="1:77" ht="16.5" hidden="1" customHeight="1" thickBo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180"/>
      <c r="W657" s="378"/>
      <c r="X657" s="374"/>
      <c r="Y657" s="180"/>
      <c r="AE657" s="208"/>
      <c r="AF657" s="208"/>
      <c r="AG657" s="208"/>
      <c r="AH657" s="208"/>
      <c r="AI657" s="208"/>
      <c r="AJ657" s="208"/>
      <c r="AK657" s="180"/>
      <c r="AL657" s="180"/>
      <c r="AM657" s="180"/>
      <c r="AN657" s="180"/>
      <c r="AO657" s="180"/>
      <c r="AP657" s="180"/>
      <c r="AQ657" s="180"/>
      <c r="AR657" s="208"/>
      <c r="AS657" s="208"/>
      <c r="AT657" s="208"/>
      <c r="AU657" s="208"/>
      <c r="AV657" s="208"/>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row>
    <row r="658" spans="1:77" ht="16.5" hidden="1" customHeight="1">
      <c r="A658" s="480">
        <v>38</v>
      </c>
      <c r="B658" s="480" t="str">
        <f>IF(Matriz_de_Riesgos!N173="Corrupción_O_LA_FT",Matriz_de_Riesgos!I173,IF(Matriz_de_Riesgos!N173="Gestión","No valorar",""))</f>
        <v/>
      </c>
      <c r="C658" s="480"/>
      <c r="D658" s="480"/>
      <c r="E658" s="480"/>
      <c r="F658" s="480"/>
      <c r="G658" s="480"/>
      <c r="H658" s="480"/>
      <c r="I658" s="480"/>
      <c r="J658" s="480"/>
      <c r="K658" s="480"/>
      <c r="L658" s="480"/>
      <c r="M658" s="480"/>
      <c r="N658" s="480"/>
      <c r="O658" s="480"/>
      <c r="P658" s="480"/>
      <c r="Q658" s="480"/>
      <c r="R658" s="480"/>
      <c r="S658" s="480"/>
      <c r="T658" s="480"/>
      <c r="U658" s="480"/>
      <c r="V658" s="180"/>
      <c r="W658" s="536">
        <f>COUNTIF(C658:U658,"SI")</f>
        <v>0</v>
      </c>
      <c r="X658" s="350" t="str">
        <f>IF(OR(R658="SI",W658&gt;11),"CATASTRÓFICO",IF(W658&gt;5,"MAYOR",IF(W658&gt;0,"MODERADO","")))</f>
        <v/>
      </c>
      <c r="Y658" s="180"/>
      <c r="AE658" s="208"/>
      <c r="AF658" s="208"/>
      <c r="AG658" s="208"/>
      <c r="AH658" s="208"/>
      <c r="AI658" s="208"/>
      <c r="AJ658" s="208"/>
      <c r="AK658" s="180"/>
      <c r="AL658" s="180"/>
      <c r="AM658" s="180"/>
      <c r="AN658" s="180"/>
      <c r="AO658" s="180"/>
      <c r="AP658" s="180"/>
      <c r="AQ658" s="180"/>
      <c r="AR658" s="208"/>
      <c r="AS658" s="208"/>
      <c r="AT658" s="208"/>
      <c r="AU658" s="208"/>
      <c r="AV658" s="208"/>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row>
    <row r="659" spans="1:77" ht="16.5" hidden="1" customHeight="1">
      <c r="A659" s="365"/>
      <c r="B659" s="365"/>
      <c r="C659" s="365"/>
      <c r="D659" s="365"/>
      <c r="E659" s="365"/>
      <c r="F659" s="365"/>
      <c r="G659" s="365"/>
      <c r="H659" s="365"/>
      <c r="I659" s="365"/>
      <c r="J659" s="365"/>
      <c r="K659" s="365"/>
      <c r="L659" s="365"/>
      <c r="M659" s="365"/>
      <c r="N659" s="365"/>
      <c r="O659" s="365"/>
      <c r="P659" s="365"/>
      <c r="Q659" s="365"/>
      <c r="R659" s="365"/>
      <c r="S659" s="365"/>
      <c r="T659" s="365"/>
      <c r="U659" s="365"/>
      <c r="V659" s="180"/>
      <c r="W659" s="377"/>
      <c r="X659" s="373"/>
      <c r="Y659" s="180"/>
      <c r="AE659" s="208"/>
      <c r="AF659" s="208"/>
      <c r="AG659" s="208"/>
      <c r="AH659" s="208"/>
      <c r="AI659" s="208"/>
      <c r="AJ659" s="208"/>
      <c r="AK659" s="180"/>
      <c r="AL659" s="180"/>
      <c r="AM659" s="180"/>
      <c r="AN659" s="180"/>
      <c r="AO659" s="180"/>
      <c r="AP659" s="180"/>
      <c r="AQ659" s="180"/>
      <c r="AR659" s="208"/>
      <c r="AS659" s="208"/>
      <c r="AT659" s="208"/>
      <c r="AU659" s="208"/>
      <c r="AV659" s="208"/>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row>
    <row r="660" spans="1:77" ht="16.5" hidden="1" customHeight="1">
      <c r="A660" s="365"/>
      <c r="B660" s="365"/>
      <c r="C660" s="365"/>
      <c r="D660" s="365"/>
      <c r="E660" s="365"/>
      <c r="F660" s="365"/>
      <c r="G660" s="365"/>
      <c r="H660" s="365"/>
      <c r="I660" s="365"/>
      <c r="J660" s="365"/>
      <c r="K660" s="365"/>
      <c r="L660" s="365"/>
      <c r="M660" s="365"/>
      <c r="N660" s="365"/>
      <c r="O660" s="365"/>
      <c r="P660" s="365"/>
      <c r="Q660" s="365"/>
      <c r="R660" s="365"/>
      <c r="S660" s="365"/>
      <c r="T660" s="365"/>
      <c r="U660" s="365"/>
      <c r="V660" s="180"/>
      <c r="W660" s="377"/>
      <c r="X660" s="373"/>
      <c r="Y660" s="180"/>
      <c r="AE660" s="208"/>
      <c r="AF660" s="208"/>
      <c r="AG660" s="208"/>
      <c r="AH660" s="208"/>
      <c r="AI660" s="208"/>
      <c r="AJ660" s="208"/>
      <c r="AK660" s="180"/>
      <c r="AL660" s="180"/>
      <c r="AM660" s="180"/>
      <c r="AN660" s="180"/>
      <c r="AO660" s="180"/>
      <c r="AP660" s="180"/>
      <c r="AQ660" s="180"/>
      <c r="AR660" s="208"/>
      <c r="AS660" s="208"/>
      <c r="AT660" s="208"/>
      <c r="AU660" s="208"/>
      <c r="AV660" s="208"/>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row>
    <row r="661" spans="1:77" ht="16.5" hidden="1" customHeight="1">
      <c r="A661" s="365"/>
      <c r="B661" s="365"/>
      <c r="C661" s="365"/>
      <c r="D661" s="365"/>
      <c r="E661" s="365"/>
      <c r="F661" s="365"/>
      <c r="G661" s="365"/>
      <c r="H661" s="365"/>
      <c r="I661" s="365"/>
      <c r="J661" s="365"/>
      <c r="K661" s="365"/>
      <c r="L661" s="365"/>
      <c r="M661" s="365"/>
      <c r="N661" s="365"/>
      <c r="O661" s="365"/>
      <c r="P661" s="365"/>
      <c r="Q661" s="365"/>
      <c r="R661" s="365"/>
      <c r="S661" s="365"/>
      <c r="T661" s="365"/>
      <c r="U661" s="365"/>
      <c r="V661" s="180"/>
      <c r="W661" s="377"/>
      <c r="X661" s="373"/>
      <c r="Y661" s="180"/>
      <c r="AE661" s="208"/>
      <c r="AF661" s="208"/>
      <c r="AG661" s="208"/>
      <c r="AH661" s="208"/>
      <c r="AI661" s="208"/>
      <c r="AJ661" s="208"/>
      <c r="AK661" s="180"/>
      <c r="AL661" s="180"/>
      <c r="AM661" s="180"/>
      <c r="AN661" s="180"/>
      <c r="AO661" s="180"/>
      <c r="AP661" s="180"/>
      <c r="AQ661" s="180"/>
      <c r="AR661" s="208"/>
      <c r="AS661" s="208"/>
      <c r="AT661" s="208"/>
      <c r="AU661" s="208"/>
      <c r="AV661" s="208"/>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row>
    <row r="662" spans="1:77" ht="16.5" hidden="1" customHeight="1" thickBo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180"/>
      <c r="W662" s="378"/>
      <c r="X662" s="374"/>
      <c r="Y662" s="180"/>
      <c r="AE662" s="208"/>
      <c r="AF662" s="208"/>
      <c r="AG662" s="208"/>
      <c r="AH662" s="208"/>
      <c r="AI662" s="208"/>
      <c r="AJ662" s="208"/>
      <c r="AK662" s="180"/>
      <c r="AL662" s="180"/>
      <c r="AM662" s="180"/>
      <c r="AN662" s="180"/>
      <c r="AO662" s="180"/>
      <c r="AP662" s="180"/>
      <c r="AQ662" s="180"/>
      <c r="AR662" s="208"/>
      <c r="AS662" s="208"/>
      <c r="AT662" s="208"/>
      <c r="AU662" s="208"/>
      <c r="AV662" s="208"/>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row>
    <row r="663" spans="1:77" ht="16.5" hidden="1" customHeight="1">
      <c r="A663" s="480">
        <v>39</v>
      </c>
      <c r="B663" s="480" t="str">
        <f>IF(Matriz_de_Riesgos!N178="Corrupción_O_LA_FT",Matriz_de_Riesgos!I178,IF(Matriz_de_Riesgos!N178="Gestión","No valorar",""))</f>
        <v/>
      </c>
      <c r="C663" s="480"/>
      <c r="D663" s="480"/>
      <c r="E663" s="480"/>
      <c r="F663" s="480"/>
      <c r="G663" s="480"/>
      <c r="H663" s="480"/>
      <c r="I663" s="480"/>
      <c r="J663" s="480"/>
      <c r="K663" s="480"/>
      <c r="L663" s="480"/>
      <c r="M663" s="480"/>
      <c r="N663" s="480"/>
      <c r="O663" s="480"/>
      <c r="P663" s="480"/>
      <c r="Q663" s="480"/>
      <c r="R663" s="480"/>
      <c r="S663" s="480"/>
      <c r="T663" s="480"/>
      <c r="U663" s="480"/>
      <c r="V663" s="180"/>
      <c r="W663" s="536">
        <f>COUNTIF(C663:U663,"SI")</f>
        <v>0</v>
      </c>
      <c r="X663" s="350" t="str">
        <f>IF(OR(R663="SI",W663&gt;11),"CATASTRÓFICO",IF(W663&gt;5,"MAYOR",IF(W663&gt;0,"MODERADO","")))</f>
        <v/>
      </c>
      <c r="Y663" s="180"/>
      <c r="AE663" s="208"/>
      <c r="AF663" s="208"/>
      <c r="AG663" s="208"/>
      <c r="AH663" s="208"/>
      <c r="AI663" s="208"/>
      <c r="AJ663" s="208"/>
      <c r="AK663" s="180"/>
      <c r="AL663" s="180"/>
      <c r="AM663" s="180"/>
      <c r="AN663" s="180"/>
      <c r="AO663" s="180"/>
      <c r="AP663" s="180"/>
      <c r="AQ663" s="180"/>
      <c r="AR663" s="208"/>
      <c r="AS663" s="208"/>
      <c r="AT663" s="208"/>
      <c r="AU663" s="208"/>
      <c r="AV663" s="208"/>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row>
    <row r="664" spans="1:77" ht="16.5" hidden="1" customHeight="1">
      <c r="A664" s="365"/>
      <c r="B664" s="365"/>
      <c r="C664" s="365"/>
      <c r="D664" s="365"/>
      <c r="E664" s="365"/>
      <c r="F664" s="365"/>
      <c r="G664" s="365"/>
      <c r="H664" s="365"/>
      <c r="I664" s="365"/>
      <c r="J664" s="365"/>
      <c r="K664" s="365"/>
      <c r="L664" s="365"/>
      <c r="M664" s="365"/>
      <c r="N664" s="365"/>
      <c r="O664" s="365"/>
      <c r="P664" s="365"/>
      <c r="Q664" s="365"/>
      <c r="R664" s="365"/>
      <c r="S664" s="365"/>
      <c r="T664" s="365"/>
      <c r="U664" s="365"/>
      <c r="V664" s="180"/>
      <c r="W664" s="377"/>
      <c r="X664" s="373"/>
      <c r="Y664" s="180"/>
      <c r="AE664" s="208"/>
      <c r="AF664" s="208"/>
      <c r="AG664" s="208"/>
      <c r="AH664" s="208"/>
      <c r="AI664" s="208"/>
      <c r="AJ664" s="208"/>
      <c r="AK664" s="180"/>
      <c r="AL664" s="180"/>
      <c r="AM664" s="180"/>
      <c r="AN664" s="180"/>
      <c r="AO664" s="180"/>
      <c r="AP664" s="180"/>
      <c r="AQ664" s="180"/>
      <c r="AR664" s="208"/>
      <c r="AS664" s="208"/>
      <c r="AT664" s="208"/>
      <c r="AU664" s="208"/>
      <c r="AV664" s="208"/>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row>
    <row r="665" spans="1:77" ht="16.5" hidden="1" customHeight="1">
      <c r="A665" s="365"/>
      <c r="B665" s="365"/>
      <c r="C665" s="365"/>
      <c r="D665" s="365"/>
      <c r="E665" s="365"/>
      <c r="F665" s="365"/>
      <c r="G665" s="365"/>
      <c r="H665" s="365"/>
      <c r="I665" s="365"/>
      <c r="J665" s="365"/>
      <c r="K665" s="365"/>
      <c r="L665" s="365"/>
      <c r="M665" s="365"/>
      <c r="N665" s="365"/>
      <c r="O665" s="365"/>
      <c r="P665" s="365"/>
      <c r="Q665" s="365"/>
      <c r="R665" s="365"/>
      <c r="S665" s="365"/>
      <c r="T665" s="365"/>
      <c r="U665" s="365"/>
      <c r="V665" s="180"/>
      <c r="W665" s="377"/>
      <c r="X665" s="373"/>
      <c r="Y665" s="180"/>
      <c r="AE665" s="208"/>
      <c r="AF665" s="208"/>
      <c r="AG665" s="208"/>
      <c r="AH665" s="208"/>
      <c r="AI665" s="208"/>
      <c r="AJ665" s="208"/>
      <c r="AK665" s="180"/>
      <c r="AL665" s="180"/>
      <c r="AM665" s="180"/>
      <c r="AN665" s="180"/>
      <c r="AO665" s="180"/>
      <c r="AP665" s="180"/>
      <c r="AQ665" s="180"/>
      <c r="AR665" s="208"/>
      <c r="AS665" s="208"/>
      <c r="AT665" s="208"/>
      <c r="AU665" s="208"/>
      <c r="AV665" s="208"/>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row>
    <row r="666" spans="1:77" ht="16.5" hidden="1" customHeight="1">
      <c r="A666" s="365"/>
      <c r="B666" s="365"/>
      <c r="C666" s="365"/>
      <c r="D666" s="365"/>
      <c r="E666" s="365"/>
      <c r="F666" s="365"/>
      <c r="G666" s="365"/>
      <c r="H666" s="365"/>
      <c r="I666" s="365"/>
      <c r="J666" s="365"/>
      <c r="K666" s="365"/>
      <c r="L666" s="365"/>
      <c r="M666" s="365"/>
      <c r="N666" s="365"/>
      <c r="O666" s="365"/>
      <c r="P666" s="365"/>
      <c r="Q666" s="365"/>
      <c r="R666" s="365"/>
      <c r="S666" s="365"/>
      <c r="T666" s="365"/>
      <c r="U666" s="365"/>
      <c r="V666" s="180"/>
      <c r="W666" s="377"/>
      <c r="X666" s="373"/>
      <c r="Y666" s="180"/>
      <c r="AE666" s="208"/>
      <c r="AF666" s="208"/>
      <c r="AG666" s="208"/>
      <c r="AH666" s="208"/>
      <c r="AI666" s="208"/>
      <c r="AJ666" s="208"/>
      <c r="AK666" s="180"/>
      <c r="AL666" s="180"/>
      <c r="AM666" s="180"/>
      <c r="AN666" s="180"/>
      <c r="AO666" s="180"/>
      <c r="AP666" s="180"/>
      <c r="AQ666" s="180"/>
      <c r="AR666" s="208"/>
      <c r="AS666" s="208"/>
      <c r="AT666" s="208"/>
      <c r="AU666" s="208"/>
      <c r="AV666" s="208"/>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row>
    <row r="667" spans="1:77" ht="16.5" hidden="1" customHeight="1" thickBo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180"/>
      <c r="W667" s="378"/>
      <c r="X667" s="374"/>
      <c r="Y667" s="180"/>
      <c r="AE667" s="208"/>
      <c r="AF667" s="208"/>
      <c r="AG667" s="208"/>
      <c r="AH667" s="208"/>
      <c r="AI667" s="208"/>
      <c r="AJ667" s="208"/>
      <c r="AK667" s="180"/>
      <c r="AL667" s="180"/>
      <c r="AM667" s="180"/>
      <c r="AN667" s="180"/>
      <c r="AO667" s="180"/>
      <c r="AP667" s="180"/>
      <c r="AQ667" s="180"/>
      <c r="AR667" s="208"/>
      <c r="AS667" s="208"/>
      <c r="AT667" s="208"/>
      <c r="AU667" s="208"/>
      <c r="AV667" s="208"/>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row>
    <row r="668" spans="1:77" ht="16.5" hidden="1" customHeight="1">
      <c r="A668" s="480">
        <v>40</v>
      </c>
      <c r="B668" s="480" t="str">
        <f>IF(Matriz_de_Riesgos!N183="Corrupción_O_LA_FT",Matriz_de_Riesgos!I183,IF(Matriz_de_Riesgos!N183="Gestión","No valorar",""))</f>
        <v/>
      </c>
      <c r="C668" s="480"/>
      <c r="D668" s="480"/>
      <c r="E668" s="480"/>
      <c r="F668" s="480"/>
      <c r="G668" s="480"/>
      <c r="H668" s="480"/>
      <c r="I668" s="480"/>
      <c r="J668" s="480"/>
      <c r="K668" s="480"/>
      <c r="L668" s="480"/>
      <c r="M668" s="480"/>
      <c r="N668" s="480"/>
      <c r="O668" s="480"/>
      <c r="P668" s="480"/>
      <c r="Q668" s="480"/>
      <c r="R668" s="480"/>
      <c r="S668" s="480"/>
      <c r="T668" s="480"/>
      <c r="U668" s="480"/>
      <c r="V668" s="180"/>
      <c r="W668" s="536">
        <f>COUNTIF(C668:U668,"SI")</f>
        <v>0</v>
      </c>
      <c r="X668" s="350" t="str">
        <f>IF(OR(R668="SI",W668&gt;11),"CATASTRÓFICO",IF(W668&gt;5,"MAYOR",IF(W668&gt;0,"MODERADO","")))</f>
        <v/>
      </c>
      <c r="Y668" s="180"/>
      <c r="AE668" s="208"/>
      <c r="AF668" s="208"/>
      <c r="AG668" s="208"/>
      <c r="AH668" s="208"/>
      <c r="AI668" s="208"/>
      <c r="AJ668" s="208"/>
      <c r="AK668" s="180"/>
      <c r="AL668" s="180"/>
      <c r="AM668" s="180"/>
      <c r="AN668" s="180"/>
      <c r="AO668" s="180"/>
      <c r="AP668" s="180"/>
      <c r="AQ668" s="180"/>
      <c r="AR668" s="208"/>
      <c r="AS668" s="208"/>
      <c r="AT668" s="208"/>
      <c r="AU668" s="208"/>
      <c r="AV668" s="208"/>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row>
    <row r="669" spans="1:77" ht="16.5" hidden="1" customHeight="1">
      <c r="A669" s="365"/>
      <c r="B669" s="365"/>
      <c r="C669" s="365"/>
      <c r="D669" s="365"/>
      <c r="E669" s="365"/>
      <c r="F669" s="365"/>
      <c r="G669" s="365"/>
      <c r="H669" s="365"/>
      <c r="I669" s="365"/>
      <c r="J669" s="365"/>
      <c r="K669" s="365"/>
      <c r="L669" s="365"/>
      <c r="M669" s="365"/>
      <c r="N669" s="365"/>
      <c r="O669" s="365"/>
      <c r="P669" s="365"/>
      <c r="Q669" s="365"/>
      <c r="R669" s="365"/>
      <c r="S669" s="365"/>
      <c r="T669" s="365"/>
      <c r="U669" s="365"/>
      <c r="V669" s="180"/>
      <c r="W669" s="377"/>
      <c r="X669" s="373"/>
      <c r="Y669" s="180"/>
      <c r="AE669" s="208"/>
      <c r="AF669" s="208"/>
      <c r="AG669" s="208"/>
      <c r="AH669" s="208"/>
      <c r="AI669" s="208"/>
      <c r="AJ669" s="208"/>
      <c r="AK669" s="180"/>
      <c r="AL669" s="180"/>
      <c r="AM669" s="180"/>
      <c r="AN669" s="180"/>
      <c r="AO669" s="180"/>
      <c r="AP669" s="180"/>
      <c r="AQ669" s="180"/>
      <c r="AR669" s="208"/>
      <c r="AS669" s="208"/>
      <c r="AT669" s="208"/>
      <c r="AU669" s="208"/>
      <c r="AV669" s="208"/>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row>
    <row r="670" spans="1:77" ht="16.5" hidden="1" customHeight="1">
      <c r="A670" s="365"/>
      <c r="B670" s="365"/>
      <c r="C670" s="365"/>
      <c r="D670" s="365"/>
      <c r="E670" s="365"/>
      <c r="F670" s="365"/>
      <c r="G670" s="365"/>
      <c r="H670" s="365"/>
      <c r="I670" s="365"/>
      <c r="J670" s="365"/>
      <c r="K670" s="365"/>
      <c r="L670" s="365"/>
      <c r="M670" s="365"/>
      <c r="N670" s="365"/>
      <c r="O670" s="365"/>
      <c r="P670" s="365"/>
      <c r="Q670" s="365"/>
      <c r="R670" s="365"/>
      <c r="S670" s="365"/>
      <c r="T670" s="365"/>
      <c r="U670" s="365"/>
      <c r="V670" s="180"/>
      <c r="W670" s="377"/>
      <c r="X670" s="373"/>
      <c r="Y670" s="180"/>
      <c r="AE670" s="208"/>
      <c r="AF670" s="208"/>
      <c r="AG670" s="208"/>
      <c r="AH670" s="208"/>
      <c r="AI670" s="208"/>
      <c r="AJ670" s="208"/>
      <c r="AK670" s="180"/>
      <c r="AL670" s="180"/>
      <c r="AM670" s="180"/>
      <c r="AN670" s="180"/>
      <c r="AO670" s="180"/>
      <c r="AP670" s="180"/>
      <c r="AQ670" s="180"/>
      <c r="AR670" s="208"/>
      <c r="AS670" s="208"/>
      <c r="AT670" s="208"/>
      <c r="AU670" s="208"/>
      <c r="AV670" s="208"/>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row>
    <row r="671" spans="1:77" ht="16.5" hidden="1" customHeight="1">
      <c r="A671" s="365"/>
      <c r="B671" s="365"/>
      <c r="C671" s="365"/>
      <c r="D671" s="365"/>
      <c r="E671" s="365"/>
      <c r="F671" s="365"/>
      <c r="G671" s="365"/>
      <c r="H671" s="365"/>
      <c r="I671" s="365"/>
      <c r="J671" s="365"/>
      <c r="K671" s="365"/>
      <c r="L671" s="365"/>
      <c r="M671" s="365"/>
      <c r="N671" s="365"/>
      <c r="O671" s="365"/>
      <c r="P671" s="365"/>
      <c r="Q671" s="365"/>
      <c r="R671" s="365"/>
      <c r="S671" s="365"/>
      <c r="T671" s="365"/>
      <c r="U671" s="365"/>
      <c r="V671" s="180"/>
      <c r="W671" s="377"/>
      <c r="X671" s="373"/>
      <c r="Y671" s="180"/>
      <c r="AE671" s="208"/>
      <c r="AF671" s="208"/>
      <c r="AG671" s="208"/>
      <c r="AH671" s="208"/>
      <c r="AI671" s="208"/>
      <c r="AJ671" s="208"/>
      <c r="AK671" s="180"/>
      <c r="AL671" s="180"/>
      <c r="AM671" s="180"/>
      <c r="AN671" s="180"/>
      <c r="AO671" s="180"/>
      <c r="AP671" s="180"/>
      <c r="AQ671" s="180"/>
      <c r="AR671" s="208"/>
      <c r="AS671" s="208"/>
      <c r="AT671" s="208"/>
      <c r="AU671" s="208"/>
      <c r="AV671" s="208"/>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row>
    <row r="672" spans="1:77" ht="16.5" hidden="1" customHeight="1" thickBo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180"/>
      <c r="W672" s="378"/>
      <c r="X672" s="374"/>
      <c r="Y672" s="180"/>
      <c r="AE672" s="208"/>
      <c r="AF672" s="208"/>
      <c r="AG672" s="208"/>
      <c r="AH672" s="208"/>
      <c r="AI672" s="208"/>
      <c r="AJ672" s="208"/>
      <c r="AK672" s="180"/>
      <c r="AL672" s="180"/>
      <c r="AM672" s="180"/>
      <c r="AN672" s="180"/>
      <c r="AO672" s="180"/>
      <c r="AP672" s="180"/>
      <c r="AQ672" s="180"/>
      <c r="AR672" s="208"/>
      <c r="AS672" s="208"/>
      <c r="AT672" s="208"/>
      <c r="AU672" s="208"/>
      <c r="AV672" s="208"/>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row>
    <row r="673" spans="1:77" ht="16.5" hidden="1" customHeight="1">
      <c r="A673" s="480">
        <v>41</v>
      </c>
      <c r="B673" s="480" t="str">
        <f>IF(Matriz_de_Riesgos!N188="Corrupción_O_LA_FT",Matriz_de_Riesgos!I188,IF(Matriz_de_Riesgos!N188="Gestión","No valorar",""))</f>
        <v/>
      </c>
      <c r="C673" s="480"/>
      <c r="D673" s="480"/>
      <c r="E673" s="480"/>
      <c r="F673" s="480"/>
      <c r="G673" s="480"/>
      <c r="H673" s="480"/>
      <c r="I673" s="480"/>
      <c r="J673" s="480"/>
      <c r="K673" s="480"/>
      <c r="L673" s="480"/>
      <c r="M673" s="480"/>
      <c r="N673" s="480"/>
      <c r="O673" s="480"/>
      <c r="P673" s="480"/>
      <c r="Q673" s="480"/>
      <c r="R673" s="480"/>
      <c r="S673" s="480"/>
      <c r="T673" s="480"/>
      <c r="U673" s="480"/>
      <c r="V673" s="180"/>
      <c r="W673" s="536">
        <f>COUNTIF(C673:U673,"SI")</f>
        <v>0</v>
      </c>
      <c r="X673" s="350" t="str">
        <f>IF(OR(R673="SI",W673&gt;11),"CATASTRÓFICO",IF(W673&gt;5,"MAYOR",IF(W673&gt;0,"MODERADO","")))</f>
        <v/>
      </c>
      <c r="Y673" s="180"/>
      <c r="AE673" s="208"/>
      <c r="AF673" s="208"/>
      <c r="AG673" s="208"/>
      <c r="AH673" s="208"/>
      <c r="AI673" s="208"/>
      <c r="AJ673" s="208"/>
      <c r="AK673" s="180"/>
      <c r="AL673" s="180"/>
      <c r="AM673" s="180"/>
      <c r="AN673" s="180"/>
      <c r="AO673" s="180"/>
      <c r="AP673" s="180"/>
      <c r="AQ673" s="180"/>
      <c r="AR673" s="208"/>
      <c r="AS673" s="208"/>
      <c r="AT673" s="208"/>
      <c r="AU673" s="208"/>
      <c r="AV673" s="208"/>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row>
    <row r="674" spans="1:77" ht="16.5" hidden="1" customHeight="1">
      <c r="A674" s="365"/>
      <c r="B674" s="365"/>
      <c r="C674" s="365"/>
      <c r="D674" s="365"/>
      <c r="E674" s="365"/>
      <c r="F674" s="365"/>
      <c r="G674" s="365"/>
      <c r="H674" s="365"/>
      <c r="I674" s="365"/>
      <c r="J674" s="365"/>
      <c r="K674" s="365"/>
      <c r="L674" s="365"/>
      <c r="M674" s="365"/>
      <c r="N674" s="365"/>
      <c r="O674" s="365"/>
      <c r="P674" s="365"/>
      <c r="Q674" s="365"/>
      <c r="R674" s="365"/>
      <c r="S674" s="365"/>
      <c r="T674" s="365"/>
      <c r="U674" s="365"/>
      <c r="V674" s="180"/>
      <c r="W674" s="377"/>
      <c r="X674" s="373"/>
      <c r="Y674" s="180"/>
      <c r="AE674" s="208"/>
      <c r="AF674" s="208"/>
      <c r="AG674" s="208"/>
      <c r="AH674" s="208"/>
      <c r="AI674" s="208"/>
      <c r="AJ674" s="208"/>
      <c r="AK674" s="180"/>
      <c r="AL674" s="180"/>
      <c r="AM674" s="180"/>
      <c r="AN674" s="180"/>
      <c r="AO674" s="180"/>
      <c r="AP674" s="180"/>
      <c r="AQ674" s="180"/>
      <c r="AR674" s="208"/>
      <c r="AS674" s="208"/>
      <c r="AT674" s="208"/>
      <c r="AU674" s="208"/>
      <c r="AV674" s="208"/>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row>
    <row r="675" spans="1:77" ht="16.5" hidden="1" customHeight="1">
      <c r="A675" s="365"/>
      <c r="B675" s="365"/>
      <c r="C675" s="365"/>
      <c r="D675" s="365"/>
      <c r="E675" s="365"/>
      <c r="F675" s="365"/>
      <c r="G675" s="365"/>
      <c r="H675" s="365"/>
      <c r="I675" s="365"/>
      <c r="J675" s="365"/>
      <c r="K675" s="365"/>
      <c r="L675" s="365"/>
      <c r="M675" s="365"/>
      <c r="N675" s="365"/>
      <c r="O675" s="365"/>
      <c r="P675" s="365"/>
      <c r="Q675" s="365"/>
      <c r="R675" s="365"/>
      <c r="S675" s="365"/>
      <c r="T675" s="365"/>
      <c r="U675" s="365"/>
      <c r="V675" s="180"/>
      <c r="W675" s="377"/>
      <c r="X675" s="373"/>
      <c r="Y675" s="180"/>
      <c r="AE675" s="208"/>
      <c r="AF675" s="208"/>
      <c r="AG675" s="208"/>
      <c r="AH675" s="208"/>
      <c r="AI675" s="208"/>
      <c r="AJ675" s="208"/>
      <c r="AK675" s="180"/>
      <c r="AL675" s="180"/>
      <c r="AM675" s="180"/>
      <c r="AN675" s="180"/>
      <c r="AO675" s="180"/>
      <c r="AP675" s="180"/>
      <c r="AQ675" s="180"/>
      <c r="AR675" s="208"/>
      <c r="AS675" s="208"/>
      <c r="AT675" s="208"/>
      <c r="AU675" s="208"/>
      <c r="AV675" s="208"/>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row>
    <row r="676" spans="1:77" ht="16.5" hidden="1" customHeight="1">
      <c r="A676" s="365"/>
      <c r="B676" s="365"/>
      <c r="C676" s="365"/>
      <c r="D676" s="365"/>
      <c r="E676" s="365"/>
      <c r="F676" s="365"/>
      <c r="G676" s="365"/>
      <c r="H676" s="365"/>
      <c r="I676" s="365"/>
      <c r="J676" s="365"/>
      <c r="K676" s="365"/>
      <c r="L676" s="365"/>
      <c r="M676" s="365"/>
      <c r="N676" s="365"/>
      <c r="O676" s="365"/>
      <c r="P676" s="365"/>
      <c r="Q676" s="365"/>
      <c r="R676" s="365"/>
      <c r="S676" s="365"/>
      <c r="T676" s="365"/>
      <c r="U676" s="365"/>
      <c r="V676" s="180"/>
      <c r="W676" s="377"/>
      <c r="X676" s="373"/>
      <c r="Y676" s="180"/>
      <c r="AE676" s="208"/>
      <c r="AF676" s="208"/>
      <c r="AG676" s="208"/>
      <c r="AH676" s="208"/>
      <c r="AI676" s="208"/>
      <c r="AJ676" s="208"/>
      <c r="AK676" s="180"/>
      <c r="AL676" s="180"/>
      <c r="AM676" s="180"/>
      <c r="AN676" s="180"/>
      <c r="AO676" s="180"/>
      <c r="AP676" s="180"/>
      <c r="AQ676" s="180"/>
      <c r="AR676" s="208"/>
      <c r="AS676" s="208"/>
      <c r="AT676" s="208"/>
      <c r="AU676" s="208"/>
      <c r="AV676" s="208"/>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row>
    <row r="677" spans="1:77" ht="16.5" hidden="1" customHeight="1" thickBo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180"/>
      <c r="W677" s="378"/>
      <c r="X677" s="374"/>
      <c r="Y677" s="180"/>
      <c r="AE677" s="208"/>
      <c r="AF677" s="208"/>
      <c r="AG677" s="208"/>
      <c r="AH677" s="208"/>
      <c r="AI677" s="208"/>
      <c r="AJ677" s="208"/>
      <c r="AK677" s="180"/>
      <c r="AL677" s="180"/>
      <c r="AM677" s="180"/>
      <c r="AN677" s="180"/>
      <c r="AO677" s="180"/>
      <c r="AP677" s="180"/>
      <c r="AQ677" s="180"/>
      <c r="AR677" s="208"/>
      <c r="AS677" s="208"/>
      <c r="AT677" s="208"/>
      <c r="AU677" s="208"/>
      <c r="AV677" s="208"/>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row>
    <row r="678" spans="1:77" ht="16.5" hidden="1" customHeight="1">
      <c r="A678" s="480">
        <v>42</v>
      </c>
      <c r="B678" s="480" t="str">
        <f>IF(Matriz_de_Riesgos!N193="Corrupción_O_LA_FT",Matriz_de_Riesgos!I193,IF(Matriz_de_Riesgos!N193="Gestión","No valorar",""))</f>
        <v/>
      </c>
      <c r="C678" s="480"/>
      <c r="D678" s="480"/>
      <c r="E678" s="480"/>
      <c r="F678" s="480"/>
      <c r="G678" s="480"/>
      <c r="H678" s="480"/>
      <c r="I678" s="480"/>
      <c r="J678" s="480"/>
      <c r="K678" s="480"/>
      <c r="L678" s="480"/>
      <c r="M678" s="480"/>
      <c r="N678" s="480"/>
      <c r="O678" s="480"/>
      <c r="P678" s="480"/>
      <c r="Q678" s="480"/>
      <c r="R678" s="480"/>
      <c r="S678" s="480"/>
      <c r="T678" s="480"/>
      <c r="U678" s="480"/>
      <c r="V678" s="180"/>
      <c r="W678" s="536">
        <f>COUNTIF(C678:U678,"SI")</f>
        <v>0</v>
      </c>
      <c r="X678" s="350" t="str">
        <f>IF(OR(R678="SI",W678&gt;11),"CATASTRÓFICO",IF(W678&gt;5,"MAYOR",IF(W678&gt;0,"MODERADO","")))</f>
        <v/>
      </c>
      <c r="Y678" s="180"/>
      <c r="AE678" s="208"/>
      <c r="AF678" s="208"/>
      <c r="AG678" s="208"/>
      <c r="AH678" s="208"/>
      <c r="AI678" s="208"/>
      <c r="AJ678" s="208"/>
      <c r="AK678" s="180"/>
      <c r="AL678" s="180"/>
      <c r="AM678" s="180"/>
      <c r="AN678" s="180"/>
      <c r="AO678" s="180"/>
      <c r="AP678" s="180"/>
      <c r="AQ678" s="180"/>
      <c r="AR678" s="208"/>
      <c r="AS678" s="208"/>
      <c r="AT678" s="208"/>
      <c r="AU678" s="208"/>
      <c r="AV678" s="208"/>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row>
    <row r="679" spans="1:77" ht="16.5" hidden="1" customHeight="1">
      <c r="A679" s="365"/>
      <c r="B679" s="365"/>
      <c r="C679" s="365"/>
      <c r="D679" s="365"/>
      <c r="E679" s="365"/>
      <c r="F679" s="365"/>
      <c r="G679" s="365"/>
      <c r="H679" s="365"/>
      <c r="I679" s="365"/>
      <c r="J679" s="365"/>
      <c r="K679" s="365"/>
      <c r="L679" s="365"/>
      <c r="M679" s="365"/>
      <c r="N679" s="365"/>
      <c r="O679" s="365"/>
      <c r="P679" s="365"/>
      <c r="Q679" s="365"/>
      <c r="R679" s="365"/>
      <c r="S679" s="365"/>
      <c r="T679" s="365"/>
      <c r="U679" s="365"/>
      <c r="V679" s="180"/>
      <c r="W679" s="377"/>
      <c r="X679" s="373"/>
      <c r="Y679" s="180"/>
      <c r="AE679" s="208"/>
      <c r="AF679" s="208"/>
      <c r="AG679" s="208"/>
      <c r="AH679" s="208"/>
      <c r="AI679" s="208"/>
      <c r="AJ679" s="208"/>
      <c r="AK679" s="180"/>
      <c r="AL679" s="180"/>
      <c r="AM679" s="180"/>
      <c r="AN679" s="180"/>
      <c r="AO679" s="180"/>
      <c r="AP679" s="180"/>
      <c r="AQ679" s="180"/>
      <c r="AR679" s="208"/>
      <c r="AS679" s="208"/>
      <c r="AT679" s="208"/>
      <c r="AU679" s="208"/>
      <c r="AV679" s="208"/>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row>
    <row r="680" spans="1:77" ht="16.5" hidden="1" customHeight="1">
      <c r="A680" s="365"/>
      <c r="B680" s="365"/>
      <c r="C680" s="365"/>
      <c r="D680" s="365"/>
      <c r="E680" s="365"/>
      <c r="F680" s="365"/>
      <c r="G680" s="365"/>
      <c r="H680" s="365"/>
      <c r="I680" s="365"/>
      <c r="J680" s="365"/>
      <c r="K680" s="365"/>
      <c r="L680" s="365"/>
      <c r="M680" s="365"/>
      <c r="N680" s="365"/>
      <c r="O680" s="365"/>
      <c r="P680" s="365"/>
      <c r="Q680" s="365"/>
      <c r="R680" s="365"/>
      <c r="S680" s="365"/>
      <c r="T680" s="365"/>
      <c r="U680" s="365"/>
      <c r="V680" s="180"/>
      <c r="W680" s="377"/>
      <c r="X680" s="373"/>
      <c r="Y680" s="180"/>
      <c r="AE680" s="208"/>
      <c r="AF680" s="208"/>
      <c r="AG680" s="208"/>
      <c r="AH680" s="208"/>
      <c r="AI680" s="208"/>
      <c r="AJ680" s="208"/>
      <c r="AK680" s="180"/>
      <c r="AL680" s="180"/>
      <c r="AM680" s="180"/>
      <c r="AN680" s="180"/>
      <c r="AO680" s="180"/>
      <c r="AP680" s="180"/>
      <c r="AQ680" s="180"/>
      <c r="AR680" s="208"/>
      <c r="AS680" s="208"/>
      <c r="AT680" s="208"/>
      <c r="AU680" s="208"/>
      <c r="AV680" s="208"/>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row>
    <row r="681" spans="1:77" ht="16.5" hidden="1" customHeight="1">
      <c r="A681" s="365"/>
      <c r="B681" s="365"/>
      <c r="C681" s="365"/>
      <c r="D681" s="365"/>
      <c r="E681" s="365"/>
      <c r="F681" s="365"/>
      <c r="G681" s="365"/>
      <c r="H681" s="365"/>
      <c r="I681" s="365"/>
      <c r="J681" s="365"/>
      <c r="K681" s="365"/>
      <c r="L681" s="365"/>
      <c r="M681" s="365"/>
      <c r="N681" s="365"/>
      <c r="O681" s="365"/>
      <c r="P681" s="365"/>
      <c r="Q681" s="365"/>
      <c r="R681" s="365"/>
      <c r="S681" s="365"/>
      <c r="T681" s="365"/>
      <c r="U681" s="365"/>
      <c r="V681" s="180"/>
      <c r="W681" s="377"/>
      <c r="X681" s="373"/>
      <c r="Y681" s="180"/>
      <c r="AE681" s="208"/>
      <c r="AF681" s="208"/>
      <c r="AG681" s="208"/>
      <c r="AH681" s="208"/>
      <c r="AI681" s="208"/>
      <c r="AJ681" s="208"/>
      <c r="AK681" s="180"/>
      <c r="AL681" s="180"/>
      <c r="AM681" s="180"/>
      <c r="AN681" s="180"/>
      <c r="AO681" s="180"/>
      <c r="AP681" s="180"/>
      <c r="AQ681" s="180"/>
      <c r="AR681" s="208"/>
      <c r="AS681" s="208"/>
      <c r="AT681" s="208"/>
      <c r="AU681" s="208"/>
      <c r="AV681" s="208"/>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row>
    <row r="682" spans="1:77" ht="16.5" hidden="1" customHeight="1" thickBo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180"/>
      <c r="W682" s="378"/>
      <c r="X682" s="374"/>
      <c r="Y682" s="180"/>
      <c r="AE682" s="208"/>
      <c r="AF682" s="208"/>
      <c r="AG682" s="208"/>
      <c r="AH682" s="208"/>
      <c r="AI682" s="208"/>
      <c r="AJ682" s="208"/>
      <c r="AK682" s="180"/>
      <c r="AL682" s="180"/>
      <c r="AM682" s="180"/>
      <c r="AN682" s="180"/>
      <c r="AO682" s="180"/>
      <c r="AP682" s="180"/>
      <c r="AQ682" s="180"/>
      <c r="AR682" s="208"/>
      <c r="AS682" s="208"/>
      <c r="AT682" s="208"/>
      <c r="AU682" s="208"/>
      <c r="AV682" s="208"/>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row>
    <row r="683" spans="1:77" ht="16.5" hidden="1" customHeight="1">
      <c r="A683" s="480">
        <v>43</v>
      </c>
      <c r="B683" s="480" t="str">
        <f>IF(Matriz_de_Riesgos!N198="Corrupción_O_LA_FT",Matriz_de_Riesgos!I198,IF(Matriz_de_Riesgos!N198="Gestión","No valorar",""))</f>
        <v/>
      </c>
      <c r="C683" s="480"/>
      <c r="D683" s="480"/>
      <c r="E683" s="480"/>
      <c r="F683" s="480"/>
      <c r="G683" s="480"/>
      <c r="H683" s="480"/>
      <c r="I683" s="480"/>
      <c r="J683" s="480"/>
      <c r="K683" s="480"/>
      <c r="L683" s="480"/>
      <c r="M683" s="480"/>
      <c r="N683" s="480"/>
      <c r="O683" s="480"/>
      <c r="P683" s="480"/>
      <c r="Q683" s="480"/>
      <c r="R683" s="480"/>
      <c r="S683" s="480"/>
      <c r="T683" s="480"/>
      <c r="U683" s="480"/>
      <c r="V683" s="180"/>
      <c r="W683" s="536">
        <f>COUNTIF(C683:U683,"SI")</f>
        <v>0</v>
      </c>
      <c r="X683" s="350" t="str">
        <f>IF(OR(R683="SI",W683&gt;11),"CATASTRÓFICO",IF(W683&gt;5,"MAYOR",IF(W683&gt;0,"MODERADO","")))</f>
        <v/>
      </c>
      <c r="Y683" s="180"/>
      <c r="AE683" s="208"/>
      <c r="AF683" s="208"/>
      <c r="AG683" s="208"/>
      <c r="AH683" s="208"/>
      <c r="AI683" s="208"/>
      <c r="AJ683" s="208"/>
      <c r="AK683" s="180"/>
      <c r="AL683" s="180"/>
      <c r="AM683" s="180"/>
      <c r="AN683" s="180"/>
      <c r="AO683" s="180"/>
      <c r="AP683" s="180"/>
      <c r="AQ683" s="180"/>
      <c r="AR683" s="208"/>
      <c r="AS683" s="208"/>
      <c r="AT683" s="208"/>
      <c r="AU683" s="208"/>
      <c r="AV683" s="208"/>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row>
    <row r="684" spans="1:77" ht="16.5" hidden="1" customHeight="1">
      <c r="A684" s="365"/>
      <c r="B684" s="365"/>
      <c r="C684" s="365"/>
      <c r="D684" s="365"/>
      <c r="E684" s="365"/>
      <c r="F684" s="365"/>
      <c r="G684" s="365"/>
      <c r="H684" s="365"/>
      <c r="I684" s="365"/>
      <c r="J684" s="365"/>
      <c r="K684" s="365"/>
      <c r="L684" s="365"/>
      <c r="M684" s="365"/>
      <c r="N684" s="365"/>
      <c r="O684" s="365"/>
      <c r="P684" s="365"/>
      <c r="Q684" s="365"/>
      <c r="R684" s="365"/>
      <c r="S684" s="365"/>
      <c r="T684" s="365"/>
      <c r="U684" s="365"/>
      <c r="V684" s="180"/>
      <c r="W684" s="377"/>
      <c r="X684" s="373"/>
      <c r="Y684" s="180"/>
      <c r="AE684" s="208"/>
      <c r="AF684" s="208"/>
      <c r="AG684" s="208"/>
      <c r="AH684" s="208"/>
      <c r="AI684" s="208"/>
      <c r="AJ684" s="208"/>
      <c r="AK684" s="180"/>
      <c r="AL684" s="180"/>
      <c r="AM684" s="180"/>
      <c r="AN684" s="180"/>
      <c r="AO684" s="180"/>
      <c r="AP684" s="180"/>
      <c r="AQ684" s="180"/>
      <c r="AR684" s="208"/>
      <c r="AS684" s="208"/>
      <c r="AT684" s="208"/>
      <c r="AU684" s="208"/>
      <c r="AV684" s="208"/>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row>
    <row r="685" spans="1:77" ht="16.5" hidden="1" customHeight="1">
      <c r="A685" s="365"/>
      <c r="B685" s="365"/>
      <c r="C685" s="365"/>
      <c r="D685" s="365"/>
      <c r="E685" s="365"/>
      <c r="F685" s="365"/>
      <c r="G685" s="365"/>
      <c r="H685" s="365"/>
      <c r="I685" s="365"/>
      <c r="J685" s="365"/>
      <c r="K685" s="365"/>
      <c r="L685" s="365"/>
      <c r="M685" s="365"/>
      <c r="N685" s="365"/>
      <c r="O685" s="365"/>
      <c r="P685" s="365"/>
      <c r="Q685" s="365"/>
      <c r="R685" s="365"/>
      <c r="S685" s="365"/>
      <c r="T685" s="365"/>
      <c r="U685" s="365"/>
      <c r="V685" s="180"/>
      <c r="W685" s="377"/>
      <c r="X685" s="373"/>
      <c r="Y685" s="180"/>
      <c r="AE685" s="208"/>
      <c r="AF685" s="208"/>
      <c r="AG685" s="208"/>
      <c r="AH685" s="208"/>
      <c r="AI685" s="208"/>
      <c r="AJ685" s="208"/>
      <c r="AK685" s="180"/>
      <c r="AL685" s="180"/>
      <c r="AM685" s="180"/>
      <c r="AN685" s="180"/>
      <c r="AO685" s="180"/>
      <c r="AP685" s="180"/>
      <c r="AQ685" s="180"/>
      <c r="AR685" s="208"/>
      <c r="AS685" s="208"/>
      <c r="AT685" s="208"/>
      <c r="AU685" s="208"/>
      <c r="AV685" s="208"/>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row>
    <row r="686" spans="1:77" ht="16.5" hidden="1" customHeight="1">
      <c r="A686" s="365"/>
      <c r="B686" s="365"/>
      <c r="C686" s="365"/>
      <c r="D686" s="365"/>
      <c r="E686" s="365"/>
      <c r="F686" s="365"/>
      <c r="G686" s="365"/>
      <c r="H686" s="365"/>
      <c r="I686" s="365"/>
      <c r="J686" s="365"/>
      <c r="K686" s="365"/>
      <c r="L686" s="365"/>
      <c r="M686" s="365"/>
      <c r="N686" s="365"/>
      <c r="O686" s="365"/>
      <c r="P686" s="365"/>
      <c r="Q686" s="365"/>
      <c r="R686" s="365"/>
      <c r="S686" s="365"/>
      <c r="T686" s="365"/>
      <c r="U686" s="365"/>
      <c r="V686" s="180"/>
      <c r="W686" s="377"/>
      <c r="X686" s="373"/>
      <c r="Y686" s="180"/>
      <c r="AE686" s="208"/>
      <c r="AF686" s="208"/>
      <c r="AG686" s="208"/>
      <c r="AH686" s="208"/>
      <c r="AI686" s="208"/>
      <c r="AJ686" s="208"/>
      <c r="AK686" s="180"/>
      <c r="AL686" s="180"/>
      <c r="AM686" s="180"/>
      <c r="AN686" s="180"/>
      <c r="AO686" s="180"/>
      <c r="AP686" s="180"/>
      <c r="AQ686" s="180"/>
      <c r="AR686" s="208"/>
      <c r="AS686" s="208"/>
      <c r="AT686" s="208"/>
      <c r="AU686" s="208"/>
      <c r="AV686" s="208"/>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row>
    <row r="687" spans="1:77" ht="16.5" hidden="1" customHeight="1" thickBo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180"/>
      <c r="W687" s="378"/>
      <c r="X687" s="374"/>
      <c r="Y687" s="180"/>
      <c r="AE687" s="208"/>
      <c r="AF687" s="208"/>
      <c r="AG687" s="208"/>
      <c r="AH687" s="208"/>
      <c r="AI687" s="208"/>
      <c r="AJ687" s="208"/>
      <c r="AK687" s="180"/>
      <c r="AL687" s="180"/>
      <c r="AM687" s="180"/>
      <c r="AN687" s="180"/>
      <c r="AO687" s="180"/>
      <c r="AP687" s="180"/>
      <c r="AQ687" s="180"/>
      <c r="AR687" s="208"/>
      <c r="AS687" s="208"/>
      <c r="AT687" s="208"/>
      <c r="AU687" s="208"/>
      <c r="AV687" s="208"/>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row>
    <row r="688" spans="1:77" ht="16.5" hidden="1" customHeight="1">
      <c r="A688" s="480">
        <v>44</v>
      </c>
      <c r="B688" s="480" t="str">
        <f>IF(Matriz_de_Riesgos!N203="Corrupción_O_LA_FT",Matriz_de_Riesgos!I203,IF(Matriz_de_Riesgos!N203="Gestión","No valorar",""))</f>
        <v/>
      </c>
      <c r="C688" s="480"/>
      <c r="D688" s="480"/>
      <c r="E688" s="480"/>
      <c r="F688" s="480"/>
      <c r="G688" s="480"/>
      <c r="H688" s="480"/>
      <c r="I688" s="480"/>
      <c r="J688" s="480"/>
      <c r="K688" s="480"/>
      <c r="L688" s="480"/>
      <c r="M688" s="480"/>
      <c r="N688" s="480"/>
      <c r="O688" s="480"/>
      <c r="P688" s="480"/>
      <c r="Q688" s="480"/>
      <c r="R688" s="480"/>
      <c r="S688" s="480"/>
      <c r="T688" s="480"/>
      <c r="U688" s="480"/>
      <c r="V688" s="180"/>
      <c r="W688" s="536">
        <f>COUNTIF(C688:U688,"SI")</f>
        <v>0</v>
      </c>
      <c r="X688" s="350" t="str">
        <f>IF(OR(R688="SI",W688&gt;11),"CATASTRÓFICO",IF(W688&gt;5,"MAYOR",IF(W688&gt;0,"MODERADO","")))</f>
        <v/>
      </c>
      <c r="Y688" s="180"/>
      <c r="AE688" s="208"/>
      <c r="AF688" s="208"/>
      <c r="AG688" s="208"/>
      <c r="AH688" s="208"/>
      <c r="AI688" s="208"/>
      <c r="AJ688" s="208"/>
      <c r="AK688" s="180"/>
      <c r="AL688" s="180"/>
      <c r="AM688" s="180"/>
      <c r="AN688" s="180"/>
      <c r="AO688" s="180"/>
      <c r="AP688" s="180"/>
      <c r="AQ688" s="180"/>
      <c r="AR688" s="208"/>
      <c r="AS688" s="208"/>
      <c r="AT688" s="208"/>
      <c r="AU688" s="208"/>
      <c r="AV688" s="208"/>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row>
    <row r="689" spans="1:77" ht="16.5" hidden="1" customHeight="1">
      <c r="A689" s="365"/>
      <c r="B689" s="365"/>
      <c r="C689" s="365"/>
      <c r="D689" s="365"/>
      <c r="E689" s="365"/>
      <c r="F689" s="365"/>
      <c r="G689" s="365"/>
      <c r="H689" s="365"/>
      <c r="I689" s="365"/>
      <c r="J689" s="365"/>
      <c r="K689" s="365"/>
      <c r="L689" s="365"/>
      <c r="M689" s="365"/>
      <c r="N689" s="365"/>
      <c r="O689" s="365"/>
      <c r="P689" s="365"/>
      <c r="Q689" s="365"/>
      <c r="R689" s="365"/>
      <c r="S689" s="365"/>
      <c r="T689" s="365"/>
      <c r="U689" s="365"/>
      <c r="V689" s="180"/>
      <c r="W689" s="377"/>
      <c r="X689" s="373"/>
      <c r="Y689" s="180"/>
      <c r="AE689" s="208"/>
      <c r="AF689" s="208"/>
      <c r="AG689" s="208"/>
      <c r="AH689" s="208"/>
      <c r="AI689" s="208"/>
      <c r="AJ689" s="208"/>
      <c r="AK689" s="180"/>
      <c r="AL689" s="180"/>
      <c r="AM689" s="180"/>
      <c r="AN689" s="180"/>
      <c r="AO689" s="180"/>
      <c r="AP689" s="180"/>
      <c r="AQ689" s="180"/>
      <c r="AR689" s="208"/>
      <c r="AS689" s="208"/>
      <c r="AT689" s="208"/>
      <c r="AU689" s="208"/>
      <c r="AV689" s="208"/>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row>
    <row r="690" spans="1:77" ht="16.5" hidden="1" customHeight="1">
      <c r="A690" s="365"/>
      <c r="B690" s="365"/>
      <c r="C690" s="365"/>
      <c r="D690" s="365"/>
      <c r="E690" s="365"/>
      <c r="F690" s="365"/>
      <c r="G690" s="365"/>
      <c r="H690" s="365"/>
      <c r="I690" s="365"/>
      <c r="J690" s="365"/>
      <c r="K690" s="365"/>
      <c r="L690" s="365"/>
      <c r="M690" s="365"/>
      <c r="N690" s="365"/>
      <c r="O690" s="365"/>
      <c r="P690" s="365"/>
      <c r="Q690" s="365"/>
      <c r="R690" s="365"/>
      <c r="S690" s="365"/>
      <c r="T690" s="365"/>
      <c r="U690" s="365"/>
      <c r="V690" s="180"/>
      <c r="W690" s="377"/>
      <c r="X690" s="373"/>
      <c r="Y690" s="180"/>
      <c r="AE690" s="208"/>
      <c r="AF690" s="208"/>
      <c r="AG690" s="208"/>
      <c r="AH690" s="208"/>
      <c r="AI690" s="208"/>
      <c r="AJ690" s="208"/>
      <c r="AK690" s="180"/>
      <c r="AL690" s="180"/>
      <c r="AM690" s="180"/>
      <c r="AN690" s="180"/>
      <c r="AO690" s="180"/>
      <c r="AP690" s="180"/>
      <c r="AQ690" s="180"/>
      <c r="AR690" s="208"/>
      <c r="AS690" s="208"/>
      <c r="AT690" s="208"/>
      <c r="AU690" s="208"/>
      <c r="AV690" s="208"/>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row>
    <row r="691" spans="1:77" ht="16.5" hidden="1" customHeight="1">
      <c r="A691" s="365"/>
      <c r="B691" s="365"/>
      <c r="C691" s="365"/>
      <c r="D691" s="365"/>
      <c r="E691" s="365"/>
      <c r="F691" s="365"/>
      <c r="G691" s="365"/>
      <c r="H691" s="365"/>
      <c r="I691" s="365"/>
      <c r="J691" s="365"/>
      <c r="K691" s="365"/>
      <c r="L691" s="365"/>
      <c r="M691" s="365"/>
      <c r="N691" s="365"/>
      <c r="O691" s="365"/>
      <c r="P691" s="365"/>
      <c r="Q691" s="365"/>
      <c r="R691" s="365"/>
      <c r="S691" s="365"/>
      <c r="T691" s="365"/>
      <c r="U691" s="365"/>
      <c r="V691" s="180"/>
      <c r="W691" s="377"/>
      <c r="X691" s="373"/>
      <c r="Y691" s="180"/>
      <c r="AE691" s="208"/>
      <c r="AF691" s="208"/>
      <c r="AG691" s="208"/>
      <c r="AH691" s="208"/>
      <c r="AI691" s="208"/>
      <c r="AJ691" s="208"/>
      <c r="AK691" s="180"/>
      <c r="AL691" s="180"/>
      <c r="AM691" s="180"/>
      <c r="AN691" s="180"/>
      <c r="AO691" s="180"/>
      <c r="AP691" s="180"/>
      <c r="AQ691" s="180"/>
      <c r="AR691" s="208"/>
      <c r="AS691" s="208"/>
      <c r="AT691" s="208"/>
      <c r="AU691" s="208"/>
      <c r="AV691" s="208"/>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row>
    <row r="692" spans="1:77" ht="16.5" hidden="1" customHeight="1" thickBo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180"/>
      <c r="W692" s="378"/>
      <c r="X692" s="374"/>
      <c r="Y692" s="180"/>
      <c r="AE692" s="208"/>
      <c r="AF692" s="208"/>
      <c r="AG692" s="208"/>
      <c r="AH692" s="208"/>
      <c r="AI692" s="208"/>
      <c r="AJ692" s="208"/>
      <c r="AK692" s="180"/>
      <c r="AL692" s="180"/>
      <c r="AM692" s="180"/>
      <c r="AN692" s="180"/>
      <c r="AO692" s="180"/>
      <c r="AP692" s="180"/>
      <c r="AQ692" s="180"/>
      <c r="AR692" s="208"/>
      <c r="AS692" s="208"/>
      <c r="AT692" s="208"/>
      <c r="AU692" s="208"/>
      <c r="AV692" s="208"/>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row>
    <row r="693" spans="1:77" ht="16.5" hidden="1" customHeight="1">
      <c r="A693" s="480">
        <v>45</v>
      </c>
      <c r="B693" s="480" t="str">
        <f>IF(Matriz_de_Riesgos!N208="Corrupción_O_LA_FT",Matriz_de_Riesgos!I208,IF(Matriz_de_Riesgos!N208="Gestión","No valorar",""))</f>
        <v/>
      </c>
      <c r="C693" s="480"/>
      <c r="D693" s="480"/>
      <c r="E693" s="480"/>
      <c r="F693" s="480"/>
      <c r="G693" s="480"/>
      <c r="H693" s="480"/>
      <c r="I693" s="480"/>
      <c r="J693" s="480"/>
      <c r="K693" s="480"/>
      <c r="L693" s="480"/>
      <c r="M693" s="480"/>
      <c r="N693" s="480"/>
      <c r="O693" s="480"/>
      <c r="P693" s="480"/>
      <c r="Q693" s="480"/>
      <c r="R693" s="480"/>
      <c r="S693" s="480"/>
      <c r="T693" s="480"/>
      <c r="U693" s="480"/>
      <c r="V693" s="180"/>
      <c r="W693" s="536">
        <f>COUNTIF(C693:U693,"SI")</f>
        <v>0</v>
      </c>
      <c r="X693" s="350" t="str">
        <f>IF(OR(R693="SI",W693&gt;11),"CATASTRÓFICO",IF(W693&gt;5,"MAYOR",IF(W693&gt;0,"MODERADO","")))</f>
        <v/>
      </c>
      <c r="Y693" s="180"/>
      <c r="AE693" s="208"/>
      <c r="AF693" s="208"/>
      <c r="AG693" s="208"/>
      <c r="AH693" s="208"/>
      <c r="AI693" s="208"/>
      <c r="AJ693" s="208"/>
      <c r="AK693" s="180"/>
      <c r="AL693" s="180"/>
      <c r="AM693" s="180"/>
      <c r="AN693" s="180"/>
      <c r="AO693" s="180"/>
      <c r="AP693" s="180"/>
      <c r="AQ693" s="180"/>
      <c r="AR693" s="208"/>
      <c r="AS693" s="208"/>
      <c r="AT693" s="208"/>
      <c r="AU693" s="208"/>
      <c r="AV693" s="208"/>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row>
    <row r="694" spans="1:77" ht="16.5" hidden="1" customHeight="1">
      <c r="A694" s="365"/>
      <c r="B694" s="365"/>
      <c r="C694" s="365"/>
      <c r="D694" s="365"/>
      <c r="E694" s="365"/>
      <c r="F694" s="365"/>
      <c r="G694" s="365"/>
      <c r="H694" s="365"/>
      <c r="I694" s="365"/>
      <c r="J694" s="365"/>
      <c r="K694" s="365"/>
      <c r="L694" s="365"/>
      <c r="M694" s="365"/>
      <c r="N694" s="365"/>
      <c r="O694" s="365"/>
      <c r="P694" s="365"/>
      <c r="Q694" s="365"/>
      <c r="R694" s="365"/>
      <c r="S694" s="365"/>
      <c r="T694" s="365"/>
      <c r="U694" s="365"/>
      <c r="V694" s="180"/>
      <c r="W694" s="377"/>
      <c r="X694" s="373"/>
      <c r="Y694" s="180"/>
      <c r="AE694" s="208"/>
      <c r="AF694" s="208"/>
      <c r="AG694" s="208"/>
      <c r="AH694" s="208"/>
      <c r="AI694" s="208"/>
      <c r="AJ694" s="208"/>
      <c r="AK694" s="180"/>
      <c r="AL694" s="180"/>
      <c r="AM694" s="180"/>
      <c r="AN694" s="180"/>
      <c r="AO694" s="180"/>
      <c r="AP694" s="180"/>
      <c r="AQ694" s="180"/>
      <c r="AR694" s="208"/>
      <c r="AS694" s="208"/>
      <c r="AT694" s="208"/>
      <c r="AU694" s="208"/>
      <c r="AV694" s="208"/>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row>
    <row r="695" spans="1:77" ht="16.5" hidden="1" customHeight="1">
      <c r="A695" s="365"/>
      <c r="B695" s="365"/>
      <c r="C695" s="365"/>
      <c r="D695" s="365"/>
      <c r="E695" s="365"/>
      <c r="F695" s="365"/>
      <c r="G695" s="365"/>
      <c r="H695" s="365"/>
      <c r="I695" s="365"/>
      <c r="J695" s="365"/>
      <c r="K695" s="365"/>
      <c r="L695" s="365"/>
      <c r="M695" s="365"/>
      <c r="N695" s="365"/>
      <c r="O695" s="365"/>
      <c r="P695" s="365"/>
      <c r="Q695" s="365"/>
      <c r="R695" s="365"/>
      <c r="S695" s="365"/>
      <c r="T695" s="365"/>
      <c r="U695" s="365"/>
      <c r="V695" s="180"/>
      <c r="W695" s="377"/>
      <c r="X695" s="373"/>
      <c r="Y695" s="180"/>
      <c r="AE695" s="208"/>
      <c r="AF695" s="208"/>
      <c r="AG695" s="208"/>
      <c r="AH695" s="208"/>
      <c r="AI695" s="208"/>
      <c r="AJ695" s="208"/>
      <c r="AK695" s="180"/>
      <c r="AL695" s="180"/>
      <c r="AM695" s="180"/>
      <c r="AN695" s="180"/>
      <c r="AO695" s="180"/>
      <c r="AP695" s="180"/>
      <c r="AQ695" s="180"/>
      <c r="AR695" s="208"/>
      <c r="AS695" s="208"/>
      <c r="AT695" s="208"/>
      <c r="AU695" s="208"/>
      <c r="AV695" s="208"/>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row>
    <row r="696" spans="1:77" ht="16.5" hidden="1" customHeight="1">
      <c r="A696" s="365"/>
      <c r="B696" s="365"/>
      <c r="C696" s="365"/>
      <c r="D696" s="365"/>
      <c r="E696" s="365"/>
      <c r="F696" s="365"/>
      <c r="G696" s="365"/>
      <c r="H696" s="365"/>
      <c r="I696" s="365"/>
      <c r="J696" s="365"/>
      <c r="K696" s="365"/>
      <c r="L696" s="365"/>
      <c r="M696" s="365"/>
      <c r="N696" s="365"/>
      <c r="O696" s="365"/>
      <c r="P696" s="365"/>
      <c r="Q696" s="365"/>
      <c r="R696" s="365"/>
      <c r="S696" s="365"/>
      <c r="T696" s="365"/>
      <c r="U696" s="365"/>
      <c r="V696" s="180"/>
      <c r="W696" s="377"/>
      <c r="X696" s="373"/>
      <c r="Y696" s="180"/>
      <c r="AE696" s="208"/>
      <c r="AF696" s="208"/>
      <c r="AG696" s="208"/>
      <c r="AH696" s="208"/>
      <c r="AI696" s="208"/>
      <c r="AJ696" s="208"/>
      <c r="AK696" s="180"/>
      <c r="AL696" s="180"/>
      <c r="AM696" s="180"/>
      <c r="AN696" s="180"/>
      <c r="AO696" s="180"/>
      <c r="AP696" s="180"/>
      <c r="AQ696" s="180"/>
      <c r="AR696" s="208"/>
      <c r="AS696" s="208"/>
      <c r="AT696" s="208"/>
      <c r="AU696" s="208"/>
      <c r="AV696" s="208"/>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row>
    <row r="697" spans="1:77" ht="16.5" hidden="1" customHeight="1" thickBo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180"/>
      <c r="W697" s="378"/>
      <c r="X697" s="374"/>
      <c r="Y697" s="180"/>
      <c r="AE697" s="208"/>
      <c r="AF697" s="208"/>
      <c r="AG697" s="208"/>
      <c r="AH697" s="208"/>
      <c r="AI697" s="208"/>
      <c r="AJ697" s="208"/>
      <c r="AK697" s="180"/>
      <c r="AL697" s="180"/>
      <c r="AM697" s="180"/>
      <c r="AN697" s="180"/>
      <c r="AO697" s="180"/>
      <c r="AP697" s="180"/>
      <c r="AQ697" s="180"/>
      <c r="AR697" s="208"/>
      <c r="AS697" s="208"/>
      <c r="AT697" s="208"/>
      <c r="AU697" s="208"/>
      <c r="AV697" s="208"/>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row>
    <row r="698" spans="1:77" ht="16.5" hidden="1" customHeight="1">
      <c r="A698" s="480">
        <v>46</v>
      </c>
      <c r="B698" s="480" t="str">
        <f>IF(Matriz_de_Riesgos!N213="Corrupción_O_LA_FT",Matriz_de_Riesgos!I213,IF(Matriz_de_Riesgos!N213="Gestión","No valorar",""))</f>
        <v/>
      </c>
      <c r="C698" s="480"/>
      <c r="D698" s="480"/>
      <c r="E698" s="480"/>
      <c r="F698" s="480"/>
      <c r="G698" s="480"/>
      <c r="H698" s="480"/>
      <c r="I698" s="480"/>
      <c r="J698" s="480"/>
      <c r="K698" s="480"/>
      <c r="L698" s="480"/>
      <c r="M698" s="480"/>
      <c r="N698" s="480"/>
      <c r="O698" s="480"/>
      <c r="P698" s="480"/>
      <c r="Q698" s="480"/>
      <c r="R698" s="480"/>
      <c r="S698" s="480"/>
      <c r="T698" s="480"/>
      <c r="U698" s="480"/>
      <c r="V698" s="180"/>
      <c r="W698" s="536">
        <f>COUNTIF(C698:U698,"SI")</f>
        <v>0</v>
      </c>
      <c r="X698" s="350" t="str">
        <f>IF(OR(R698="SI",W698&gt;11),"CATASTRÓFICO",IF(W698&gt;5,"MAYOR",IF(W698&gt;0,"MODERADO","")))</f>
        <v/>
      </c>
      <c r="Y698" s="180"/>
      <c r="AE698" s="208"/>
      <c r="AF698" s="208"/>
      <c r="AG698" s="208"/>
      <c r="AH698" s="208"/>
      <c r="AI698" s="208"/>
      <c r="AJ698" s="208"/>
      <c r="AK698" s="180"/>
      <c r="AL698" s="180"/>
      <c r="AM698" s="180"/>
      <c r="AN698" s="180"/>
      <c r="AO698" s="180"/>
      <c r="AP698" s="180"/>
      <c r="AQ698" s="180"/>
      <c r="AR698" s="208"/>
      <c r="AS698" s="208"/>
      <c r="AT698" s="208"/>
      <c r="AU698" s="208"/>
      <c r="AV698" s="208"/>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row>
    <row r="699" spans="1:77" ht="16.5" hidden="1" customHeight="1">
      <c r="A699" s="365"/>
      <c r="B699" s="365"/>
      <c r="C699" s="365"/>
      <c r="D699" s="365"/>
      <c r="E699" s="365"/>
      <c r="F699" s="365"/>
      <c r="G699" s="365"/>
      <c r="H699" s="365"/>
      <c r="I699" s="365"/>
      <c r="J699" s="365"/>
      <c r="K699" s="365"/>
      <c r="L699" s="365"/>
      <c r="M699" s="365"/>
      <c r="N699" s="365"/>
      <c r="O699" s="365"/>
      <c r="P699" s="365"/>
      <c r="Q699" s="365"/>
      <c r="R699" s="365"/>
      <c r="S699" s="365"/>
      <c r="T699" s="365"/>
      <c r="U699" s="365"/>
      <c r="V699" s="180"/>
      <c r="W699" s="377"/>
      <c r="X699" s="373"/>
      <c r="Y699" s="180"/>
      <c r="AE699" s="208"/>
      <c r="AF699" s="208"/>
      <c r="AG699" s="208"/>
      <c r="AH699" s="208"/>
      <c r="AI699" s="208"/>
      <c r="AJ699" s="208"/>
      <c r="AK699" s="180"/>
      <c r="AL699" s="180"/>
      <c r="AM699" s="180"/>
      <c r="AN699" s="180"/>
      <c r="AO699" s="180"/>
      <c r="AP699" s="180"/>
      <c r="AQ699" s="180"/>
      <c r="AR699" s="208"/>
      <c r="AS699" s="208"/>
      <c r="AT699" s="208"/>
      <c r="AU699" s="208"/>
      <c r="AV699" s="208"/>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row>
    <row r="700" spans="1:77" ht="16.5" hidden="1" customHeight="1">
      <c r="A700" s="365"/>
      <c r="B700" s="365"/>
      <c r="C700" s="365"/>
      <c r="D700" s="365"/>
      <c r="E700" s="365"/>
      <c r="F700" s="365"/>
      <c r="G700" s="365"/>
      <c r="H700" s="365"/>
      <c r="I700" s="365"/>
      <c r="J700" s="365"/>
      <c r="K700" s="365"/>
      <c r="L700" s="365"/>
      <c r="M700" s="365"/>
      <c r="N700" s="365"/>
      <c r="O700" s="365"/>
      <c r="P700" s="365"/>
      <c r="Q700" s="365"/>
      <c r="R700" s="365"/>
      <c r="S700" s="365"/>
      <c r="T700" s="365"/>
      <c r="U700" s="365"/>
      <c r="V700" s="180"/>
      <c r="W700" s="377"/>
      <c r="X700" s="373"/>
      <c r="Y700" s="180"/>
      <c r="AE700" s="208"/>
      <c r="AF700" s="208"/>
      <c r="AG700" s="208"/>
      <c r="AH700" s="208"/>
      <c r="AI700" s="208"/>
      <c r="AJ700" s="208"/>
      <c r="AK700" s="180"/>
      <c r="AL700" s="180"/>
      <c r="AM700" s="180"/>
      <c r="AN700" s="180"/>
      <c r="AO700" s="180"/>
      <c r="AP700" s="180"/>
      <c r="AQ700" s="180"/>
      <c r="AR700" s="208"/>
      <c r="AS700" s="208"/>
      <c r="AT700" s="208"/>
      <c r="AU700" s="208"/>
      <c r="AV700" s="208"/>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row>
    <row r="701" spans="1:77" ht="16.5" hidden="1" customHeight="1">
      <c r="A701" s="365"/>
      <c r="B701" s="365"/>
      <c r="C701" s="365"/>
      <c r="D701" s="365"/>
      <c r="E701" s="365"/>
      <c r="F701" s="365"/>
      <c r="G701" s="365"/>
      <c r="H701" s="365"/>
      <c r="I701" s="365"/>
      <c r="J701" s="365"/>
      <c r="K701" s="365"/>
      <c r="L701" s="365"/>
      <c r="M701" s="365"/>
      <c r="N701" s="365"/>
      <c r="O701" s="365"/>
      <c r="P701" s="365"/>
      <c r="Q701" s="365"/>
      <c r="R701" s="365"/>
      <c r="S701" s="365"/>
      <c r="T701" s="365"/>
      <c r="U701" s="365"/>
      <c r="V701" s="180"/>
      <c r="W701" s="377"/>
      <c r="X701" s="373"/>
      <c r="Y701" s="180"/>
      <c r="AE701" s="208"/>
      <c r="AF701" s="208"/>
      <c r="AG701" s="208"/>
      <c r="AH701" s="208"/>
      <c r="AI701" s="208"/>
      <c r="AJ701" s="208"/>
      <c r="AK701" s="180"/>
      <c r="AL701" s="180"/>
      <c r="AM701" s="180"/>
      <c r="AN701" s="180"/>
      <c r="AO701" s="180"/>
      <c r="AP701" s="180"/>
      <c r="AQ701" s="180"/>
      <c r="AR701" s="208"/>
      <c r="AS701" s="208"/>
      <c r="AT701" s="208"/>
      <c r="AU701" s="208"/>
      <c r="AV701" s="208"/>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row>
    <row r="702" spans="1:77" ht="16.5" hidden="1" customHeight="1" thickBo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180"/>
      <c r="W702" s="378"/>
      <c r="X702" s="374"/>
      <c r="Y702" s="180"/>
      <c r="AE702" s="208"/>
      <c r="AF702" s="208"/>
      <c r="AG702" s="208"/>
      <c r="AH702" s="208"/>
      <c r="AI702" s="208"/>
      <c r="AJ702" s="208"/>
      <c r="AK702" s="180"/>
      <c r="AL702" s="180"/>
      <c r="AM702" s="180"/>
      <c r="AN702" s="180"/>
      <c r="AO702" s="180"/>
      <c r="AP702" s="180"/>
      <c r="AQ702" s="180"/>
      <c r="AR702" s="208"/>
      <c r="AS702" s="208"/>
      <c r="AT702" s="208"/>
      <c r="AU702" s="208"/>
      <c r="AV702" s="208"/>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row>
    <row r="703" spans="1:77" ht="16.5" hidden="1" customHeight="1">
      <c r="A703" s="480">
        <v>47</v>
      </c>
      <c r="B703" s="480" t="str">
        <f>IF(Matriz_de_Riesgos!N218="Corrupción_O_LA_FT",Matriz_de_Riesgos!I218,IF(Matriz_de_Riesgos!N218="Gestión","No valorar",""))</f>
        <v/>
      </c>
      <c r="C703" s="480"/>
      <c r="D703" s="480"/>
      <c r="E703" s="480"/>
      <c r="F703" s="480"/>
      <c r="G703" s="480"/>
      <c r="H703" s="480"/>
      <c r="I703" s="480"/>
      <c r="J703" s="480"/>
      <c r="K703" s="480"/>
      <c r="L703" s="480"/>
      <c r="M703" s="480"/>
      <c r="N703" s="480"/>
      <c r="O703" s="480"/>
      <c r="P703" s="480"/>
      <c r="Q703" s="480"/>
      <c r="R703" s="480"/>
      <c r="S703" s="480"/>
      <c r="T703" s="480"/>
      <c r="U703" s="480"/>
      <c r="V703" s="180"/>
      <c r="W703" s="536">
        <f>COUNTIF(C703:U703,"SI")</f>
        <v>0</v>
      </c>
      <c r="X703" s="350" t="str">
        <f>IF(OR(R703="SI",W703&gt;11),"CATASTRÓFICO",IF(W703&gt;5,"MAYOR",IF(W703&gt;0,"MODERADO","")))</f>
        <v/>
      </c>
      <c r="Y703" s="180"/>
      <c r="AE703" s="208"/>
      <c r="AF703" s="208"/>
      <c r="AG703" s="208"/>
      <c r="AH703" s="208"/>
      <c r="AI703" s="208"/>
      <c r="AJ703" s="208"/>
      <c r="AK703" s="180"/>
      <c r="AL703" s="180"/>
      <c r="AM703" s="180"/>
      <c r="AN703" s="180"/>
      <c r="AO703" s="180"/>
      <c r="AP703" s="180"/>
      <c r="AQ703" s="180"/>
      <c r="AR703" s="208"/>
      <c r="AS703" s="208"/>
      <c r="AT703" s="208"/>
      <c r="AU703" s="208"/>
      <c r="AV703" s="208"/>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row>
    <row r="704" spans="1:77" ht="16.5" hidden="1" customHeight="1">
      <c r="A704" s="365"/>
      <c r="B704" s="365"/>
      <c r="C704" s="365"/>
      <c r="D704" s="365"/>
      <c r="E704" s="365"/>
      <c r="F704" s="365"/>
      <c r="G704" s="365"/>
      <c r="H704" s="365"/>
      <c r="I704" s="365"/>
      <c r="J704" s="365"/>
      <c r="K704" s="365"/>
      <c r="L704" s="365"/>
      <c r="M704" s="365"/>
      <c r="N704" s="365"/>
      <c r="O704" s="365"/>
      <c r="P704" s="365"/>
      <c r="Q704" s="365"/>
      <c r="R704" s="365"/>
      <c r="S704" s="365"/>
      <c r="T704" s="365"/>
      <c r="U704" s="365"/>
      <c r="V704" s="180"/>
      <c r="W704" s="377"/>
      <c r="X704" s="373"/>
      <c r="Y704" s="180"/>
      <c r="AE704" s="208"/>
      <c r="AF704" s="208"/>
      <c r="AG704" s="208"/>
      <c r="AH704" s="208"/>
      <c r="AI704" s="208"/>
      <c r="AJ704" s="208"/>
      <c r="AK704" s="180"/>
      <c r="AL704" s="180"/>
      <c r="AM704" s="180"/>
      <c r="AN704" s="180"/>
      <c r="AO704" s="180"/>
      <c r="AP704" s="180"/>
      <c r="AQ704" s="180"/>
      <c r="AR704" s="208"/>
      <c r="AS704" s="208"/>
      <c r="AT704" s="208"/>
      <c r="AU704" s="208"/>
      <c r="AV704" s="208"/>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row>
    <row r="705" spans="1:77" ht="16.5" hidden="1" customHeight="1">
      <c r="A705" s="365"/>
      <c r="B705" s="365"/>
      <c r="C705" s="365"/>
      <c r="D705" s="365"/>
      <c r="E705" s="365"/>
      <c r="F705" s="365"/>
      <c r="G705" s="365"/>
      <c r="H705" s="365"/>
      <c r="I705" s="365"/>
      <c r="J705" s="365"/>
      <c r="K705" s="365"/>
      <c r="L705" s="365"/>
      <c r="M705" s="365"/>
      <c r="N705" s="365"/>
      <c r="O705" s="365"/>
      <c r="P705" s="365"/>
      <c r="Q705" s="365"/>
      <c r="R705" s="365"/>
      <c r="S705" s="365"/>
      <c r="T705" s="365"/>
      <c r="U705" s="365"/>
      <c r="V705" s="180"/>
      <c r="W705" s="377"/>
      <c r="X705" s="373"/>
      <c r="Y705" s="180"/>
      <c r="AE705" s="208"/>
      <c r="AF705" s="208"/>
      <c r="AG705" s="208"/>
      <c r="AH705" s="208"/>
      <c r="AI705" s="208"/>
      <c r="AJ705" s="208"/>
      <c r="AK705" s="180"/>
      <c r="AL705" s="180"/>
      <c r="AM705" s="180"/>
      <c r="AN705" s="180"/>
      <c r="AO705" s="180"/>
      <c r="AP705" s="180"/>
      <c r="AQ705" s="180"/>
      <c r="AR705" s="208"/>
      <c r="AS705" s="208"/>
      <c r="AT705" s="208"/>
      <c r="AU705" s="208"/>
      <c r="AV705" s="208"/>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row>
    <row r="706" spans="1:77" ht="16.5" hidden="1" customHeight="1">
      <c r="A706" s="365"/>
      <c r="B706" s="365"/>
      <c r="C706" s="365"/>
      <c r="D706" s="365"/>
      <c r="E706" s="365"/>
      <c r="F706" s="365"/>
      <c r="G706" s="365"/>
      <c r="H706" s="365"/>
      <c r="I706" s="365"/>
      <c r="J706" s="365"/>
      <c r="K706" s="365"/>
      <c r="L706" s="365"/>
      <c r="M706" s="365"/>
      <c r="N706" s="365"/>
      <c r="O706" s="365"/>
      <c r="P706" s="365"/>
      <c r="Q706" s="365"/>
      <c r="R706" s="365"/>
      <c r="S706" s="365"/>
      <c r="T706" s="365"/>
      <c r="U706" s="365"/>
      <c r="V706" s="180"/>
      <c r="W706" s="377"/>
      <c r="X706" s="373"/>
      <c r="Y706" s="180"/>
      <c r="AE706" s="208"/>
      <c r="AF706" s="208"/>
      <c r="AG706" s="208"/>
      <c r="AH706" s="208"/>
      <c r="AI706" s="208"/>
      <c r="AJ706" s="208"/>
      <c r="AK706" s="180"/>
      <c r="AL706" s="180"/>
      <c r="AM706" s="180"/>
      <c r="AN706" s="180"/>
      <c r="AO706" s="180"/>
      <c r="AP706" s="180"/>
      <c r="AQ706" s="180"/>
      <c r="AR706" s="208"/>
      <c r="AS706" s="208"/>
      <c r="AT706" s="208"/>
      <c r="AU706" s="208"/>
      <c r="AV706" s="208"/>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row>
    <row r="707" spans="1:77" ht="16.5" hidden="1" customHeight="1" thickBo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180"/>
      <c r="W707" s="378"/>
      <c r="X707" s="374"/>
      <c r="Y707" s="180"/>
      <c r="AE707" s="208"/>
      <c r="AF707" s="208"/>
      <c r="AG707" s="208"/>
      <c r="AH707" s="208"/>
      <c r="AI707" s="208"/>
      <c r="AJ707" s="208"/>
      <c r="AK707" s="180"/>
      <c r="AL707" s="180"/>
      <c r="AM707" s="180"/>
      <c r="AN707" s="180"/>
      <c r="AO707" s="180"/>
      <c r="AP707" s="180"/>
      <c r="AQ707" s="180"/>
      <c r="AR707" s="208"/>
      <c r="AS707" s="208"/>
      <c r="AT707" s="208"/>
      <c r="AU707" s="208"/>
      <c r="AV707" s="208"/>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row>
    <row r="708" spans="1:77" ht="5.25" customHeight="1"/>
    <row r="709" spans="1:77" ht="15" customHeight="1"/>
    <row r="710" spans="1:77" ht="15" customHeight="1"/>
    <row r="711" spans="1:77" ht="15" customHeight="1">
      <c r="B711" s="230" t="s">
        <v>687</v>
      </c>
    </row>
    <row r="712" spans="1:77" ht="15" customHeight="1">
      <c r="B712" s="231" t="s">
        <v>690</v>
      </c>
      <c r="C712" s="620" t="s">
        <v>691</v>
      </c>
      <c r="D712" s="621"/>
      <c r="E712" s="231" t="s">
        <v>692</v>
      </c>
    </row>
    <row r="713" spans="1:77" ht="52.5" customHeight="1">
      <c r="B713" s="231" t="s">
        <v>688</v>
      </c>
      <c r="C713" s="619" t="s">
        <v>689</v>
      </c>
      <c r="D713" s="360"/>
      <c r="E713" s="232">
        <v>44957</v>
      </c>
    </row>
    <row r="714" spans="1:77" ht="88.15" customHeight="1">
      <c r="B714" s="231" t="s">
        <v>704</v>
      </c>
      <c r="C714" s="359" t="s">
        <v>748</v>
      </c>
      <c r="D714" s="360"/>
      <c r="E714" s="259">
        <v>45009</v>
      </c>
    </row>
    <row r="715" spans="1:77" ht="48" customHeight="1">
      <c r="B715" s="231" t="s">
        <v>750</v>
      </c>
      <c r="C715" s="618" t="s">
        <v>751</v>
      </c>
      <c r="D715" s="360"/>
      <c r="E715" s="259">
        <v>45058</v>
      </c>
    </row>
    <row r="716" spans="1:77" ht="56.25" customHeight="1">
      <c r="B716" s="231" t="s">
        <v>768</v>
      </c>
      <c r="C716" s="654" t="s">
        <v>770</v>
      </c>
      <c r="D716" s="360"/>
      <c r="E716" s="259">
        <v>45070</v>
      </c>
    </row>
  </sheetData>
  <sheetProtection algorithmName="SHA-512" hashValue="Uu50qwDphO05WLWTOPuTJLJNxGZAiFXMaiAmKTPh7FisJSqFGuAikmuRDspBxi1hvRJdL4Y9ewrV9qPP8J6r0g==" saltValue="WdPotngBarvdsxlfliCglg==" spinCount="100000" sheet="1" objects="1" scenarios="1"/>
  <mergeCells count="3314">
    <mergeCell ref="C716:D716"/>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BN23:BN27"/>
    <mergeCell ref="BA118:BA122"/>
    <mergeCell ref="BB118:BB122"/>
    <mergeCell ref="BC118:BC122"/>
    <mergeCell ref="BC113:BC117"/>
    <mergeCell ref="BQ113:BQ117"/>
    <mergeCell ref="A108:A112"/>
    <mergeCell ref="B108:B112"/>
    <mergeCell ref="C108:C112"/>
    <mergeCell ref="C715:D715"/>
    <mergeCell ref="C713:D713"/>
    <mergeCell ref="C712:D712"/>
    <mergeCell ref="AN58:AN62"/>
    <mergeCell ref="AO58:AO62"/>
    <mergeCell ref="AR58:AR62"/>
    <mergeCell ref="Y63:Y67"/>
    <mergeCell ref="AR63:AR67"/>
    <mergeCell ref="Y68:Y72"/>
    <mergeCell ref="AR68:AR72"/>
    <mergeCell ref="Y73:Y77"/>
    <mergeCell ref="AR73:AR77"/>
    <mergeCell ref="A118:A122"/>
    <mergeCell ref="B118:B122"/>
    <mergeCell ref="C118:C122"/>
    <mergeCell ref="D118:D122"/>
    <mergeCell ref="G118:G122"/>
    <mergeCell ref="H118:H122"/>
    <mergeCell ref="I118:I122"/>
    <mergeCell ref="G68:G72"/>
    <mergeCell ref="H68:H72"/>
    <mergeCell ref="AV68:AV72"/>
    <mergeCell ref="AZ68:AZ72"/>
    <mergeCell ref="AO118:AO122"/>
    <mergeCell ref="AP118:AP122"/>
    <mergeCell ref="AQ118:AQ122"/>
    <mergeCell ref="AR118:AR122"/>
    <mergeCell ref="AT118:AT122"/>
    <mergeCell ref="AU118:AU122"/>
    <mergeCell ref="AV118:AV122"/>
    <mergeCell ref="AZ118:AZ122"/>
    <mergeCell ref="AN118:AN122"/>
    <mergeCell ref="AT113:AT117"/>
    <mergeCell ref="AU113:AU117"/>
    <mergeCell ref="AV113:AV117"/>
    <mergeCell ref="AZ113:AZ117"/>
    <mergeCell ref="AT103:AT107"/>
    <mergeCell ref="AU103:AU10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BQ118:BQ122"/>
    <mergeCell ref="BU113:BU117"/>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A113:BA117"/>
    <mergeCell ref="BB113:BB117"/>
    <mergeCell ref="D108:D112"/>
    <mergeCell ref="G108:G112"/>
    <mergeCell ref="H108:H112"/>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AR108:AR112"/>
    <mergeCell ref="AT108:AT112"/>
    <mergeCell ref="AU108:AU112"/>
    <mergeCell ref="AV108:AV112"/>
    <mergeCell ref="AZ108:AZ112"/>
    <mergeCell ref="BA108:BA112"/>
    <mergeCell ref="BB108:BB112"/>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Y108:Y112"/>
    <mergeCell ref="AN108:AN112"/>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Q103:AQ107"/>
    <mergeCell ref="AR103:AR107"/>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BB98:BB102"/>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AT93:AT97"/>
    <mergeCell ref="AU93:AU97"/>
    <mergeCell ref="AV93:AV97"/>
    <mergeCell ref="AZ93:AZ97"/>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V88:AV92"/>
    <mergeCell ref="AZ88:AZ92"/>
    <mergeCell ref="BA88:BA92"/>
    <mergeCell ref="BB88:BB92"/>
    <mergeCell ref="J88:J92"/>
    <mergeCell ref="K88:K92"/>
    <mergeCell ref="L88:L92"/>
    <mergeCell ref="M88:M92"/>
    <mergeCell ref="N88:N92"/>
    <mergeCell ref="O88:O92"/>
    <mergeCell ref="P88:P92"/>
    <mergeCell ref="Q88:Q92"/>
    <mergeCell ref="R88:R92"/>
    <mergeCell ref="S88:S92"/>
    <mergeCell ref="T88:T92"/>
    <mergeCell ref="U88:U92"/>
    <mergeCell ref="V88:V92"/>
    <mergeCell ref="W88:W92"/>
    <mergeCell ref="X88:X92"/>
    <mergeCell ref="Y88:Y92"/>
    <mergeCell ref="AN88:AN92"/>
    <mergeCell ref="W83:W87"/>
    <mergeCell ref="X83:X87"/>
    <mergeCell ref="Y83:Y87"/>
    <mergeCell ref="AN83:AN87"/>
    <mergeCell ref="AO83:AO87"/>
    <mergeCell ref="AP83:AP87"/>
    <mergeCell ref="AQ83:AQ87"/>
    <mergeCell ref="Q83:Q87"/>
    <mergeCell ref="R83:R87"/>
    <mergeCell ref="S83:S87"/>
    <mergeCell ref="BC88:BC92"/>
    <mergeCell ref="BQ88:BQ92"/>
    <mergeCell ref="BU88:BU92"/>
    <mergeCell ref="BV88:BV92"/>
    <mergeCell ref="BW88:BW92"/>
    <mergeCell ref="BX88:BX92"/>
    <mergeCell ref="BY88:BY92"/>
    <mergeCell ref="BG88:BG92"/>
    <mergeCell ref="BH88:BH92"/>
    <mergeCell ref="BI88:BI92"/>
    <mergeCell ref="BJ88:BJ92"/>
    <mergeCell ref="BN88:BN92"/>
    <mergeCell ref="BO88:BO92"/>
    <mergeCell ref="BP88:BP92"/>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AR83:AR87"/>
    <mergeCell ref="BU78:BU82"/>
    <mergeCell ref="BV78:BV82"/>
    <mergeCell ref="BW78:BW82"/>
    <mergeCell ref="BX78:BX82"/>
    <mergeCell ref="BY78:BY82"/>
    <mergeCell ref="BG78:BG82"/>
    <mergeCell ref="BH78:BH82"/>
    <mergeCell ref="BI78:BI82"/>
    <mergeCell ref="BJ78:BJ82"/>
    <mergeCell ref="BN78:BN82"/>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BQ58:BQ62"/>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BQ78:BQ82"/>
    <mergeCell ref="A78:A82"/>
    <mergeCell ref="B78:B82"/>
    <mergeCell ref="C78:C82"/>
    <mergeCell ref="D78:D82"/>
    <mergeCell ref="G78:G82"/>
    <mergeCell ref="H78:H82"/>
    <mergeCell ref="I78:I82"/>
    <mergeCell ref="A68:A72"/>
    <mergeCell ref="B68:B72"/>
    <mergeCell ref="T68:T72"/>
    <mergeCell ref="AS58:AS59"/>
    <mergeCell ref="AV58:AV59"/>
    <mergeCell ref="Y58:Y62"/>
    <mergeCell ref="BH33:BH37"/>
    <mergeCell ref="V63:V67"/>
    <mergeCell ref="W63:W67"/>
    <mergeCell ref="X53:X57"/>
    <mergeCell ref="X58:X62"/>
    <mergeCell ref="A48:A52"/>
    <mergeCell ref="B48:B52"/>
    <mergeCell ref="C48:C52"/>
    <mergeCell ref="D48:D52"/>
    <mergeCell ref="G48:G52"/>
    <mergeCell ref="H48:H52"/>
    <mergeCell ref="I48:I52"/>
    <mergeCell ref="T58:T62"/>
    <mergeCell ref="S58:S62"/>
    <mergeCell ref="U58:U62"/>
    <mergeCell ref="V58:V62"/>
    <mergeCell ref="W58:W62"/>
    <mergeCell ref="R53:R57"/>
    <mergeCell ref="BQ73:BQ77"/>
    <mergeCell ref="AP58:AP62"/>
    <mergeCell ref="AQ58:AQ62"/>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BQ28:BQ32"/>
    <mergeCell ref="BJ33:BJ37"/>
    <mergeCell ref="A28:A32"/>
    <mergeCell ref="B28:B32"/>
    <mergeCell ref="C28:C32"/>
    <mergeCell ref="D28:D32"/>
    <mergeCell ref="BU23:BU27"/>
    <mergeCell ref="BV23:BV27"/>
    <mergeCell ref="BW23:BW27"/>
    <mergeCell ref="G28:G32"/>
    <mergeCell ref="H28:H32"/>
    <mergeCell ref="I28:I32"/>
    <mergeCell ref="J28:J32"/>
    <mergeCell ref="K28:K32"/>
    <mergeCell ref="L28:L32"/>
    <mergeCell ref="M28:M32"/>
    <mergeCell ref="N28:N32"/>
    <mergeCell ref="O28:O32"/>
    <mergeCell ref="P28:P32"/>
    <mergeCell ref="BG28:BG32"/>
    <mergeCell ref="BH28:BH32"/>
    <mergeCell ref="BI28:BI32"/>
    <mergeCell ref="BB28:BB32"/>
    <mergeCell ref="BC28:BC32"/>
    <mergeCell ref="BJ28:BJ32"/>
    <mergeCell ref="BN28:BN32"/>
    <mergeCell ref="BO28:BO32"/>
    <mergeCell ref="BP28:BP32"/>
    <mergeCell ref="AV23:AV27"/>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X23:X27"/>
    <mergeCell ref="Y23:Y27"/>
    <mergeCell ref="AN23:AN27"/>
    <mergeCell ref="AO23:AO27"/>
    <mergeCell ref="AP23:AP27"/>
    <mergeCell ref="AQ23:AQ27"/>
    <mergeCell ref="AR23:AR27"/>
    <mergeCell ref="P48:P52"/>
    <mergeCell ref="Q48:Q52"/>
    <mergeCell ref="R48:R52"/>
    <mergeCell ref="S48:S52"/>
    <mergeCell ref="K63:K67"/>
    <mergeCell ref="L63:L67"/>
    <mergeCell ref="M63:M67"/>
    <mergeCell ref="U63:U67"/>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S18:S22"/>
    <mergeCell ref="T18:T22"/>
    <mergeCell ref="U18:U22"/>
    <mergeCell ref="H18:H22"/>
    <mergeCell ref="I18:I22"/>
    <mergeCell ref="J18:J22"/>
    <mergeCell ref="K18:K22"/>
    <mergeCell ref="L18:L22"/>
    <mergeCell ref="M18:M22"/>
    <mergeCell ref="A23:A27"/>
    <mergeCell ref="B23:B27"/>
    <mergeCell ref="C23:C27"/>
    <mergeCell ref="D23:D27"/>
    <mergeCell ref="G23:G27"/>
    <mergeCell ref="BO63:BO67"/>
    <mergeCell ref="BP63:BP67"/>
    <mergeCell ref="AV63:AV67"/>
    <mergeCell ref="AZ63:AZ67"/>
    <mergeCell ref="BA63:BA67"/>
    <mergeCell ref="BB63:BB67"/>
    <mergeCell ref="BC63:BC67"/>
    <mergeCell ref="AN63:AN67"/>
    <mergeCell ref="A53:A57"/>
    <mergeCell ref="B53:B57"/>
    <mergeCell ref="Q58:Q62"/>
    <mergeCell ref="R58:R62"/>
    <mergeCell ref="J58:J62"/>
    <mergeCell ref="K58:K62"/>
    <mergeCell ref="L58:L62"/>
    <mergeCell ref="M58:M62"/>
    <mergeCell ref="N58:N62"/>
    <mergeCell ref="O58:O62"/>
    <mergeCell ref="P58:P62"/>
    <mergeCell ref="V53:V57"/>
    <mergeCell ref="W53:W57"/>
    <mergeCell ref="BG63:BG67"/>
    <mergeCell ref="BH63:BH67"/>
    <mergeCell ref="BI63:BI67"/>
    <mergeCell ref="BJ63:BJ67"/>
    <mergeCell ref="AP78:AP82"/>
    <mergeCell ref="AQ78:AQ82"/>
    <mergeCell ref="AR78:AR82"/>
    <mergeCell ref="BC78:BC82"/>
    <mergeCell ref="AV83:AV87"/>
    <mergeCell ref="AZ83:AZ87"/>
    <mergeCell ref="BA83:BA87"/>
    <mergeCell ref="BB83:BB87"/>
    <mergeCell ref="J83:J87"/>
    <mergeCell ref="K83:K87"/>
    <mergeCell ref="L83:L87"/>
    <mergeCell ref="M83:M87"/>
    <mergeCell ref="N83:N87"/>
    <mergeCell ref="O83:O87"/>
    <mergeCell ref="P83:P87"/>
    <mergeCell ref="AV73:AV77"/>
    <mergeCell ref="AZ73:AZ77"/>
    <mergeCell ref="BA73:BA77"/>
    <mergeCell ref="BB73:BB77"/>
    <mergeCell ref="BC73:BC77"/>
    <mergeCell ref="AV78:AV82"/>
    <mergeCell ref="AZ78:AZ82"/>
    <mergeCell ref="BA78:BA82"/>
    <mergeCell ref="BB78:BB82"/>
    <mergeCell ref="Y78:Y82"/>
    <mergeCell ref="AN78:AN82"/>
    <mergeCell ref="AO78:AO82"/>
    <mergeCell ref="BC83:BC87"/>
    <mergeCell ref="U693:U697"/>
    <mergeCell ref="L693:L697"/>
    <mergeCell ref="M693:M697"/>
    <mergeCell ref="N693:N697"/>
    <mergeCell ref="W683:W687"/>
    <mergeCell ref="X683:X687"/>
    <mergeCell ref="A683:A687"/>
    <mergeCell ref="B683:B687"/>
    <mergeCell ref="C683:C687"/>
    <mergeCell ref="D683:D687"/>
    <mergeCell ref="H58:H62"/>
    <mergeCell ref="I58:I62"/>
    <mergeCell ref="A63:A67"/>
    <mergeCell ref="B63:B67"/>
    <mergeCell ref="N63:N67"/>
    <mergeCell ref="O63:O67"/>
    <mergeCell ref="X63:X67"/>
    <mergeCell ref="A58:A62"/>
    <mergeCell ref="B58:B62"/>
    <mergeCell ref="C58:C62"/>
    <mergeCell ref="D58:D62"/>
    <mergeCell ref="G58:G62"/>
    <mergeCell ref="A83:A87"/>
    <mergeCell ref="B83:B87"/>
    <mergeCell ref="C83:C87"/>
    <mergeCell ref="D83:D87"/>
    <mergeCell ref="G83:G87"/>
    <mergeCell ref="H83:H87"/>
    <mergeCell ref="I83:I87"/>
    <mergeCell ref="T83:T87"/>
    <mergeCell ref="U83:U87"/>
    <mergeCell ref="V83:V87"/>
    <mergeCell ref="X693:X697"/>
    <mergeCell ref="A693:A697"/>
    <mergeCell ref="B693:B697"/>
    <mergeCell ref="C693:C697"/>
    <mergeCell ref="D693:D697"/>
    <mergeCell ref="E693:E697"/>
    <mergeCell ref="F693:F697"/>
    <mergeCell ref="G693:G69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83:Q687"/>
    <mergeCell ref="R683:R687"/>
    <mergeCell ref="S683:S687"/>
    <mergeCell ref="T683:T687"/>
    <mergeCell ref="U683:U687"/>
    <mergeCell ref="O688:O692"/>
    <mergeCell ref="P688:P692"/>
    <mergeCell ref="H688:H692"/>
    <mergeCell ref="I688:I692"/>
    <mergeCell ref="J688:J692"/>
    <mergeCell ref="O693:O697"/>
    <mergeCell ref="P693:P697"/>
    <mergeCell ref="M683:M687"/>
    <mergeCell ref="N683:N68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W698:W702"/>
    <mergeCell ref="A698:A702"/>
    <mergeCell ref="B698:B702"/>
    <mergeCell ref="C698:C702"/>
    <mergeCell ref="D698:D702"/>
    <mergeCell ref="E698:E702"/>
    <mergeCell ref="F698:F702"/>
    <mergeCell ref="G698:G702"/>
    <mergeCell ref="W693:W697"/>
    <mergeCell ref="Q698:Q702"/>
    <mergeCell ref="R698:R702"/>
    <mergeCell ref="S698:S702"/>
    <mergeCell ref="T698:T702"/>
    <mergeCell ref="Q693:Q697"/>
    <mergeCell ref="R693:R697"/>
    <mergeCell ref="S693:S697"/>
    <mergeCell ref="T693:T697"/>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U698:U702"/>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S53:S57"/>
    <mergeCell ref="W48:W52"/>
    <mergeCell ref="H43:H47"/>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BG48:BG52"/>
    <mergeCell ref="BH48:BH52"/>
    <mergeCell ref="Q38:Q42"/>
    <mergeCell ref="R38:R42"/>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AN73:AN7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U43:U47"/>
    <mergeCell ref="V43:V47"/>
    <mergeCell ref="M38:M42"/>
    <mergeCell ref="N38:N42"/>
    <mergeCell ref="O38:O42"/>
    <mergeCell ref="P38:P42"/>
    <mergeCell ref="AO73:AO77"/>
    <mergeCell ref="AP68:AP72"/>
    <mergeCell ref="AQ68:AQ72"/>
    <mergeCell ref="AP73:AP77"/>
    <mergeCell ref="AQ73:AQ7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BN63:BN6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BU28:BU32"/>
    <mergeCell ref="BV28:BV32"/>
    <mergeCell ref="BW28:BW32"/>
    <mergeCell ref="BX28:BX32"/>
    <mergeCell ref="BY28:BY32"/>
    <mergeCell ref="BB23:BB27"/>
    <mergeCell ref="BC23:BC27"/>
    <mergeCell ref="BG23:BG27"/>
    <mergeCell ref="X28:X32"/>
    <mergeCell ref="Y28:Y32"/>
    <mergeCell ref="AN28:AN32"/>
    <mergeCell ref="AO28:AO32"/>
    <mergeCell ref="AP28:AP32"/>
    <mergeCell ref="BO18:BO22"/>
    <mergeCell ref="BO23:BO27"/>
    <mergeCell ref="BP23:BP27"/>
    <mergeCell ref="BQ23:BQ27"/>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AQ28:AQ32"/>
    <mergeCell ref="AR28:AR32"/>
    <mergeCell ref="AT28:AT32"/>
    <mergeCell ref="AU28:AU32"/>
    <mergeCell ref="AV28:AV32"/>
    <mergeCell ref="AZ28:AZ32"/>
    <mergeCell ref="BA28:BA32"/>
    <mergeCell ref="AU33:AU37"/>
    <mergeCell ref="BI33:BI37"/>
    <mergeCell ref="AV33:AV37"/>
    <mergeCell ref="AZ33:AZ37"/>
    <mergeCell ref="BA33:BA37"/>
    <mergeCell ref="BB33:BB37"/>
    <mergeCell ref="BC33:BC37"/>
    <mergeCell ref="BG33:BG37"/>
    <mergeCell ref="C11:D11"/>
    <mergeCell ref="E11:H11"/>
    <mergeCell ref="C13:D13"/>
    <mergeCell ref="P18:P22"/>
    <mergeCell ref="Q18:Q22"/>
    <mergeCell ref="R18:R22"/>
    <mergeCell ref="V18:V22"/>
    <mergeCell ref="W18:W22"/>
    <mergeCell ref="X18:X22"/>
    <mergeCell ref="D18:D22"/>
    <mergeCell ref="G18:G22"/>
    <mergeCell ref="BK3:BO3"/>
    <mergeCell ref="B18:B22"/>
    <mergeCell ref="C18:C22"/>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T153:T157"/>
    <mergeCell ref="U153:U157"/>
    <mergeCell ref="V153:V157"/>
    <mergeCell ref="W153:W157"/>
    <mergeCell ref="X153:X157"/>
    <mergeCell ref="Y153:Y157"/>
    <mergeCell ref="AN153:AN157"/>
    <mergeCell ref="AO153:AO157"/>
    <mergeCell ref="AP153:AP157"/>
    <mergeCell ref="AQ153:AQ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AR153:AR157"/>
    <mergeCell ref="A148:A152"/>
    <mergeCell ref="B148:B152"/>
    <mergeCell ref="C148:C152"/>
    <mergeCell ref="D148:D152"/>
    <mergeCell ref="G148:G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J148:J152"/>
    <mergeCell ref="K148:K152"/>
    <mergeCell ref="L148:L152"/>
    <mergeCell ref="M148:M152"/>
    <mergeCell ref="N148:N152"/>
    <mergeCell ref="O148:O152"/>
    <mergeCell ref="P148:P152"/>
    <mergeCell ref="Q148:Q152"/>
    <mergeCell ref="R148:R152"/>
    <mergeCell ref="S148:S152"/>
    <mergeCell ref="J143:J147"/>
    <mergeCell ref="K143:K147"/>
    <mergeCell ref="L143:L147"/>
    <mergeCell ref="M143:M147"/>
    <mergeCell ref="N143:N147"/>
    <mergeCell ref="O143:O147"/>
    <mergeCell ref="P143:P147"/>
    <mergeCell ref="Q143:Q147"/>
    <mergeCell ref="R143:R147"/>
    <mergeCell ref="S143:S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A143:A147"/>
    <mergeCell ref="B143:B147"/>
    <mergeCell ref="C143:C147"/>
    <mergeCell ref="D143:D147"/>
    <mergeCell ref="G143:G147"/>
    <mergeCell ref="H143:H147"/>
    <mergeCell ref="I143:I147"/>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N138:N142"/>
    <mergeCell ref="O138:O142"/>
    <mergeCell ref="P138:P142"/>
    <mergeCell ref="Q138:Q142"/>
    <mergeCell ref="R138:R142"/>
    <mergeCell ref="S138:S142"/>
    <mergeCell ref="T143:T147"/>
    <mergeCell ref="U143:U147"/>
    <mergeCell ref="V143:V147"/>
    <mergeCell ref="W143:W147"/>
    <mergeCell ref="X143:X147"/>
    <mergeCell ref="Y143:Y147"/>
    <mergeCell ref="AN143:AN147"/>
    <mergeCell ref="AO143:AO147"/>
    <mergeCell ref="AP143:AP147"/>
    <mergeCell ref="AQ143:AQ147"/>
    <mergeCell ref="BC138:BC142"/>
    <mergeCell ref="AR143:AR147"/>
    <mergeCell ref="AT143:AT147"/>
    <mergeCell ref="AU143:AU147"/>
    <mergeCell ref="AV143:AV147"/>
    <mergeCell ref="AZ143:AZ147"/>
    <mergeCell ref="BA143:BA147"/>
    <mergeCell ref="BB143:BB147"/>
    <mergeCell ref="BC143:BC147"/>
    <mergeCell ref="P133:P137"/>
    <mergeCell ref="Q133:Q137"/>
    <mergeCell ref="R133:R137"/>
    <mergeCell ref="S133:S137"/>
    <mergeCell ref="BB133:BB137"/>
    <mergeCell ref="BC133:BC137"/>
    <mergeCell ref="BQ133:BQ137"/>
    <mergeCell ref="BU133:BU137"/>
    <mergeCell ref="BV133:BV137"/>
    <mergeCell ref="BW133:BW137"/>
    <mergeCell ref="BX133:BX137"/>
    <mergeCell ref="A138:A142"/>
    <mergeCell ref="B138:B142"/>
    <mergeCell ref="C138:C142"/>
    <mergeCell ref="D138:D142"/>
    <mergeCell ref="G138:G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J138:J142"/>
    <mergeCell ref="K138:K142"/>
    <mergeCell ref="L138:L142"/>
    <mergeCell ref="M138:M142"/>
    <mergeCell ref="BY133:BY137"/>
    <mergeCell ref="BG133:BG137"/>
    <mergeCell ref="BH133:BH137"/>
    <mergeCell ref="BI133:BI137"/>
    <mergeCell ref="BJ133:BJ137"/>
    <mergeCell ref="BN133:BN137"/>
    <mergeCell ref="BO133:BO137"/>
    <mergeCell ref="BP133:BP137"/>
    <mergeCell ref="A133:A137"/>
    <mergeCell ref="B133:B137"/>
    <mergeCell ref="C133:C137"/>
    <mergeCell ref="D133:D137"/>
    <mergeCell ref="G133:G137"/>
    <mergeCell ref="H133:H137"/>
    <mergeCell ref="I133:I137"/>
    <mergeCell ref="Y133:Y137"/>
    <mergeCell ref="AN133:AN137"/>
    <mergeCell ref="AO133:AO137"/>
    <mergeCell ref="AP133:AP137"/>
    <mergeCell ref="AQ133:AQ137"/>
    <mergeCell ref="AR133:AR137"/>
    <mergeCell ref="AT133:AT137"/>
    <mergeCell ref="AU133:AU137"/>
    <mergeCell ref="AV133:AV137"/>
    <mergeCell ref="AZ133:AZ137"/>
    <mergeCell ref="BA133:BA137"/>
    <mergeCell ref="J133:J137"/>
    <mergeCell ref="K133:K137"/>
    <mergeCell ref="L133:L137"/>
    <mergeCell ref="M133:M137"/>
    <mergeCell ref="N133:N137"/>
    <mergeCell ref="O133:O137"/>
    <mergeCell ref="BC128:BC132"/>
    <mergeCell ref="BQ128:BQ132"/>
    <mergeCell ref="BU128:BU132"/>
    <mergeCell ref="BV128:BV132"/>
    <mergeCell ref="BW128:BW132"/>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AQ128:AQ132"/>
    <mergeCell ref="AQ123:AQ127"/>
    <mergeCell ref="J123:J127"/>
    <mergeCell ref="K123:K127"/>
    <mergeCell ref="L123:L127"/>
    <mergeCell ref="M123:M127"/>
    <mergeCell ref="N123:N127"/>
    <mergeCell ref="O123:O127"/>
    <mergeCell ref="P123:P127"/>
    <mergeCell ref="Q123:Q127"/>
    <mergeCell ref="R123:R127"/>
    <mergeCell ref="S123:S127"/>
    <mergeCell ref="BC123:BC127"/>
    <mergeCell ref="BQ123:BQ127"/>
    <mergeCell ref="BU123:BU127"/>
    <mergeCell ref="BV123:BV127"/>
    <mergeCell ref="BW123:BW127"/>
    <mergeCell ref="BX123:BX127"/>
    <mergeCell ref="C714:D714"/>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J128:J132"/>
    <mergeCell ref="K128:K132"/>
    <mergeCell ref="L128:L132"/>
    <mergeCell ref="M128:M132"/>
    <mergeCell ref="N128:N132"/>
    <mergeCell ref="O128:O132"/>
    <mergeCell ref="P128:P132"/>
    <mergeCell ref="Q128:Q132"/>
    <mergeCell ref="R128:R132"/>
    <mergeCell ref="S128:S132"/>
    <mergeCell ref="T133:T137"/>
    <mergeCell ref="U133:U137"/>
    <mergeCell ref="V133:V137"/>
    <mergeCell ref="W133:W137"/>
    <mergeCell ref="X133:X137"/>
  </mergeCells>
  <conditionalFormatting sqref="AI172:AI183 AI78:AI82 AI43:AI47">
    <cfRule type="expression" dxfId="146" priority="100" stopIfTrue="1">
      <formula>$AI43="Bajo"</formula>
    </cfRule>
  </conditionalFormatting>
  <conditionalFormatting sqref="AI172:AI183 AI78:AI82 AI43:AI47">
    <cfRule type="expression" dxfId="145" priority="101" stopIfTrue="1">
      <formula>$AI43="Moderado"</formula>
    </cfRule>
  </conditionalFormatting>
  <conditionalFormatting sqref="AI172:AI183 AI78:AI82 AI43:AI47">
    <cfRule type="expression" dxfId="144" priority="102" stopIfTrue="1">
      <formula>$AI43="Alto"</formula>
    </cfRule>
  </conditionalFormatting>
  <conditionalFormatting sqref="AI172:AI183 AI78:AI82 AI43:AI47">
    <cfRule type="expression" dxfId="143" priority="103" stopIfTrue="1">
      <formula>$AI43="Extremo"</formula>
    </cfRule>
  </conditionalFormatting>
  <conditionalFormatting sqref="AI122:AI133">
    <cfRule type="expression" dxfId="142" priority="104" stopIfTrue="1">
      <formula>$AI122="Bajo"</formula>
    </cfRule>
  </conditionalFormatting>
  <conditionalFormatting sqref="AI122:AI133">
    <cfRule type="expression" dxfId="141" priority="105" stopIfTrue="1">
      <formula>$AI122="Moderado"</formula>
    </cfRule>
  </conditionalFormatting>
  <conditionalFormatting sqref="AI122:AI133">
    <cfRule type="expression" dxfId="140" priority="106" stopIfTrue="1">
      <formula>$AI122="Alto"</formula>
    </cfRule>
  </conditionalFormatting>
  <conditionalFormatting sqref="AI122:AI133">
    <cfRule type="expression" dxfId="139" priority="107" stopIfTrue="1">
      <formula>$AI122="Extremo"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8" priority="112" stopIfTrue="1">
      <formula>$Y18="Bajo"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7" priority="113" stopIfTrue="1">
      <formula>$Y18="Moderado"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6" priority="114" stopIfTrue="1">
      <formula>$Y18="Alto"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5" priority="115" stopIfTrue="1">
      <formula>$Y18="Extremo"</formula>
    </cfRule>
  </conditionalFormatting>
  <conditionalFormatting sqref="AI27">
    <cfRule type="expression" dxfId="134" priority="116" stopIfTrue="1">
      <formula>$AI27="Bajo"</formula>
    </cfRule>
  </conditionalFormatting>
  <conditionalFormatting sqref="AI27">
    <cfRule type="expression" dxfId="133" priority="117" stopIfTrue="1">
      <formula>$AI27="Moderado"</formula>
    </cfRule>
  </conditionalFormatting>
  <conditionalFormatting sqref="AI27">
    <cfRule type="expression" dxfId="132" priority="118" stopIfTrue="1">
      <formula>$AI27="Alto"</formula>
    </cfRule>
  </conditionalFormatting>
  <conditionalFormatting sqref="AI27">
    <cfRule type="expression" dxfId="131" priority="119" stopIfTrue="1">
      <formula>$AI27="Extremo"</formula>
    </cfRule>
  </conditionalFormatting>
  <conditionalFormatting sqref="R18:R27 R53:R222">
    <cfRule type="expression" dxfId="130" priority="120" stopIfTrue="1">
      <formula>R18="Rara Vez"</formula>
    </cfRule>
  </conditionalFormatting>
  <conditionalFormatting sqref="R18:R27 R53:R222">
    <cfRule type="expression" dxfId="129" priority="121" stopIfTrue="1">
      <formula>R18="Improbable"</formula>
    </cfRule>
  </conditionalFormatting>
  <conditionalFormatting sqref="R18:R27 R53:R222">
    <cfRule type="expression" dxfId="128" priority="122" stopIfTrue="1">
      <formula>R18="Posible"</formula>
    </cfRule>
  </conditionalFormatting>
  <conditionalFormatting sqref="R18:R27 R53:R222">
    <cfRule type="expression" dxfId="127" priority="123" stopIfTrue="1">
      <formula>R18="Probable"</formula>
    </cfRule>
  </conditionalFormatting>
  <conditionalFormatting sqref="R18:R27 R53:R222">
    <cfRule type="expression" dxfId="126" priority="124" stopIfTrue="1">
      <formula>R18="Casi seguro"</formula>
    </cfRule>
  </conditionalFormatting>
  <conditionalFormatting sqref="R18:R27 R53:R222">
    <cfRule type="expression" dxfId="125" priority="125" stopIfTrue="1">
      <formula>R18="Muy alta"</formula>
    </cfRule>
  </conditionalFormatting>
  <conditionalFormatting sqref="R18:R27 R53:R222">
    <cfRule type="expression" dxfId="124" priority="126" stopIfTrue="1">
      <formula>R18="Alta"</formula>
    </cfRule>
  </conditionalFormatting>
  <conditionalFormatting sqref="R18:R27 R53:R222">
    <cfRule type="expression" dxfId="123" priority="127" stopIfTrue="1">
      <formula>R18="Media"</formula>
    </cfRule>
  </conditionalFormatting>
  <conditionalFormatting sqref="R18:R27 R53:R222">
    <cfRule type="expression" dxfId="122" priority="128" stopIfTrue="1">
      <formula>R18="Baja"</formula>
    </cfRule>
  </conditionalFormatting>
  <conditionalFormatting sqref="R18:R27 R53:R222">
    <cfRule type="expression" dxfId="121" priority="129" stopIfTrue="1">
      <formula>R18="Muy Baja"</formula>
    </cfRule>
  </conditionalFormatting>
  <conditionalFormatting sqref="B233:B467">
    <cfRule type="containsText" dxfId="120" priority="130" operator="containsText" text="No valorar">
      <formula>NOT(ISERROR(SEARCH(("No valorar"),(B233))))</formula>
    </cfRule>
  </conditionalFormatting>
  <conditionalFormatting sqref="B473:B707">
    <cfRule type="containsText" dxfId="119" priority="131" operator="containsText" text="No valorar">
      <formula>NOT(ISERROR(SEARCH(("No valorar"),(B473))))</formula>
    </cfRule>
  </conditionalFormatting>
  <conditionalFormatting sqref="Y28 AQ28">
    <cfRule type="expression" dxfId="118" priority="132" stopIfTrue="1">
      <formula>$Y28="Bajo"</formula>
    </cfRule>
  </conditionalFormatting>
  <conditionalFormatting sqref="Y28 AQ28">
    <cfRule type="expression" dxfId="117" priority="133" stopIfTrue="1">
      <formula>$Y28="Moderado"</formula>
    </cfRule>
  </conditionalFormatting>
  <conditionalFormatting sqref="Y28 AQ28">
    <cfRule type="expression" dxfId="116" priority="134" stopIfTrue="1">
      <formula>$Y28="Alto"</formula>
    </cfRule>
  </conditionalFormatting>
  <conditionalFormatting sqref="Y28 AQ28">
    <cfRule type="expression" dxfId="115" priority="135" stopIfTrue="1">
      <formula>$Y28="Extremo"</formula>
    </cfRule>
  </conditionalFormatting>
  <conditionalFormatting sqref="Y33 AQ33">
    <cfRule type="expression" dxfId="114" priority="146" stopIfTrue="1">
      <formula>$Y33="Bajo"</formula>
    </cfRule>
  </conditionalFormatting>
  <conditionalFormatting sqref="Y33 AQ33">
    <cfRule type="expression" dxfId="113" priority="147" stopIfTrue="1">
      <formula>$Y33="Moderado"</formula>
    </cfRule>
  </conditionalFormatting>
  <conditionalFormatting sqref="Y33 AQ33">
    <cfRule type="expression" dxfId="112" priority="148" stopIfTrue="1">
      <formula>$Y33="Alto"</formula>
    </cfRule>
  </conditionalFormatting>
  <conditionalFormatting sqref="Y33 AQ33">
    <cfRule type="expression" dxfId="111" priority="149" stopIfTrue="1">
      <formula>$Y33="Extremo"</formula>
    </cfRule>
  </conditionalFormatting>
  <conditionalFormatting sqref="Y38 AQ38">
    <cfRule type="expression" dxfId="110" priority="160" stopIfTrue="1">
      <formula>$Y38="Bajo"</formula>
    </cfRule>
  </conditionalFormatting>
  <conditionalFormatting sqref="Y38 AQ38">
    <cfRule type="expression" dxfId="109" priority="161" stopIfTrue="1">
      <formula>$Y38="Moderado"</formula>
    </cfRule>
  </conditionalFormatting>
  <conditionalFormatting sqref="Y38 AQ38">
    <cfRule type="expression" dxfId="108" priority="162" stopIfTrue="1">
      <formula>$Y38="Alto"</formula>
    </cfRule>
  </conditionalFormatting>
  <conditionalFormatting sqref="Y38 AQ38">
    <cfRule type="expression" dxfId="107" priority="163" stopIfTrue="1">
      <formula>$Y38="Extremo"</formula>
    </cfRule>
  </conditionalFormatting>
  <conditionalFormatting sqref="Y43 AQ43">
    <cfRule type="expression" dxfId="106" priority="174" stopIfTrue="1">
      <formula>$Y43="Bajo"</formula>
    </cfRule>
  </conditionalFormatting>
  <conditionalFormatting sqref="Y43 AQ43">
    <cfRule type="expression" dxfId="105" priority="175" stopIfTrue="1">
      <formula>$Y43="Moderado"</formula>
    </cfRule>
  </conditionalFormatting>
  <conditionalFormatting sqref="Y43 AQ43">
    <cfRule type="expression" dxfId="104" priority="176" stopIfTrue="1">
      <formula>$Y43="Alto"</formula>
    </cfRule>
  </conditionalFormatting>
  <conditionalFormatting sqref="Y43 AQ43">
    <cfRule type="expression" dxfId="103" priority="177" stopIfTrue="1">
      <formula>$Y43="Extremo"</formula>
    </cfRule>
  </conditionalFormatting>
  <conditionalFormatting sqref="Y48 AQ48">
    <cfRule type="expression" dxfId="102" priority="192" stopIfTrue="1">
      <formula>$Y48="Bajo"</formula>
    </cfRule>
  </conditionalFormatting>
  <conditionalFormatting sqref="Y48 AQ48">
    <cfRule type="expression" dxfId="101" priority="193" stopIfTrue="1">
      <formula>$Y48="Moderado"</formula>
    </cfRule>
  </conditionalFormatting>
  <conditionalFormatting sqref="Y48 AQ48">
    <cfRule type="expression" dxfId="100" priority="194" stopIfTrue="1">
      <formula>$Y48="Alto"</formula>
    </cfRule>
  </conditionalFormatting>
  <conditionalFormatting sqref="Y48 AQ48">
    <cfRule type="expression" dxfId="99" priority="195" stopIfTrue="1">
      <formula>$Y48="Extremo"</formula>
    </cfRule>
  </conditionalFormatting>
  <conditionalFormatting sqref="R48:R52">
    <cfRule type="expression" dxfId="98" priority="196" stopIfTrue="1">
      <formula>R48="Muy alta"</formula>
    </cfRule>
  </conditionalFormatting>
  <conditionalFormatting sqref="R48:R52">
    <cfRule type="expression" dxfId="97" priority="197" stopIfTrue="1">
      <formula>R48="Alta"</formula>
    </cfRule>
  </conditionalFormatting>
  <conditionalFormatting sqref="R48:R52">
    <cfRule type="expression" dxfId="96" priority="198" stopIfTrue="1">
      <formula>R48="Media"</formula>
    </cfRule>
  </conditionalFormatting>
  <conditionalFormatting sqref="R48:R52">
    <cfRule type="expression" dxfId="95" priority="199" stopIfTrue="1">
      <formula>R48="Baja"</formula>
    </cfRule>
  </conditionalFormatting>
  <conditionalFormatting sqref="R48:R52">
    <cfRule type="expression" dxfId="94" priority="200" stopIfTrue="1">
      <formula>R48="Muy Baja"</formula>
    </cfRule>
  </conditionalFormatting>
  <conditionalFormatting sqref="Y58">
    <cfRule type="expression" dxfId="93" priority="92" stopIfTrue="1">
      <formula>$Y58="Bajo"</formula>
    </cfRule>
  </conditionalFormatting>
  <conditionalFormatting sqref="Y58">
    <cfRule type="expression" dxfId="92" priority="93" stopIfTrue="1">
      <formula>$Y58="Moderado"</formula>
    </cfRule>
  </conditionalFormatting>
  <conditionalFormatting sqref="Y58">
    <cfRule type="expression" dxfId="91" priority="94" stopIfTrue="1">
      <formula>$Y58="Alto"</formula>
    </cfRule>
  </conditionalFormatting>
  <conditionalFormatting sqref="Y58">
    <cfRule type="expression" dxfId="90" priority="95" stopIfTrue="1">
      <formula>$Y58="Extremo"</formula>
    </cfRule>
  </conditionalFormatting>
  <conditionalFormatting sqref="Z53">
    <cfRule type="expression" dxfId="89" priority="201" stopIfTrue="1">
      <formula>$Z53="Bajo"</formula>
    </cfRule>
  </conditionalFormatting>
  <conditionalFormatting sqref="Z53">
    <cfRule type="expression" dxfId="88" priority="203" stopIfTrue="1">
      <formula>$Z53="Moderado"</formula>
    </cfRule>
  </conditionalFormatting>
  <conditionalFormatting sqref="Z53">
    <cfRule type="expression" dxfId="87" priority="205" stopIfTrue="1">
      <formula>$Z53="Alto"</formula>
    </cfRule>
  </conditionalFormatting>
  <conditionalFormatting sqref="Z53">
    <cfRule type="expression" dxfId="86" priority="207" stopIfTrue="1">
      <formula>$Z53="Extremo"</formula>
    </cfRule>
  </conditionalFormatting>
  <conditionalFormatting sqref="Y53">
    <cfRule type="expression" dxfId="85" priority="88" stopIfTrue="1">
      <formula>$Y53="Bajo"</formula>
    </cfRule>
  </conditionalFormatting>
  <conditionalFormatting sqref="Y53">
    <cfRule type="expression" dxfId="84" priority="89" stopIfTrue="1">
      <formula>$Y53="Moderado"</formula>
    </cfRule>
  </conditionalFormatting>
  <conditionalFormatting sqref="Y53">
    <cfRule type="expression" dxfId="83" priority="90" stopIfTrue="1">
      <formula>$Y53="Alto"</formula>
    </cfRule>
  </conditionalFormatting>
  <conditionalFormatting sqref="Y53">
    <cfRule type="expression" dxfId="82" priority="91" stopIfTrue="1">
      <formula>$Y53="Extremo"</formula>
    </cfRule>
  </conditionalFormatting>
  <conditionalFormatting sqref="AQ53">
    <cfRule type="expression" dxfId="81" priority="84" stopIfTrue="1">
      <formula>$Y53="Bajo"</formula>
    </cfRule>
  </conditionalFormatting>
  <conditionalFormatting sqref="AQ53">
    <cfRule type="expression" dxfId="80" priority="85" stopIfTrue="1">
      <formula>$Y53="Moderado"</formula>
    </cfRule>
  </conditionalFormatting>
  <conditionalFormatting sqref="AQ53">
    <cfRule type="expression" dxfId="79" priority="86" stopIfTrue="1">
      <formula>$Y53="Alto"</formula>
    </cfRule>
  </conditionalFormatting>
  <conditionalFormatting sqref="AQ53">
    <cfRule type="expression" dxfId="78" priority="87" stopIfTrue="1">
      <formula>$Y53="Extremo"</formula>
    </cfRule>
  </conditionalFormatting>
  <conditionalFormatting sqref="AQ58">
    <cfRule type="expression" dxfId="77" priority="80" stopIfTrue="1">
      <formula>$Y58="Bajo"</formula>
    </cfRule>
  </conditionalFormatting>
  <conditionalFormatting sqref="AQ58">
    <cfRule type="expression" dxfId="76" priority="81" stopIfTrue="1">
      <formula>$Y58="Moderado"</formula>
    </cfRule>
  </conditionalFormatting>
  <conditionalFormatting sqref="AQ58">
    <cfRule type="expression" dxfId="75" priority="82" stopIfTrue="1">
      <formula>$Y58="Alto"</formula>
    </cfRule>
  </conditionalFormatting>
  <conditionalFormatting sqref="AQ58">
    <cfRule type="expression" dxfId="74" priority="83" stopIfTrue="1">
      <formula>$Y58="Extremo"</formula>
    </cfRule>
  </conditionalFormatting>
  <conditionalFormatting sqref="Z63">
    <cfRule type="expression" dxfId="73" priority="76" stopIfTrue="1">
      <formula>$Z63="Bajo"</formula>
    </cfRule>
  </conditionalFormatting>
  <conditionalFormatting sqref="Z63">
    <cfRule type="expression" dxfId="72" priority="77" stopIfTrue="1">
      <formula>$Z63="Moderado"</formula>
    </cfRule>
  </conditionalFormatting>
  <conditionalFormatting sqref="Z63">
    <cfRule type="expression" dxfId="71" priority="78" stopIfTrue="1">
      <formula>$Z63="Alto"</formula>
    </cfRule>
  </conditionalFormatting>
  <conditionalFormatting sqref="Z63">
    <cfRule type="expression" dxfId="70" priority="79" stopIfTrue="1">
      <formula>$Z63="Extremo"</formula>
    </cfRule>
  </conditionalFormatting>
  <conditionalFormatting sqref="Y63">
    <cfRule type="expression" dxfId="69" priority="72" stopIfTrue="1">
      <formula>$Y63="Bajo"</formula>
    </cfRule>
  </conditionalFormatting>
  <conditionalFormatting sqref="Y63">
    <cfRule type="expression" dxfId="68" priority="73" stopIfTrue="1">
      <formula>$Y63="Moderado"</formula>
    </cfRule>
  </conditionalFormatting>
  <conditionalFormatting sqref="Y63">
    <cfRule type="expression" dxfId="67" priority="74" stopIfTrue="1">
      <formula>$Y63="Alto"</formula>
    </cfRule>
  </conditionalFormatting>
  <conditionalFormatting sqref="Y63">
    <cfRule type="expression" dxfId="66" priority="75" stopIfTrue="1">
      <formula>$Y63="Extremo"</formula>
    </cfRule>
  </conditionalFormatting>
  <conditionalFormatting sqref="AQ63">
    <cfRule type="expression" dxfId="65" priority="68" stopIfTrue="1">
      <formula>$Y63="Bajo"</formula>
    </cfRule>
  </conditionalFormatting>
  <conditionalFormatting sqref="AQ63">
    <cfRule type="expression" dxfId="64" priority="69" stopIfTrue="1">
      <formula>$Y63="Moderado"</formula>
    </cfRule>
  </conditionalFormatting>
  <conditionalFormatting sqref="AQ63">
    <cfRule type="expression" dxfId="63" priority="70" stopIfTrue="1">
      <formula>$Y63="Alto"</formula>
    </cfRule>
  </conditionalFormatting>
  <conditionalFormatting sqref="AQ63">
    <cfRule type="expression" dxfId="62" priority="71" stopIfTrue="1">
      <formula>$Y63="Extremo"</formula>
    </cfRule>
  </conditionalFormatting>
  <conditionalFormatting sqref="Z68">
    <cfRule type="expression" dxfId="61" priority="64" stopIfTrue="1">
      <formula>$Z68="Bajo"</formula>
    </cfRule>
  </conditionalFormatting>
  <conditionalFormatting sqref="Z68">
    <cfRule type="expression" dxfId="60" priority="65" stopIfTrue="1">
      <formula>$Z68="Moderado"</formula>
    </cfRule>
  </conditionalFormatting>
  <conditionalFormatting sqref="Z68">
    <cfRule type="expression" dxfId="59" priority="66" stopIfTrue="1">
      <formula>$Z68="Alto"</formula>
    </cfRule>
  </conditionalFormatting>
  <conditionalFormatting sqref="Z68">
    <cfRule type="expression" dxfId="58" priority="67" stopIfTrue="1">
      <formula>$Z68="Extremo"</formula>
    </cfRule>
  </conditionalFormatting>
  <conditionalFormatting sqref="Y68">
    <cfRule type="expression" dxfId="57" priority="60" stopIfTrue="1">
      <formula>$Y68="Bajo"</formula>
    </cfRule>
  </conditionalFormatting>
  <conditionalFormatting sqref="Y68">
    <cfRule type="expression" dxfId="56" priority="61" stopIfTrue="1">
      <formula>$Y68="Moderado"</formula>
    </cfRule>
  </conditionalFormatting>
  <conditionalFormatting sqref="Y68">
    <cfRule type="expression" dxfId="55" priority="62" stopIfTrue="1">
      <formula>$Y68="Alto"</formula>
    </cfRule>
  </conditionalFormatting>
  <conditionalFormatting sqref="Y68">
    <cfRule type="expression" dxfId="54" priority="63" stopIfTrue="1">
      <formula>$Y68="Extremo"</formula>
    </cfRule>
  </conditionalFormatting>
  <conditionalFormatting sqref="AQ68">
    <cfRule type="expression" dxfId="53" priority="56" stopIfTrue="1">
      <formula>$Y68="Bajo"</formula>
    </cfRule>
  </conditionalFormatting>
  <conditionalFormatting sqref="AQ68">
    <cfRule type="expression" dxfId="52" priority="57" stopIfTrue="1">
      <formula>$Y68="Moderado"</formula>
    </cfRule>
  </conditionalFormatting>
  <conditionalFormatting sqref="AQ68">
    <cfRule type="expression" dxfId="51" priority="58" stopIfTrue="1">
      <formula>$Y68="Alto"</formula>
    </cfRule>
  </conditionalFormatting>
  <conditionalFormatting sqref="AQ68">
    <cfRule type="expression" dxfId="50" priority="59" stopIfTrue="1">
      <formula>$Y68="Extremo"</formula>
    </cfRule>
  </conditionalFormatting>
  <conditionalFormatting sqref="Z73">
    <cfRule type="expression" dxfId="49" priority="52" stopIfTrue="1">
      <formula>$Z73="Bajo"</formula>
    </cfRule>
  </conditionalFormatting>
  <conditionalFormatting sqref="Z73">
    <cfRule type="expression" dxfId="48" priority="53" stopIfTrue="1">
      <formula>$Z73="Moderado"</formula>
    </cfRule>
  </conditionalFormatting>
  <conditionalFormatting sqref="Z73">
    <cfRule type="expression" dxfId="47" priority="54" stopIfTrue="1">
      <formula>$Z73="Alto"</formula>
    </cfRule>
  </conditionalFormatting>
  <conditionalFormatting sqref="Z73">
    <cfRule type="expression" dxfId="46" priority="55" stopIfTrue="1">
      <formula>$Z73="Extremo"</formula>
    </cfRule>
  </conditionalFormatting>
  <conditionalFormatting sqref="Y73">
    <cfRule type="expression" dxfId="45" priority="48" stopIfTrue="1">
      <formula>$Y73="Bajo"</formula>
    </cfRule>
  </conditionalFormatting>
  <conditionalFormatting sqref="Y73">
    <cfRule type="expression" dxfId="44" priority="49" stopIfTrue="1">
      <formula>$Y73="Moderado"</formula>
    </cfRule>
  </conditionalFormatting>
  <conditionalFormatting sqref="Y73">
    <cfRule type="expression" dxfId="43" priority="50" stopIfTrue="1">
      <formula>$Y73="Alto"</formula>
    </cfRule>
  </conditionalFormatting>
  <conditionalFormatting sqref="Y73">
    <cfRule type="expression" dxfId="42" priority="51" stopIfTrue="1">
      <formula>$Y73="Extremo"</formula>
    </cfRule>
  </conditionalFormatting>
  <conditionalFormatting sqref="AQ73">
    <cfRule type="expression" dxfId="41" priority="44" stopIfTrue="1">
      <formula>$Y73="Bajo"</formula>
    </cfRule>
  </conditionalFormatting>
  <conditionalFormatting sqref="AQ73">
    <cfRule type="expression" dxfId="40" priority="45" stopIfTrue="1">
      <formula>$Y73="Moderado"</formula>
    </cfRule>
  </conditionalFormatting>
  <conditionalFormatting sqref="AQ73">
    <cfRule type="expression" dxfId="39" priority="46" stopIfTrue="1">
      <formula>$Y73="Alto"</formula>
    </cfRule>
  </conditionalFormatting>
  <conditionalFormatting sqref="AQ73">
    <cfRule type="expression" dxfId="38" priority="47" stopIfTrue="1">
      <formula>$Y73="Extremo"</formula>
    </cfRule>
  </conditionalFormatting>
  <conditionalFormatting sqref="R28:R32">
    <cfRule type="expression" dxfId="37" priority="34" stopIfTrue="1">
      <formula>R28="Rara Vez"</formula>
    </cfRule>
    <cfRule type="expression" dxfId="36" priority="35" stopIfTrue="1">
      <formula>R28="Improbable"</formula>
    </cfRule>
    <cfRule type="expression" dxfId="35" priority="36" stopIfTrue="1">
      <formula>R28="Posible"</formula>
    </cfRule>
    <cfRule type="expression" dxfId="34" priority="37" stopIfTrue="1">
      <formula>R28="Probable"</formula>
    </cfRule>
    <cfRule type="expression" dxfId="33" priority="38" stopIfTrue="1">
      <formula>R28="Casi seguro"</formula>
    </cfRule>
    <cfRule type="expression" dxfId="32" priority="39" stopIfTrue="1">
      <formula>R28="Muy alta"</formula>
    </cfRule>
    <cfRule type="expression" dxfId="31" priority="40" stopIfTrue="1">
      <formula>R28="Alta"</formula>
    </cfRule>
    <cfRule type="expression" dxfId="30" priority="41" stopIfTrue="1">
      <formula>R28="Media"</formula>
    </cfRule>
    <cfRule type="expression" dxfId="29" priority="42" stopIfTrue="1">
      <formula>R28="Baja"</formula>
    </cfRule>
    <cfRule type="expression" dxfId="28" priority="43" stopIfTrue="1">
      <formula>R28="Muy Baja"</formula>
    </cfRule>
  </conditionalFormatting>
  <conditionalFormatting sqref="R33:R37">
    <cfRule type="expression" dxfId="27" priority="29" stopIfTrue="1">
      <formula>R33="Muy alta"</formula>
    </cfRule>
  </conditionalFormatting>
  <conditionalFormatting sqref="R33:R37">
    <cfRule type="expression" dxfId="26" priority="30" stopIfTrue="1">
      <formula>R33="Alta"</formula>
    </cfRule>
  </conditionalFormatting>
  <conditionalFormatting sqref="R33:R37">
    <cfRule type="expression" dxfId="25" priority="31" stopIfTrue="1">
      <formula>R33="Media"</formula>
    </cfRule>
  </conditionalFormatting>
  <conditionalFormatting sqref="R33:R37">
    <cfRule type="expression" dxfId="24" priority="32" stopIfTrue="1">
      <formula>R33="Baja"</formula>
    </cfRule>
  </conditionalFormatting>
  <conditionalFormatting sqref="R33:R37">
    <cfRule type="expression" dxfId="23" priority="33" stopIfTrue="1">
      <formula>R33="Muy Baja"</formula>
    </cfRule>
  </conditionalFormatting>
  <conditionalFormatting sqref="R38:R42">
    <cfRule type="expression" dxfId="22" priority="19" stopIfTrue="1">
      <formula>R38="Rara Vez"</formula>
    </cfRule>
  </conditionalFormatting>
  <conditionalFormatting sqref="R38:R42">
    <cfRule type="expression" dxfId="21" priority="20" stopIfTrue="1">
      <formula>R38="Improbable"</formula>
    </cfRule>
  </conditionalFormatting>
  <conditionalFormatting sqref="R38:R42">
    <cfRule type="expression" dxfId="20" priority="21" stopIfTrue="1">
      <formula>R38="Posible"</formula>
    </cfRule>
  </conditionalFormatting>
  <conditionalFormatting sqref="R38:R42">
    <cfRule type="expression" dxfId="19" priority="22" stopIfTrue="1">
      <formula>R38="Probable"</formula>
    </cfRule>
  </conditionalFormatting>
  <conditionalFormatting sqref="R38:R42">
    <cfRule type="expression" dxfId="18" priority="23" stopIfTrue="1">
      <formula>R38="Casi seguro"</formula>
    </cfRule>
  </conditionalFormatting>
  <conditionalFormatting sqref="R38:R42">
    <cfRule type="expression" dxfId="17" priority="24" stopIfTrue="1">
      <formula>R38="Muy alta"</formula>
    </cfRule>
  </conditionalFormatting>
  <conditionalFormatting sqref="R38:R42">
    <cfRule type="expression" dxfId="16" priority="25" stopIfTrue="1">
      <formula>R38="Alta"</formula>
    </cfRule>
  </conditionalFormatting>
  <conditionalFormatting sqref="R38:R42">
    <cfRule type="expression" dxfId="15" priority="26" stopIfTrue="1">
      <formula>R38="Media"</formula>
    </cfRule>
  </conditionalFormatting>
  <conditionalFormatting sqref="R38:R42">
    <cfRule type="expression" dxfId="14" priority="27" stopIfTrue="1">
      <formula>R38="Baja"</formula>
    </cfRule>
  </conditionalFormatting>
  <conditionalFormatting sqref="R38:R42">
    <cfRule type="expression" dxfId="13" priority="28" stopIfTrue="1">
      <formula>R38="Muy Baja"</formula>
    </cfRule>
  </conditionalFormatting>
  <conditionalFormatting sqref="R43:R47">
    <cfRule type="expression" dxfId="12" priority="9" stopIfTrue="1">
      <formula>R43="Muy alta"</formula>
    </cfRule>
  </conditionalFormatting>
  <conditionalFormatting sqref="R43:R47">
    <cfRule type="expression" dxfId="11" priority="10" stopIfTrue="1">
      <formula>R43="Alta"</formula>
    </cfRule>
  </conditionalFormatting>
  <conditionalFormatting sqref="R43:R47">
    <cfRule type="expression" dxfId="10" priority="11" stopIfTrue="1">
      <formula>R43="Media"</formula>
    </cfRule>
  </conditionalFormatting>
  <conditionalFormatting sqref="R43:R47">
    <cfRule type="expression" dxfId="9" priority="12" stopIfTrue="1">
      <formula>R43="Baja"</formula>
    </cfRule>
  </conditionalFormatting>
  <conditionalFormatting sqref="R43:R47">
    <cfRule type="expression" dxfId="8" priority="13" stopIfTrue="1">
      <formula>R43="Muy Baja"</formula>
    </cfRule>
  </conditionalFormatting>
  <conditionalFormatting sqref="AQ88">
    <cfRule type="expression" dxfId="7" priority="5" stopIfTrue="1">
      <formula>$Y88="Bajo"</formula>
    </cfRule>
    <cfRule type="expression" dxfId="6" priority="6" stopIfTrue="1">
      <formula>$Y88="Moderado"</formula>
    </cfRule>
    <cfRule type="expression" dxfId="5" priority="7" stopIfTrue="1">
      <formula>$Y88="Alto"</formula>
    </cfRule>
    <cfRule type="expression" dxfId="4" priority="8" stopIfTrue="1">
      <formula>$Y88="Extremo"</formula>
    </cfRule>
  </conditionalFormatting>
  <conditionalFormatting sqref="AI88:AI92">
    <cfRule type="expression" dxfId="3" priority="1" stopIfTrue="1">
      <formula>$AI88="Bajo"</formula>
    </cfRule>
    <cfRule type="expression" dxfId="2" priority="2" stopIfTrue="1">
      <formula>$AI88="Moderado"</formula>
    </cfRule>
    <cfRule type="expression" dxfId="1" priority="3" stopIfTrue="1">
      <formula>$AI88="Alto"</formula>
    </cfRule>
    <cfRule type="expression" dxfId="0" priority="4" stopIfTrue="1">
      <formula>$AI88="Extremo"</formula>
    </cfRule>
  </conditionalFormatting>
  <dataValidations count="17">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218 O78 O83 O93 O98 O103 O108 O113 O118 O123 O128 O133 O138 O143 O148 O153 O158 O163 O168 O173 O178 O183 O188 O193 O198 O203 O208 O213"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T73:AT77 AS80:AS82 AS84:AS87 AS93:AS222" xr:uid="{00000000-0002-0000-0700-00000D000000}">
      <formula1>INDIRECT(AQ73)</formula1>
    </dataValidation>
    <dataValidation type="list" allowBlank="1" showInputMessage="1" showErrorMessage="1" sqref="AS83" xr:uid="{E583AF1D-74AB-4690-9B6B-8725F42825DE}">
      <formula1>INDIRECT(AQ$43)</formula1>
    </dataValidation>
    <dataValidation type="list" allowBlank="1" showInputMessage="1" showErrorMessage="1" sqref="O88:O92" xr:uid="{15827315-8BA8-43A5-99E9-637F55039BB2}">
      <formula1>INDIRECT(N88)</formula1>
    </dataValidation>
    <dataValidation type="list" allowBlank="1" showInputMessage="1" showErrorMessage="1" sqref="AS88:AS92" xr:uid="{7522FE07-EC44-41F7-B6BD-E013FFE2A9DC}">
      <formula1>INDIRECT(AQ$42)</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Q38 Q218 Q93 Q98 Q103 Q108 Q113 Q118 Q123 Q128 Q133 Q138 Q143 Q148 Q153 Q158 Q163 Q168 Q173 Q178 Q183 Q188 Q193 Q198 Q203 Q208 Q213</xm:sqref>
        </x14:dataValidation>
        <x14:dataValidation type="list" allowBlank="1" showErrorMessage="1" xr:uid="{00000000-0002-0000-0700-00000F000000}">
          <x14:formula1>
            <xm:f>Hoja1!$E$27:$I$27</xm:f>
          </x14:formula1>
          <xm:sqref>G18 G23 G53 G58 G63 G68 G73 G78 G83 G218 G93 G98 G103 G108 G113 G118 G123 G128 G133 G138 G143 G148 G153 G158 G163 G168 G173 G178 G183 G188 G193 G198 G203 G208 G213</xm:sqref>
        </x14:dataValidation>
        <x14:dataValidation type="list" allowBlank="1" showErrorMessage="1" xr:uid="{00000000-0002-0000-0700-000010000000}">
          <x14:formula1>
            <xm:f>Hoja1!$L$6:$M$6</xm:f>
          </x14:formula1>
          <xm:sqref>AI18:AI27 AJ53:AJ57 AI60:AI62 AJ63:AJ77 AI78:AI82 AI86:AI87 AI93:AI222</xm:sqref>
        </x14:dataValidation>
        <x14:dataValidation type="list" allowBlank="1" showErrorMessage="1" xr:uid="{00000000-0002-0000-0700-000011000000}">
          <x14:formula1>
            <xm:f>Hoja1!$H$6:$I$6</xm:f>
          </x14:formula1>
          <xm:sqref>AE18:AE27 AF53:AF57 AE60:AE62 AF63:AF77 AE78:AE82 AE86:AE87 AE93:AE222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C698:U698 C693:U693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C703:U703 J83:M83 C688:U688 C578:U578 C583:U583 C588:U588 C593:U593 C598:U598 C603:U603 C608:U608 C613:U613 C618:U618 C623:U623 C628:U628 C633:U633 C638:U638 C643:U643 C648:U648 C653:U653 C658:U658 C663:U663 C668:U668 C673:U673 C678:U678 C683:U683</xm:sqref>
        </x14:dataValidation>
        <x14:dataValidation type="list" allowBlank="1" showErrorMessage="1" xr:uid="{00000000-0002-0000-0700-000014000000}">
          <x14:formula1>
            <xm:f>Hoja1!$C$6:$E$6</xm:f>
          </x14:formula1>
          <xm:sqref>AA18:AA27 AB53:AB57 AA60:AA62 AB63:AB77 AA78:AA82 AA86:AA87 AA93:AA222</xm:sqref>
        </x14:dataValidation>
        <x14:dataValidation type="list" allowBlank="1" showErrorMessage="1" xr:uid="{00000000-0002-0000-0700-000015000000}">
          <x14:formula1>
            <xm:f>Hoja1!$F$6:$G$6</xm:f>
          </x14:formula1>
          <xm:sqref>AC18:AC27 AD53:AD57 AC60:AC62 AD63:AD77 AC78:AC82 AC86:AC87 AC93:AC222</xm:sqref>
        </x14:dataValidation>
        <x14:dataValidation type="list" allowBlank="1" showErrorMessage="1" xr:uid="{00000000-0002-0000-0700-000016000000}">
          <x14:formula1>
            <xm:f>Hoja1!$G$47:$G$64</xm:f>
          </x14:formula1>
          <xm:sqref>H18 H23 H53 H58 H63 H68 H73 H78 H218 H213 H93 H98 H103 H108 H113 H118 H123 H128 H133 H138 H143 H148 H153 H158 H163 H168 H173 H178 H183 H188 H193 H198 H203 H208</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AG78:AG82 AG86:AG87 AG93:AG222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623" t="s">
        <v>652</v>
      </c>
      <c r="B2" s="624"/>
      <c r="C2" s="624"/>
      <c r="D2" s="624"/>
      <c r="E2" s="624"/>
      <c r="F2" s="624"/>
      <c r="G2" s="624"/>
      <c r="H2" s="624"/>
      <c r="I2" s="624"/>
      <c r="J2" s="624"/>
      <c r="K2" s="625"/>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105" t="s">
        <v>653</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626"/>
      <c r="G26" s="296"/>
      <c r="H26" s="296"/>
      <c r="I26" s="627"/>
      <c r="J26" s="2"/>
      <c r="K26" s="13"/>
      <c r="L26" s="2"/>
      <c r="M26" s="2"/>
      <c r="N26" s="2"/>
      <c r="O26" s="2"/>
      <c r="P26" s="2"/>
      <c r="Q26" s="2"/>
      <c r="R26" s="2"/>
      <c r="S26" s="2"/>
      <c r="T26" s="2"/>
      <c r="U26" s="2"/>
      <c r="V26" s="2"/>
      <c r="W26" s="2"/>
      <c r="X26" s="2"/>
      <c r="Y26" s="2"/>
      <c r="Z26" s="2"/>
    </row>
    <row r="27" spans="1:26" ht="15.75" customHeight="1">
      <c r="A27" s="9"/>
      <c r="B27" s="2"/>
      <c r="C27" s="2"/>
      <c r="D27" s="2"/>
      <c r="E27" s="2"/>
      <c r="F27" s="105" t="s">
        <v>654</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628" t="s">
        <v>655</v>
      </c>
      <c r="G29" s="629"/>
      <c r="H29" s="629"/>
      <c r="I29" s="629"/>
      <c r="J29" s="629"/>
      <c r="K29" s="630"/>
      <c r="L29" s="2"/>
      <c r="M29" s="2"/>
      <c r="N29" s="2"/>
      <c r="O29" s="2"/>
      <c r="P29" s="2"/>
      <c r="Q29" s="2"/>
      <c r="R29" s="2"/>
      <c r="S29" s="2"/>
      <c r="T29" s="2"/>
      <c r="U29" s="2"/>
      <c r="V29" s="2"/>
      <c r="W29" s="2"/>
      <c r="X29" s="2"/>
      <c r="Y29" s="2"/>
      <c r="Z29" s="2"/>
    </row>
    <row r="30" spans="1:26" ht="27.75" customHeight="1">
      <c r="A30" s="9"/>
      <c r="B30" s="2"/>
      <c r="C30" s="2"/>
      <c r="D30" s="2"/>
      <c r="E30" s="2"/>
      <c r="F30" s="631"/>
      <c r="G30" s="632"/>
      <c r="H30" s="632"/>
      <c r="I30" s="632"/>
      <c r="J30" s="632"/>
      <c r="K30" s="633"/>
      <c r="L30" s="2"/>
      <c r="M30" s="2"/>
      <c r="N30" s="2"/>
      <c r="O30" s="2"/>
      <c r="P30" s="2"/>
      <c r="Q30" s="2"/>
      <c r="R30" s="2"/>
      <c r="S30" s="2"/>
      <c r="T30" s="2"/>
      <c r="U30" s="2"/>
      <c r="V30" s="2"/>
      <c r="W30" s="2"/>
      <c r="X30" s="2"/>
      <c r="Y30" s="2"/>
      <c r="Z30" s="2"/>
    </row>
    <row r="31" spans="1:26" ht="15" customHeight="1">
      <c r="A31" s="9"/>
      <c r="B31" s="2"/>
      <c r="C31" s="2"/>
      <c r="D31" s="2"/>
      <c r="E31" s="2"/>
      <c r="F31" s="628" t="s">
        <v>656</v>
      </c>
      <c r="G31" s="629"/>
      <c r="H31" s="629"/>
      <c r="I31" s="629"/>
      <c r="J31" s="629"/>
      <c r="K31" s="630"/>
      <c r="L31" s="2"/>
      <c r="M31" s="2"/>
      <c r="N31" s="2"/>
      <c r="O31" s="2"/>
      <c r="P31" s="2"/>
      <c r="Q31" s="2"/>
      <c r="R31" s="2"/>
      <c r="S31" s="2"/>
      <c r="T31" s="2"/>
      <c r="U31" s="2"/>
      <c r="V31" s="2"/>
      <c r="W31" s="2"/>
      <c r="X31" s="2"/>
      <c r="Y31" s="2"/>
      <c r="Z31" s="2"/>
    </row>
    <row r="32" spans="1:26" ht="15.75" customHeight="1">
      <c r="A32" s="9"/>
      <c r="B32" s="2"/>
      <c r="C32" s="2"/>
      <c r="D32" s="2"/>
      <c r="E32" s="2"/>
      <c r="F32" s="634"/>
      <c r="G32" s="355"/>
      <c r="H32" s="355"/>
      <c r="I32" s="355"/>
      <c r="J32" s="355"/>
      <c r="K32" s="635"/>
      <c r="L32" s="2"/>
      <c r="M32" s="2"/>
      <c r="N32" s="2"/>
      <c r="O32" s="2"/>
      <c r="P32" s="2"/>
      <c r="Q32" s="2"/>
      <c r="R32" s="2"/>
      <c r="S32" s="2"/>
      <c r="T32" s="2"/>
      <c r="U32" s="2"/>
      <c r="V32" s="2"/>
      <c r="W32" s="2"/>
      <c r="X32" s="2"/>
      <c r="Y32" s="2"/>
      <c r="Z32" s="2"/>
    </row>
    <row r="33" spans="1:26" ht="15.75" customHeight="1">
      <c r="A33" s="9"/>
      <c r="B33" s="2"/>
      <c r="C33" s="2"/>
      <c r="D33" s="2"/>
      <c r="E33" s="2"/>
      <c r="F33" s="634"/>
      <c r="G33" s="355"/>
      <c r="H33" s="355"/>
      <c r="I33" s="355"/>
      <c r="J33" s="355"/>
      <c r="K33" s="635"/>
      <c r="L33" s="2"/>
      <c r="M33" s="2"/>
      <c r="N33" s="2"/>
      <c r="O33" s="2"/>
      <c r="P33" s="2"/>
      <c r="Q33" s="2"/>
      <c r="R33" s="2"/>
      <c r="S33" s="2"/>
      <c r="T33" s="2"/>
      <c r="U33" s="2"/>
      <c r="V33" s="2"/>
      <c r="W33" s="2"/>
      <c r="X33" s="2"/>
      <c r="Y33" s="2"/>
      <c r="Z33" s="2"/>
    </row>
    <row r="34" spans="1:26" ht="15.75" customHeight="1">
      <c r="A34" s="9"/>
      <c r="B34" s="2"/>
      <c r="C34" s="2"/>
      <c r="D34" s="2"/>
      <c r="E34" s="2"/>
      <c r="F34" s="631"/>
      <c r="G34" s="632"/>
      <c r="H34" s="632"/>
      <c r="I34" s="632"/>
      <c r="J34" s="632"/>
      <c r="K34" s="633"/>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628" t="s">
        <v>657</v>
      </c>
      <c r="G36" s="629"/>
      <c r="H36" s="629"/>
      <c r="I36" s="629"/>
      <c r="J36" s="629"/>
      <c r="K36" s="630"/>
      <c r="L36" s="2"/>
      <c r="M36" s="2"/>
      <c r="N36" s="2"/>
      <c r="O36" s="2"/>
      <c r="P36" s="2"/>
      <c r="Q36" s="2"/>
      <c r="R36" s="2"/>
      <c r="S36" s="2"/>
      <c r="T36" s="2"/>
      <c r="U36" s="2"/>
      <c r="V36" s="2"/>
      <c r="W36" s="2"/>
      <c r="X36" s="2"/>
      <c r="Y36" s="2"/>
      <c r="Z36" s="2"/>
    </row>
    <row r="37" spans="1:26" ht="15.75" customHeight="1">
      <c r="A37" s="9"/>
      <c r="B37" s="2"/>
      <c r="C37" s="2"/>
      <c r="D37" s="2"/>
      <c r="E37" s="2"/>
      <c r="F37" s="634"/>
      <c r="G37" s="355"/>
      <c r="H37" s="355"/>
      <c r="I37" s="355"/>
      <c r="J37" s="355"/>
      <c r="K37" s="635"/>
      <c r="L37" s="2"/>
      <c r="M37" s="2"/>
      <c r="N37" s="2"/>
      <c r="O37" s="2"/>
      <c r="P37" s="2"/>
      <c r="Q37" s="2"/>
      <c r="R37" s="2"/>
      <c r="S37" s="2"/>
      <c r="T37" s="2"/>
      <c r="U37" s="2"/>
      <c r="V37" s="2"/>
      <c r="W37" s="2"/>
      <c r="X37" s="2"/>
      <c r="Y37" s="2"/>
      <c r="Z37" s="2"/>
    </row>
    <row r="38" spans="1:26" ht="15.75" customHeight="1">
      <c r="A38" s="9"/>
      <c r="B38" s="2"/>
      <c r="C38" s="2"/>
      <c r="D38" s="2"/>
      <c r="E38" s="2"/>
      <c r="F38" s="631"/>
      <c r="G38" s="632"/>
      <c r="H38" s="632"/>
      <c r="I38" s="632"/>
      <c r="J38" s="632"/>
      <c r="K38" s="633"/>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636" t="s">
        <v>658</v>
      </c>
      <c r="B49" s="637"/>
      <c r="C49" s="637"/>
      <c r="D49" s="637"/>
      <c r="E49" s="638"/>
      <c r="F49" s="2"/>
      <c r="G49" s="2"/>
      <c r="H49" s="2"/>
      <c r="I49" s="2"/>
      <c r="J49" s="2"/>
      <c r="K49" s="13"/>
      <c r="L49" s="2"/>
      <c r="M49" s="2"/>
      <c r="N49" s="2"/>
      <c r="O49" s="2"/>
      <c r="P49" s="2"/>
      <c r="Q49" s="2"/>
      <c r="R49" s="2"/>
      <c r="S49" s="2"/>
      <c r="T49" s="2"/>
      <c r="U49" s="2"/>
      <c r="V49" s="2"/>
      <c r="W49" s="2"/>
      <c r="X49" s="2"/>
      <c r="Y49" s="2"/>
      <c r="Z49" s="2"/>
    </row>
    <row r="50" spans="1:26" ht="38.25" customHeight="1">
      <c r="A50" s="106" t="s">
        <v>659</v>
      </c>
      <c r="B50" s="639" t="s">
        <v>660</v>
      </c>
      <c r="C50" s="637"/>
      <c r="D50" s="637"/>
      <c r="E50" s="638"/>
      <c r="F50" s="2"/>
      <c r="G50" s="2"/>
      <c r="H50" s="2"/>
      <c r="I50" s="2"/>
      <c r="J50" s="2"/>
      <c r="K50" s="13"/>
      <c r="L50" s="2"/>
      <c r="M50" s="2"/>
      <c r="N50" s="2"/>
      <c r="O50" s="2"/>
      <c r="P50" s="2"/>
      <c r="Q50" s="2"/>
      <c r="R50" s="2"/>
      <c r="S50" s="2"/>
      <c r="T50" s="2"/>
      <c r="U50" s="2"/>
      <c r="V50" s="2"/>
      <c r="W50" s="2"/>
      <c r="X50" s="2"/>
      <c r="Y50" s="2"/>
      <c r="Z50" s="2"/>
    </row>
    <row r="51" spans="1:26" ht="38.25" customHeight="1">
      <c r="A51" s="106" t="s">
        <v>661</v>
      </c>
      <c r="B51" s="639" t="s">
        <v>662</v>
      </c>
      <c r="C51" s="637"/>
      <c r="D51" s="637"/>
      <c r="E51" s="638"/>
      <c r="F51" s="2"/>
      <c r="G51" s="2"/>
      <c r="H51" s="2"/>
      <c r="I51" s="2"/>
      <c r="J51" s="2"/>
      <c r="K51" s="13"/>
      <c r="L51" s="2"/>
      <c r="M51" s="2"/>
      <c r="N51" s="2"/>
      <c r="O51" s="2"/>
      <c r="P51" s="2"/>
      <c r="Q51" s="2"/>
      <c r="R51" s="2"/>
      <c r="S51" s="2"/>
      <c r="T51" s="2"/>
      <c r="U51" s="2"/>
      <c r="V51" s="2"/>
      <c r="W51" s="2"/>
      <c r="X51" s="2"/>
      <c r="Y51" s="2"/>
      <c r="Z51" s="2"/>
    </row>
    <row r="52" spans="1:26" ht="83.25" customHeight="1">
      <c r="A52" s="106" t="s">
        <v>268</v>
      </c>
      <c r="B52" s="639" t="s">
        <v>663</v>
      </c>
      <c r="C52" s="637"/>
      <c r="D52" s="637"/>
      <c r="E52" s="638"/>
      <c r="F52" s="2"/>
      <c r="G52" s="2"/>
      <c r="H52" s="2"/>
      <c r="I52" s="2"/>
      <c r="J52" s="2"/>
      <c r="K52" s="13"/>
      <c r="L52" s="2"/>
      <c r="M52" s="2"/>
      <c r="N52" s="2"/>
      <c r="O52" s="2"/>
      <c r="P52" s="2"/>
      <c r="Q52" s="2"/>
      <c r="R52" s="2"/>
      <c r="S52" s="2"/>
      <c r="T52" s="2"/>
      <c r="U52" s="2"/>
      <c r="V52" s="2"/>
      <c r="W52" s="2"/>
      <c r="X52" s="2"/>
      <c r="Y52" s="2"/>
      <c r="Z52" s="2"/>
    </row>
    <row r="53" spans="1:26" ht="25.5" customHeight="1">
      <c r="A53" s="106" t="s">
        <v>664</v>
      </c>
      <c r="B53" s="639" t="s">
        <v>665</v>
      </c>
      <c r="C53" s="637"/>
      <c r="D53" s="637"/>
      <c r="E53" s="638"/>
      <c r="F53" s="2"/>
      <c r="G53" s="2"/>
      <c r="H53" s="2"/>
      <c r="I53" s="2"/>
      <c r="J53" s="2"/>
      <c r="K53" s="13"/>
      <c r="L53" s="2"/>
      <c r="M53" s="2"/>
      <c r="N53" s="2"/>
      <c r="O53" s="2"/>
      <c r="P53" s="2"/>
      <c r="Q53" s="2"/>
      <c r="R53" s="2"/>
      <c r="S53" s="2"/>
      <c r="T53" s="2"/>
      <c r="U53" s="2"/>
      <c r="V53" s="2"/>
      <c r="W53" s="2"/>
      <c r="X53" s="2"/>
      <c r="Y53" s="2"/>
      <c r="Z53" s="2"/>
    </row>
    <row r="54" spans="1:26" ht="48.75" customHeight="1">
      <c r="A54" s="106" t="s">
        <v>666</v>
      </c>
      <c r="B54" s="639" t="s">
        <v>667</v>
      </c>
      <c r="C54" s="637"/>
      <c r="D54" s="637"/>
      <c r="E54" s="638"/>
      <c r="F54" s="2"/>
      <c r="G54" s="2"/>
      <c r="H54" s="2"/>
      <c r="I54" s="2"/>
      <c r="J54" s="2"/>
      <c r="K54" s="13"/>
      <c r="L54" s="2"/>
      <c r="M54" s="2"/>
      <c r="N54" s="2"/>
      <c r="O54" s="2"/>
      <c r="P54" s="2"/>
      <c r="Q54" s="2"/>
      <c r="R54" s="2"/>
      <c r="S54" s="2"/>
      <c r="T54" s="2"/>
      <c r="U54" s="2"/>
      <c r="V54" s="2"/>
      <c r="W54" s="2"/>
      <c r="X54" s="2"/>
      <c r="Y54" s="2"/>
      <c r="Z54" s="2"/>
    </row>
    <row r="55" spans="1:26" ht="38.25" customHeight="1">
      <c r="A55" s="106" t="s">
        <v>668</v>
      </c>
      <c r="B55" s="639" t="s">
        <v>669</v>
      </c>
      <c r="C55" s="637"/>
      <c r="D55" s="637"/>
      <c r="E55" s="638"/>
      <c r="F55" s="2"/>
      <c r="G55" s="2"/>
      <c r="H55" s="2"/>
      <c r="I55" s="2"/>
      <c r="J55" s="2"/>
      <c r="K55" s="13"/>
      <c r="L55" s="2"/>
      <c r="M55" s="2"/>
      <c r="N55" s="2"/>
      <c r="O55" s="2"/>
      <c r="P55" s="2"/>
      <c r="Q55" s="2"/>
      <c r="R55" s="2"/>
      <c r="S55" s="2"/>
      <c r="T55" s="2"/>
      <c r="U55" s="2"/>
      <c r="V55" s="2"/>
      <c r="W55" s="2"/>
      <c r="X55" s="2"/>
      <c r="Y55" s="2"/>
      <c r="Z55" s="2"/>
    </row>
    <row r="56" spans="1:26" ht="38.25" customHeight="1">
      <c r="A56" s="106" t="s">
        <v>670</v>
      </c>
      <c r="B56" s="639" t="s">
        <v>671</v>
      </c>
      <c r="C56" s="637"/>
      <c r="D56" s="637"/>
      <c r="E56" s="638"/>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623" t="s">
        <v>672</v>
      </c>
      <c r="B60" s="624"/>
      <c r="C60" s="624"/>
      <c r="D60" s="624"/>
      <c r="E60" s="624"/>
      <c r="F60" s="624"/>
      <c r="G60" s="624"/>
      <c r="H60" s="624"/>
      <c r="I60" s="624"/>
      <c r="J60" s="624"/>
      <c r="K60" s="625"/>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107" t="s">
        <v>654</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640" t="s">
        <v>673</v>
      </c>
      <c r="B78" s="641"/>
      <c r="C78" s="641"/>
      <c r="D78" s="642"/>
      <c r="E78" s="648" t="s">
        <v>674</v>
      </c>
      <c r="F78" s="641"/>
      <c r="G78" s="641"/>
      <c r="H78" s="649"/>
      <c r="I78" s="2"/>
      <c r="J78" s="2"/>
      <c r="K78" s="13"/>
      <c r="L78" s="2"/>
      <c r="M78" s="2"/>
      <c r="N78" s="2"/>
      <c r="O78" s="2"/>
      <c r="P78" s="2"/>
      <c r="Q78" s="2"/>
      <c r="R78" s="2"/>
      <c r="S78" s="2"/>
      <c r="T78" s="2"/>
      <c r="U78" s="2"/>
      <c r="V78" s="2"/>
      <c r="W78" s="2"/>
      <c r="X78" s="2"/>
      <c r="Y78" s="2"/>
      <c r="Z78" s="2"/>
    </row>
    <row r="79" spans="1:26" ht="25.5" customHeight="1">
      <c r="A79" s="643"/>
      <c r="B79" s="355"/>
      <c r="C79" s="355"/>
      <c r="D79" s="644"/>
      <c r="E79" s="650"/>
      <c r="F79" s="355"/>
      <c r="G79" s="355"/>
      <c r="H79" s="651"/>
      <c r="I79" s="2"/>
      <c r="J79" s="2"/>
      <c r="K79" s="13"/>
      <c r="L79" s="2"/>
      <c r="M79" s="2"/>
      <c r="N79" s="2"/>
      <c r="O79" s="2"/>
      <c r="P79" s="2"/>
      <c r="Q79" s="2"/>
      <c r="R79" s="2"/>
      <c r="S79" s="2"/>
      <c r="T79" s="2"/>
      <c r="U79" s="2"/>
      <c r="V79" s="2"/>
      <c r="W79" s="2"/>
      <c r="X79" s="2"/>
      <c r="Y79" s="2"/>
      <c r="Z79" s="2"/>
    </row>
    <row r="80" spans="1:26" ht="32.25" customHeight="1">
      <c r="A80" s="645"/>
      <c r="B80" s="646"/>
      <c r="C80" s="646"/>
      <c r="D80" s="647"/>
      <c r="E80" s="652"/>
      <c r="F80" s="646"/>
      <c r="G80" s="646"/>
      <c r="H80" s="653"/>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107" t="s">
        <v>675</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108"/>
      <c r="B97" s="10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108"/>
      <c r="B98" s="11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108"/>
      <c r="B99" s="11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111"/>
      <c r="B100" s="11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623" t="s">
        <v>676</v>
      </c>
      <c r="B101" s="624"/>
      <c r="C101" s="624"/>
      <c r="D101" s="624"/>
      <c r="E101" s="624"/>
      <c r="F101" s="624"/>
      <c r="G101" s="624"/>
      <c r="H101" s="624"/>
      <c r="I101" s="624"/>
      <c r="J101" s="624"/>
      <c r="K101" s="625"/>
      <c r="L101" s="2"/>
      <c r="M101" s="2"/>
      <c r="N101" s="2"/>
      <c r="O101" s="2"/>
      <c r="P101" s="2"/>
      <c r="Q101" s="2"/>
      <c r="R101" s="2"/>
      <c r="S101" s="2"/>
      <c r="T101" s="2"/>
      <c r="U101" s="2"/>
      <c r="V101" s="2"/>
      <c r="W101" s="2"/>
      <c r="X101" s="2"/>
      <c r="Y101" s="2"/>
      <c r="Z101" s="2"/>
    </row>
    <row r="102" spans="1:26" ht="15.75" customHeight="1">
      <c r="A102" s="113"/>
      <c r="B102" s="11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108"/>
      <c r="B103" s="110"/>
      <c r="C103" s="2"/>
      <c r="D103" s="2"/>
      <c r="E103" s="2"/>
      <c r="F103" s="105" t="s">
        <v>677</v>
      </c>
      <c r="G103" s="2"/>
      <c r="H103" s="2"/>
      <c r="I103" s="2"/>
      <c r="J103" s="2"/>
      <c r="K103" s="13"/>
      <c r="L103" s="2"/>
      <c r="M103" s="2"/>
      <c r="N103" s="2"/>
      <c r="O103" s="2"/>
      <c r="P103" s="2"/>
      <c r="Q103" s="2"/>
      <c r="R103" s="2"/>
      <c r="S103" s="2"/>
      <c r="T103" s="2"/>
      <c r="U103" s="2"/>
      <c r="V103" s="2"/>
      <c r="W103" s="2"/>
      <c r="X103" s="2"/>
      <c r="Y103" s="2"/>
      <c r="Z103" s="2"/>
    </row>
    <row r="104" spans="1:26" ht="15.75" customHeight="1">
      <c r="A104" s="108"/>
      <c r="B104" s="11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10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10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115"/>
      <c r="I109" s="115"/>
      <c r="J109" s="115"/>
      <c r="K109" s="116"/>
      <c r="L109" s="115"/>
      <c r="M109" s="115"/>
      <c r="N109" s="115"/>
      <c r="O109" s="115"/>
      <c r="P109" s="2"/>
      <c r="Q109" s="2"/>
      <c r="R109" s="2"/>
      <c r="S109" s="2"/>
      <c r="T109" s="2"/>
      <c r="U109" s="2"/>
      <c r="V109" s="2"/>
      <c r="W109" s="2"/>
      <c r="X109" s="2"/>
      <c r="Y109" s="2"/>
      <c r="Z109" s="2"/>
    </row>
    <row r="110" spans="1:26" ht="15" customHeight="1">
      <c r="A110" s="9"/>
      <c r="B110" s="2"/>
      <c r="C110" s="2"/>
      <c r="D110" s="2"/>
      <c r="E110" s="2"/>
      <c r="F110" s="2"/>
      <c r="G110" s="2"/>
      <c r="H110" s="115"/>
      <c r="I110" s="115"/>
      <c r="J110" s="115"/>
      <c r="K110" s="116"/>
      <c r="L110" s="115"/>
      <c r="M110" s="115"/>
      <c r="N110" s="115"/>
      <c r="O110" s="115"/>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107" t="s">
        <v>678</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49:E49"/>
    <mergeCell ref="B50:E50"/>
    <mergeCell ref="A78:D80"/>
    <mergeCell ref="E78:H80"/>
    <mergeCell ref="A101:K101"/>
    <mergeCell ref="B51:E51"/>
    <mergeCell ref="B52:E52"/>
    <mergeCell ref="B53:E53"/>
    <mergeCell ref="B54:E54"/>
    <mergeCell ref="B55:E55"/>
    <mergeCell ref="B56:E56"/>
    <mergeCell ref="A60:K60"/>
    <mergeCell ref="A2:K2"/>
    <mergeCell ref="F26:I26"/>
    <mergeCell ref="F29:K30"/>
    <mergeCell ref="F31:K34"/>
    <mergeCell ref="F36:K3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2023-05-24T18:07:50Z</dcterms:modified>
</cp:coreProperties>
</file>