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nasserver\hdsdde\dgarcia\DANNY\CONTRATO SOCIAL\PLANEACION\PLAN DE ACCIÓN\2021\"/>
    </mc:Choice>
  </mc:AlternateContent>
  <xr:revisionPtr revIDLastSave="0" documentId="13_ncr:1_{645A543F-A4FE-4076-A162-13DCCB6B6D52}" xr6:coauthVersionLast="36" xr6:coauthVersionMax="36" xr10:uidLastSave="{00000000-0000-0000-0000-000000000000}"/>
  <bookViews>
    <workbookView xWindow="0" yWindow="0" windowWidth="20490" windowHeight="7545" xr2:uid="{00000000-000D-0000-FFFF-FFFF00000000}"/>
  </bookViews>
  <sheets>
    <sheet name="DCBR" sheetId="1" r:id="rId1"/>
    <sheet name="DERAA" sheetId="2" r:id="rId2"/>
    <sheet name="DDEE" sheetId="3" r:id="rId3"/>
    <sheet name="Hoja5" sheetId="7" r:id="rId4"/>
  </sheets>
  <definedNames>
    <definedName name="_xlnm.Print_Area" localSheetId="0">DCBR!$C$1:$F$9</definedName>
    <definedName name="_xlnm.Print_Titles" localSheetId="0">DCBR!$1:$2</definedName>
  </definedNames>
  <calcPr calcId="191029"/>
</workbook>
</file>

<file path=xl/calcChain.xml><?xml version="1.0" encoding="utf-8"?>
<calcChain xmlns="http://schemas.openxmlformats.org/spreadsheetml/2006/main">
  <c r="D13" i="7" l="1"/>
  <c r="D12" i="7"/>
  <c r="D11" i="7"/>
  <c r="D10" i="7"/>
  <c r="Q82" i="3"/>
  <c r="Q66" i="3"/>
  <c r="Q46" i="3"/>
  <c r="O29" i="3"/>
  <c r="D9" i="7"/>
  <c r="D8" i="7"/>
  <c r="D7" i="7"/>
  <c r="H81" i="3" l="1"/>
  <c r="F81" i="3" s="1"/>
  <c r="N80" i="3"/>
  <c r="H79" i="3"/>
  <c r="F79" i="3" s="1"/>
  <c r="H74" i="3"/>
  <c r="H67" i="3"/>
  <c r="F67" i="3"/>
  <c r="N61" i="3"/>
  <c r="H61" i="3"/>
  <c r="F61" i="3"/>
  <c r="H59" i="3"/>
  <c r="N58" i="3"/>
  <c r="H58" i="3"/>
  <c r="N56" i="3"/>
  <c r="H56" i="3"/>
  <c r="F56" i="3" s="1"/>
  <c r="D47" i="3" s="1"/>
  <c r="H54" i="3"/>
  <c r="H52" i="3"/>
  <c r="H51" i="3"/>
  <c r="F47" i="3" s="1"/>
  <c r="H47" i="3"/>
  <c r="N46" i="3"/>
  <c r="H44" i="3" s="1"/>
  <c r="F41" i="3" s="1"/>
  <c r="N44" i="3"/>
  <c r="H41" i="3"/>
  <c r="N40" i="3"/>
  <c r="H33" i="3"/>
  <c r="H30" i="3"/>
  <c r="F30" i="3"/>
  <c r="N29" i="3"/>
  <c r="H25" i="3"/>
  <c r="F25" i="3"/>
  <c r="N18" i="3"/>
  <c r="N15" i="3"/>
  <c r="N84" i="3" s="1"/>
  <c r="H11" i="3"/>
  <c r="F11" i="3"/>
  <c r="D11" i="3" s="1"/>
  <c r="H7" i="3"/>
  <c r="F7" i="3"/>
  <c r="D7" i="3" s="1"/>
  <c r="I22" i="2"/>
  <c r="I25" i="2"/>
  <c r="I30" i="2"/>
  <c r="I35" i="2"/>
  <c r="I41" i="2"/>
  <c r="O37" i="2"/>
  <c r="O34" i="2"/>
  <c r="O29" i="2"/>
  <c r="D67" i="3" l="1"/>
  <c r="H84" i="3"/>
  <c r="D30" i="3"/>
  <c r="F84" i="3"/>
  <c r="I45" i="2"/>
  <c r="O45" i="2"/>
  <c r="D84" i="3" l="1"/>
  <c r="O14" i="2" l="1"/>
  <c r="I14" i="2"/>
  <c r="D14" i="2"/>
  <c r="D15" i="2" s="1"/>
  <c r="E17" i="2" s="1"/>
  <c r="G17" i="2" s="1"/>
  <c r="E15" i="2" l="1"/>
  <c r="G15" i="2" s="1"/>
  <c r="E16" i="2"/>
  <c r="G16" i="2" s="1"/>
  <c r="M53" i="1" l="1"/>
  <c r="G50" i="1" l="1"/>
  <c r="G46" i="1"/>
  <c r="M56" i="1"/>
  <c r="M34" i="1"/>
  <c r="M22" i="1"/>
  <c r="G53" i="1" l="1"/>
  <c r="M3" i="1" l="1"/>
  <c r="M10" i="1" s="1"/>
  <c r="L4" i="1"/>
  <c r="M37" i="1"/>
  <c r="M44" i="1" s="1"/>
  <c r="M57" i="1" l="1"/>
  <c r="M45" i="1"/>
  <c r="D4" i="7" s="1"/>
  <c r="G54" i="1"/>
  <c r="G56" i="1" s="1"/>
  <c r="G57" i="1" s="1"/>
  <c r="D5" i="7" s="1"/>
  <c r="G11" i="1" l="1"/>
  <c r="G16" i="1"/>
  <c r="G20" i="1"/>
  <c r="G18" i="1"/>
  <c r="G22" i="1" l="1"/>
  <c r="G37" i="1"/>
  <c r="G44" i="1" s="1"/>
  <c r="G33" i="1"/>
  <c r="G24" i="1"/>
  <c r="G9" i="1"/>
  <c r="G8" i="1"/>
  <c r="G3" i="1"/>
  <c r="G10" i="1" s="1"/>
  <c r="G23" i="1" s="1"/>
  <c r="D3" i="7" s="1"/>
  <c r="D17" i="7" s="1"/>
  <c r="G26" i="1" l="1"/>
  <c r="G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79" authorId="0" shapeId="0" xr:uid="{324091C3-E550-4EF3-B577-5521E5104013}">
      <text>
        <r>
          <rPr>
            <sz val="11"/>
            <color theme="1"/>
            <rFont val="Arial"/>
            <family val="2"/>
          </rPr>
          <t>Administracion:
Se  suma la diferencia de las CPS 
======</t>
        </r>
      </text>
    </comment>
  </commentList>
</comments>
</file>

<file path=xl/sharedStrings.xml><?xml version="1.0" encoding="utf-8"?>
<sst xmlns="http://schemas.openxmlformats.org/spreadsheetml/2006/main" count="1018" uniqueCount="556">
  <si>
    <t>Proyecto de Inversión</t>
  </si>
  <si>
    <t>Tiempo</t>
  </si>
  <si>
    <t>Meta Proyecto (2020)</t>
  </si>
  <si>
    <t>Presupuesto Meta Proyecto</t>
  </si>
  <si>
    <t>Valor</t>
  </si>
  <si>
    <t>Objetivo</t>
  </si>
  <si>
    <t>Responsable</t>
  </si>
  <si>
    <t>Meta Plan</t>
  </si>
  <si>
    <t>Indicador</t>
  </si>
  <si>
    <t>7847 Fortalecimiento de la competitividad, como vehículo para el desarrollo del ecosistema empresarial de la Bogotá</t>
  </si>
  <si>
    <t>Implementar estrategias de financiación para iniciativas de CTeI en la ciudad.</t>
  </si>
  <si>
    <t>Fortalecer la participación de los actores del ecosistema de CTeI en los proyectos de ciudad que impulsan el desarrollo económico y la innovación.</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</si>
  <si>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</si>
  <si>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Participar en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</si>
  <si>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Subdirección de Ciencia, Tecnología e Innovación</t>
  </si>
  <si>
    <t>Estrategias de fomento de la participación ciudadana en ciencia, tecnología e innovación financiadas</t>
  </si>
  <si>
    <t>Centros de Ciencia construidos y dotados</t>
  </si>
  <si>
    <t>7848  Fortalecimiento de la productividad, competitividad e innovación del tejido empresarial de Bogotá</t>
  </si>
  <si>
    <t>Brindar acceso a mecanismos de financiación a 3.700 emprendimientos de estilo de vida, de alto impacto, independientes,  MIPYMES acompañadas en programas de apropiación y fortalecimiento de nuevas tecnologías y empresas medianas en programas de sofisticación e innovación. Como mínimo, un 20% de la oferta seá destinada a jóvenes.</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</si>
  <si>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</si>
  <si>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Mejorar la implementación de elementos de CTeI en los modelos productivos de las empresas, como mecanismo de crecimiento, desarrollo y/o reactivación económica.</t>
  </si>
  <si>
    <t>Desarrollar una estrategia de clúster definida, que permita potenciar el crecimiento productivo y competitivo de los sectores económicos de la ciudad.</t>
  </si>
  <si>
    <t>Estrategias de intercambio de conocimiento científico-tecnológico con otros saberes implementados</t>
  </si>
  <si>
    <t>Experiencias en fortalecimiento de la Cultura en Ciencia, Tecnología e Innovación documentadas</t>
  </si>
  <si>
    <t>Estrategias de gestión del conocimiento en cultura y apropiación social de ciencia tecnología e innovación realizados</t>
  </si>
  <si>
    <t>Mejorar la productividad del tejido empresarial por medio del fortalecimiento en capacidades de innovación, la transformación digital y  nuevos modelos de negocios.</t>
  </si>
  <si>
    <t>concurso de meritos</t>
  </si>
  <si>
    <t>Concurso de meritos</t>
  </si>
  <si>
    <t>Convenio</t>
  </si>
  <si>
    <t>evaluacion y actualización del diagnostico</t>
  </si>
  <si>
    <t>3 meses</t>
  </si>
  <si>
    <t>mejoramiento de la productividad a partir de asistencia tecnica y certificaciones</t>
  </si>
  <si>
    <t>procesos de internacionalización</t>
  </si>
  <si>
    <t xml:space="preserve">Identificar aglomeraciones </t>
  </si>
  <si>
    <t>Contar con una firma que lleve a cabo las actividades propias de interventoría a los programas del FITIC</t>
  </si>
  <si>
    <t>Seguimiento y control de los recursos, iniciativas, proyectos, y demás actividades enmarcadas en la operatividad del FITIC</t>
  </si>
  <si>
    <t>Contar con un recurso con dedicación del 100% al diseño de 1 mecanismo que permitan evaluar y cuantificar el impacto de las iniciativas promovidas en el marco del FITIC</t>
  </si>
  <si>
    <t>Contratar la prestacion de servicios de  profesionales con experiencia en diseñar y formular la estrategia para la estructuración, financiación y puesta en marcha del complejo fisico de innovación</t>
  </si>
  <si>
    <t>Integrar el ecosistema de CTeI y emprendimiento a través de mecanismos de innovación abierta que permitan soluciones tecnologicas</t>
  </si>
  <si>
    <t>Apoyo a la Subdirección de Ciencia, Tecnología e Innovación en el fomento, la apropiación y uso de la cultura en CTeI en  escenarios de participación ciudadana</t>
  </si>
  <si>
    <t>Diseño e implementación de los estudios de prefactibilidad, alistamiento y factibilidad</t>
  </si>
  <si>
    <t>retos de ciudad a traves de plataformas de innovacción abierta</t>
  </si>
  <si>
    <t>Contratación en curso</t>
  </si>
  <si>
    <t>Factibilidad</t>
  </si>
  <si>
    <t>Diseño Detalle</t>
  </si>
  <si>
    <t>Prefactibilidad</t>
  </si>
  <si>
    <t>OPS</t>
  </si>
  <si>
    <t>11 meses</t>
  </si>
  <si>
    <t>Magnitud</t>
  </si>
  <si>
    <t>8 meses</t>
  </si>
  <si>
    <t>Desarrollo de prototipos</t>
  </si>
  <si>
    <t>Modalidad contratación prevista</t>
  </si>
  <si>
    <t>Rubro disponible para comprometer</t>
  </si>
  <si>
    <t>Economía naranja</t>
  </si>
  <si>
    <t>Programa de acompañamiento a empresas cuyos códigos de actividad económico se encuentren inscritos dentro de los 103 CIIUS establecidos por el Gobierno Nacional como Economía Naranja e Industrias Creativas. Se busca de este modo fortalecer la formulación de proyectos destinados a la consecución de recursos ante diversas convocatorias de entidades públicas. Tal es el caso de la convocatoria de la corporación Cocrea. y otras convocatorias</t>
  </si>
  <si>
    <t>Centro de entendimiento del entorno</t>
  </si>
  <si>
    <t>Comunidad Fitic</t>
  </si>
  <si>
    <t>Financiación</t>
  </si>
  <si>
    <t>Programa de extensionismo para la apropiación de las tecnologías 4.0, prospectiva y vigilancia tecnologica, transformación digital, nuevos modelos de negocio online, plan de marketing digital, Branding digital, re-diseño de marca y de productos, automatización de procesos, eficiencia energética, modelo logístico</t>
  </si>
  <si>
    <t>Asistencia técnica
Formación y eventos
Vitrina física y virtual Fitic de atención al empresario
Educación financiera no tradicional y mecanismos de financiación de proyectos
Habilidades blandas para la gestión del cambio y transformación digital</t>
  </si>
  <si>
    <t xml:space="preserve">Créditos por hasta 200 Millones para desarrollo de nuevos modelos de negocio, desarrollo de nuevos productos / servicios, tecnologías, adopción de procesos de transformación digital y adquisición de tecnológías, eficiencia energética, desarrollo de líneas serie cero, formación en habilidades blandas, creación de laboratorios, compras de innovación entre otras </t>
  </si>
  <si>
    <t>Bolsa de financiación para el desarrollo y testeo de prototipos (en media, baja, alta, linea serie cero) con sus respectivos estudios de mercado.</t>
  </si>
  <si>
    <t>Convenio CTeI</t>
  </si>
  <si>
    <t>10 meses</t>
  </si>
  <si>
    <t>5 meses</t>
  </si>
  <si>
    <t>9 meses</t>
  </si>
  <si>
    <t>Compras Innovadoras</t>
  </si>
  <si>
    <t>Programa de fortalecimiento de innovación colaborativa, que busca dinamizar el ecosistema de innovación desde la demanda de la demanda de productos y servicios disruptivos.</t>
  </si>
  <si>
    <t>Incubación i+d</t>
  </si>
  <si>
    <t>Programa de Incubación de emprendimientos construidos a partir de proyectos de Investigación y Desarrollo I+D, concebidos en las diferentes instituciones de educación superior de Bogotá.</t>
  </si>
  <si>
    <t xml:space="preserve">Implementar estrategias de inclusión digital, mediante la democratización del acceso a las tecnologías de información y comunicación, a comercios situados en la ciudad de Bogotá </t>
  </si>
  <si>
    <t xml:space="preserve">Fortalecer elementos de Ciencia, Tecnología e Innovación, en empresas con alto potencial de transformación y sofisticación empresarial </t>
  </si>
  <si>
    <t>Desarrollar mecanismos de base científica, tecnológica e innovadora, que impulsen la reactivación económica de las empresas, en épocas de crisis</t>
  </si>
  <si>
    <t>7844 Fortalecimiento del comercio exterior, la productividad y el posicionamiento de Bogotá.</t>
  </si>
  <si>
    <t>Incrementar la competitividad de la oferta exportable para la incursión en nuevos mercados, segmentos internacionales y mayor vinculación comercial internacional.</t>
  </si>
  <si>
    <t>Subdirección de Internacionalización</t>
  </si>
  <si>
    <t>Abrir nuevos mercados/segmentos comerciales para al menos 100 empresas, mipymes y/o emprendimientos con potencial exportador y atracción de eventos, que permita la reactivación económica local</t>
  </si>
  <si>
    <t xml:space="preserve">Empresas beneficiadas  </t>
  </si>
  <si>
    <t xml:space="preserve">Aunar esfuerzos entre actores públicos y privados para promover y fortalecer el tejido exportador a través de acciones que potencien y mejoren la competitividad de la oferta exportable de la ciudad, logrando mayor incursión en nuevos mercados, segmentos internacionales y mayor vinculación comercial internacional de las empresas. </t>
  </si>
  <si>
    <t xml:space="preserve"> identificar, fortalecer y mejorar la competitividad de la oferta exportable para la incursión en nuevos mercados, segmentos internacionales y para mayor vinculación comercial internacional.
</t>
  </si>
  <si>
    <t xml:space="preserve">Desarrollar un proyecto de digitalización de canales comerciales para la internacionalización de empresas </t>
  </si>
  <si>
    <t>N/A</t>
  </si>
  <si>
    <t>Posicionar a Bogotá como referente de Smart City, centro de innovación, cultura, inversión, negocios y eventos.</t>
  </si>
  <si>
    <t xml:space="preserve">Proyectos de alto impacto asistidos para el fortalecimiento de cadenas productivas  </t>
  </si>
  <si>
    <t>Aunar esfuerzos entre actores públicos y privados para promover clima de inversión</t>
  </si>
  <si>
    <t xml:space="preserve"> identificar, fortalecer y mejorar la competitividad del clima de inversión</t>
  </si>
  <si>
    <t>Reactivar la productividad del sector privado, industrial y comercial, en nuevos rangos horarios y territoriales.</t>
  </si>
  <si>
    <t>Promover una Bogotá productiva 24 horas, 7 días a la semana, segura, incluyente y cuidadora, que procure generar empleo</t>
  </si>
  <si>
    <t xml:space="preserve">Documentos de planeación elaborados  </t>
  </si>
  <si>
    <t>desarrollar una estrategia que permita la productividad de Bogotá en horarios no convencionales</t>
  </si>
  <si>
    <t>gestion de alianzas publico privadas</t>
  </si>
  <si>
    <t>Licitación / CM</t>
  </si>
  <si>
    <t>Contratación Directa</t>
  </si>
  <si>
    <t>Por Definir (Convenio Interadm)</t>
  </si>
  <si>
    <t>Contratar la prestacion de servicios profesionales</t>
  </si>
  <si>
    <t>Bolsa Disponible</t>
  </si>
  <si>
    <t xml:space="preserve">Convenio </t>
  </si>
  <si>
    <t>Comunidad Tecnología e Innovación</t>
  </si>
  <si>
    <t>Programa de vouchers para la apropiación de las tecnologías 4.0, prospectiva y vigilancia tecnologica, transformación digital, nuevos modelos de negocio online, plan de marketing digital, Branding digital, re-diseño de marca y de productos, automatización de procesos, eficiencia energética, modelo logístico</t>
  </si>
  <si>
    <t>Asistencia técnica
Vitrina física y virtual Fitic de atención al empresario</t>
  </si>
  <si>
    <t>E-region fase 2</t>
  </si>
  <si>
    <t>abril</t>
  </si>
  <si>
    <t>mayo</t>
  </si>
  <si>
    <t>7 meses</t>
  </si>
  <si>
    <t>bici</t>
  </si>
  <si>
    <t>selección abreviada</t>
  </si>
  <si>
    <t>evento bici</t>
  </si>
  <si>
    <t>marzo</t>
  </si>
  <si>
    <t>1,5 meses</t>
  </si>
  <si>
    <t>licitacion</t>
  </si>
  <si>
    <t>julio</t>
  </si>
  <si>
    <t>febrero</t>
  </si>
  <si>
    <t>agosto</t>
  </si>
  <si>
    <t>octubre</t>
  </si>
  <si>
    <t>encadenamientos productivos</t>
  </si>
  <si>
    <t>Fomentar los encadenamientos productivos en el tejido empresarial de Bogotá Región</t>
  </si>
  <si>
    <t>junio</t>
  </si>
  <si>
    <t>6 meses</t>
  </si>
  <si>
    <t>Fortalecimiento del sector exportador y posicionamiento de ciudad</t>
  </si>
  <si>
    <t>Evento posicionamiento cluster movimiento (bici)</t>
  </si>
  <si>
    <t>Bici</t>
  </si>
  <si>
    <t>Economia circular</t>
  </si>
  <si>
    <t>Fortalecimiento del sector empresarial a partir de la sostenibilidad</t>
  </si>
  <si>
    <t>entendimiento del entorno</t>
  </si>
  <si>
    <t>Asignacion voucher de transferencia de conocimiento e innovacion y extensionismo tecnologico para el cierre de brechas que respondan a los retos del mercado en la ciudad</t>
  </si>
  <si>
    <t>convenio</t>
  </si>
  <si>
    <t>hub Blockchain Bogotá Latam</t>
  </si>
  <si>
    <t>Consolidacion de ecosistema de negocios blockchain Bogota que beneficia a empresas TI y a empresas de otros sectores que desarrollen nuevos productos y servicios basados en estas tecnologías.</t>
  </si>
  <si>
    <t>Diseño Bogotá</t>
  </si>
  <si>
    <t xml:space="preserve">Programa para fortalecer la competitividad de las empresas, a través de la apropiación del diseño como generador de valor e innovación; para diferenciar, dinamizar y transformar los modelos de negocio de cara a la nueva normalidad. </t>
  </si>
  <si>
    <t>Negocios Verdes Innovadores</t>
  </si>
  <si>
    <t xml:space="preserve">Programa para promover las capacidades de articulación academia – industria, con el fin de generar conexiones de valor en torno a proyectos I+D+i en el marco del aprovechamiento sostenible de negocios verdes. </t>
  </si>
  <si>
    <t>enero</t>
  </si>
  <si>
    <t>fecha prevista de inicio</t>
  </si>
  <si>
    <t>fecha estructuracion proceso</t>
  </si>
  <si>
    <t>objeto estimado</t>
  </si>
  <si>
    <t>Estrategia/Accion</t>
  </si>
  <si>
    <t>Fortalecer 1.181 empresas/unidades productivas como resultado de la consecución de alianzas estratégicas que conlleven a la materialización de iniciativas que promuevan el desarrollo del conocimiento, la innovación y nuevas tecnologías.</t>
  </si>
  <si>
    <t>Adoptar 1 instrumento que acompañen el ejercicio de seguimiento y control de los recursos, iniciativas, proyectos, y demás actividades enmarcadas en la operatividad del Fondo de Innovación, Tecnologías e Industrias Creativas -FITIC</t>
  </si>
  <si>
    <t>Diseñar 1 mecanismo que permitan evaluar y cuantificar el impacto de las iniciativas promovidas en materia de CTeI, en el marco de la administración del Fondo de Innovación, Tecnologías e Industrias Creativas -FITIC</t>
  </si>
  <si>
    <t>Participar 0,09 en la generación de espacios que conlleven a desarrollar y acelerar el conocimiento,la ciencia, tecnología e innovación, como instrumentos potenciadores de competitividad y productividad de la ciudad</t>
  </si>
  <si>
    <t xml:space="preserve">Promover la formulación y ejecución de 1 proyecto estratégico y/o de ciudad, que conlleven al uso del nuevo conocimiento para incrementar los niveles de productividad y competitividad de la Ciudad-Región. </t>
  </si>
  <si>
    <t>Gestionar la implementación de 1 mecanismo de participación y/o integración para el desarrollo y la promoción de la competitividad y retos de ciudad, en los cuales confluyan y cohesionen, actores de los diferentes sistemas de competitividad e innovación de la ciudad.</t>
  </si>
  <si>
    <t>Fomentar la apropiación y uso de la cultura en Ciencia, Tecnología e Innovación de aglomeraciones, en 2 diferentes escenarios de participación ciudadana, como nuevos elementos generadores de crecimiento y desarrollo económico sostenible</t>
  </si>
  <si>
    <t>Realizar 1 diagnóstico de las diferentes zonas de aglomeración productiva de la ciudad, como instrumentos para el diseño e implementación de estrategias que permitan consolidar, fortalecer y reactivar el tejido productivo de la ciudad, con un enfoque transversal de asociatividad económica.</t>
  </si>
  <si>
    <t>Reactivar 6 zonas de aglomeración priorizadas a través de la implementación de un plan de acción que propenda por la consolidación y el fortalecimiento de las mismas.</t>
  </si>
  <si>
    <t xml:space="preserve">Apoyar 100  empresas para su vinculación a mercados internacionales y a la gestion exportadora.
</t>
  </si>
  <si>
    <t>Finalizado</t>
  </si>
  <si>
    <t xml:space="preserve">Promover 1 alianza interinstitucional para el posicionamiento de la ciudad y de su clima de inversión. </t>
  </si>
  <si>
    <t>Desarrollar e impulsar 0,35 de un programa para Bogotá productiva 24/7</t>
  </si>
  <si>
    <t>Guarda relación con los talleres?</t>
  </si>
  <si>
    <t>si</t>
  </si>
  <si>
    <t>2 innovación + cenro de entendimiento</t>
  </si>
  <si>
    <t>programas estrategicos. 3. fortal competitivi</t>
  </si>
  <si>
    <t>bogota exporta</t>
  </si>
  <si>
    <t>negocios bio con universida</t>
  </si>
  <si>
    <t>comunidad    empresarial</t>
  </si>
  <si>
    <t>Hub blockchain</t>
  </si>
  <si>
    <t>comunidad empresarial
Financiación inteligente</t>
  </si>
  <si>
    <t>Financiación inteligente</t>
  </si>
  <si>
    <t>centro de entendimiento del entorno
innovación + centro de entendimiento</t>
  </si>
  <si>
    <t>Financiación inteligente
Innovación + centro de entendimiento</t>
  </si>
  <si>
    <t>1. Productividad: más productividad más competitividad</t>
  </si>
  <si>
    <t>Dónde se encuentra?</t>
  </si>
  <si>
    <t>No</t>
  </si>
  <si>
    <t>no</t>
  </si>
  <si>
    <t>No, estructura y sustentar</t>
  </si>
  <si>
    <t>Interventoria FITIC</t>
  </si>
  <si>
    <t>ok</t>
  </si>
  <si>
    <t xml:space="preserve">Corresponde a la contratación de OPS </t>
  </si>
  <si>
    <t xml:space="preserve">Aunar esfuerzos para la implementacion de proceso de innovación que permitan integrar el ecosistema de CTeI y emprendimiento a través de mecanismos de innovación abierta que permitan soluciones tecnologicas </t>
  </si>
  <si>
    <t>Aunar esfuerzos que permitan un diagnóstico - retos de ciudad a traves de plataformas de innovacción abierta</t>
  </si>
  <si>
    <t>4 meses</t>
  </si>
  <si>
    <t>Aunar esfuerzos que permitan el fomento de la apropiación y uso de la cultura en Ciencia, Tecnología e Innovación de aglomeraciones, en escenarios diefrentes.</t>
  </si>
  <si>
    <t>2 meses</t>
  </si>
  <si>
    <t>corresponde a la actualización del diagnostico inicial</t>
  </si>
  <si>
    <t>Corresponde a la contratación que quedó en curso de 2020 y que ya se dio inicio</t>
  </si>
  <si>
    <t>Corresponde a la contratación de OPS que ya se hizo</t>
  </si>
  <si>
    <t>Corresponde a la contratación de OPS que ya se contrataron</t>
  </si>
  <si>
    <t>Corresponde a la contratación de OPS 24 horas</t>
  </si>
  <si>
    <t>FORMATO N. 5 PROGRAMACIÓN PLAN DE ACCIÓN VIGENCIA 2021</t>
  </si>
  <si>
    <t>Presupuesto proyecto</t>
  </si>
  <si>
    <t>Presupuesto meta plan</t>
  </si>
  <si>
    <t>Meta Proyecto (2021)</t>
  </si>
  <si>
    <t>Estrategia</t>
  </si>
  <si>
    <t>Acciones</t>
  </si>
  <si>
    <t>Objeto estimado</t>
  </si>
  <si>
    <t>Modalidad contratación</t>
  </si>
  <si>
    <t>7845  Desarrollo de alternativas productivas para fortalecer la sostenibilidad ambiental, productiva y comercial de los sistemas productivos de la ruralidad de Bogotà D.C.</t>
  </si>
  <si>
    <t>Identificar y hacer seguimiento al número de unidades productivas vinculadas a procesos productivos sostenibles y sustentables</t>
  </si>
  <si>
    <t xml:space="preserve">Subdirección de Economía Rural </t>
  </si>
  <si>
    <t>Vincular al menos 750 Hogares y/o unidades productivas a procesos productivos sostenibles y sustentables y de comercialización en el sector rural</t>
  </si>
  <si>
    <t>No. Hogares y/o unidades productivas vinculadas a  procesos productivos sostenibles y sustentables</t>
  </si>
  <si>
    <t>Formar 250 Hogares / unidades productivas en manejo técnico productivo y de post cosecha, a través del desarrollo de buenas prácticas agrícolas, pecuarias y de manufactura.</t>
  </si>
  <si>
    <t>Fomento a la implementación de alternativas productivas: evaluando las vocaciones del suelo de la ruralidad de Bogotá, donde se sugiere cuál es el tipo de sistema productivo que se debe implementar o fortalecer o si por el contrario se debe brindar alternativas productivas para las familias que estén ubicadas en las zonas de conservación o de reserva.</t>
  </si>
  <si>
    <t xml:space="preserve">Establecimiento de las lineas productivas enfocadas a la reconversión productiva </t>
  </si>
  <si>
    <t>Promover la inclusión de pequeños y medianos productores  a desarrollar acciones orientadas a la adopción o fortalecimiento de sistemas productivos agropecuarios sostenibles</t>
  </si>
  <si>
    <t>Licitación publica/ convenio / Contrato Interadministrativo</t>
  </si>
  <si>
    <t xml:space="preserve">6 meses </t>
  </si>
  <si>
    <t>Asistencia técnica y extensión rural: la asistencia técnica se pretende brindar de forma integral para que el productor cuente con las herramientas para el desarrollo de prácticas sostenibles en la agricultura y ganadería  para generar ingresos y mejorar su calidad de vida.</t>
  </si>
  <si>
    <t xml:space="preserve">CPS </t>
  </si>
  <si>
    <t xml:space="preserve">Profesionales y tecnicos en areas del conocimiento tecnico productivo, ambiental, social, comercial. </t>
  </si>
  <si>
    <t xml:space="preserve">Contratación directa - apoyo a la gestión </t>
  </si>
  <si>
    <t xml:space="preserve">11 meses </t>
  </si>
  <si>
    <t>Caracterización productiva y de ordenamiento productivo de la zona rural de Bogotá</t>
  </si>
  <si>
    <t xml:space="preserve">Caracterización Productiva de la Ruralidad de Bogotá </t>
  </si>
  <si>
    <t xml:space="preserve">Contratación directa - apoyo a la gestión / Concurso de Méritos </t>
  </si>
  <si>
    <t>Fortalecimiento de las unidades productivas ubicadas en las Instituciones Educativas Urbanas y Rurales</t>
  </si>
  <si>
    <t>Convenio interadministrativo  con el SDE y 
Jardín Botánico</t>
  </si>
  <si>
    <t>Fortalecimiento productivo, Asistencia técnica y comercialización</t>
  </si>
  <si>
    <t>Convenio marco</t>
  </si>
  <si>
    <t>Vincular en 80 actores de interés, alternativas económicas mediante el acompañamiento y consolidación de encadenamientos comerciales</t>
  </si>
  <si>
    <t>Fortalecimiento a encadenamientos productivos:  serán fortalecidos en los aspectos que lo requieran mediante la asistencia técnica integral y  procesos de agregación de valor de productos y servicios agropecuarios</t>
  </si>
  <si>
    <t xml:space="preserve">Desarrollar con los productores rurales ejercicios asociativos y de comercialización asociada a las alternativas productivas promoviendo la apertura de diferentes canales de comercialización </t>
  </si>
  <si>
    <t xml:space="preserve">capacitación en encadenamientos productivos y fortalecimiento comercial y agregación de valor 
Desarrollo de estrategia de agregación de valor para los productos de la ruralidad de Bogotá </t>
  </si>
  <si>
    <t xml:space="preserve">Convenio / Contarto  interadministrativo/ licitación publica </t>
  </si>
  <si>
    <t xml:space="preserve">Realizar el acompañamiento a los productores rurales en la adquisición de competencias comerciales y   la inserción en  encadenamientos comerciales tanto para organizaciones de productores formales como productores informales de igual forma a las compras publicas. </t>
  </si>
  <si>
    <t xml:space="preserve">Acompañamiento postulación alianzas productivas para la vida </t>
  </si>
  <si>
    <t>Convenio / Contarto  interadministrativo</t>
  </si>
  <si>
    <t xml:space="preserve">7 meses </t>
  </si>
  <si>
    <t xml:space="preserve">Fortalecimiento de encadenamiento productivos </t>
  </si>
  <si>
    <t xml:space="preserve">Convenio interadministrativo  con el INVIMA </t>
  </si>
  <si>
    <t xml:space="preserve">objeto establecer un marco institucional  de coordinación y cooperación entre las entidades, con el fin de generar, diseñar e implementar estrategias, promover espacios y dinámicas de participación ciudadana y fortalecimiento de las unidades productivas. </t>
  </si>
  <si>
    <t xml:space="preserve">Convenio interadministrativo </t>
  </si>
  <si>
    <t xml:space="preserve">Desarrollo de estrategias de agregación de valor </t>
  </si>
  <si>
    <t xml:space="preserve">creación de marca, empaques, etiquetas. 
Publicidad 
transformación 
</t>
  </si>
  <si>
    <t xml:space="preserve">OPS </t>
  </si>
  <si>
    <t xml:space="preserve">infraestructura </t>
  </si>
  <si>
    <t xml:space="preserve">extensión agropecuaria </t>
  </si>
  <si>
    <t xml:space="preserve">estrategias </t>
  </si>
  <si>
    <t>Presupuesto Proyecto</t>
  </si>
  <si>
    <t>Meta Plan (2020-2024)</t>
  </si>
  <si>
    <t>Presupuesto por objeto</t>
  </si>
  <si>
    <t>Modalidad de contratación</t>
  </si>
  <si>
    <t>Plazo</t>
  </si>
  <si>
    <t>7846 Incremento de la sostenibilidad del Sistema de Abastecimiento y Distribución de Alimentos de Bogotá.</t>
  </si>
  <si>
    <t>Fortalecer 8.000 actores del Sistema de Abastecimiento Distrital de Alimentos, especialmente a los campesinos el fortalecimiento de sus organizaciones sociales</t>
  </si>
  <si>
    <t xml:space="preserve">Mejorar las capacidades de los actores del SADA a través de un programa que potencie el uso de información, las buenas practicas y la planeación del abastecimiento y distribución </t>
  </si>
  <si>
    <t xml:space="preserve">* Apoyo técnico al diseño y  seguimiento licitaciones/convenios
* Apoyo técnico procesos curriculares y de gestión del conocimiento
* Actualización del proceso ruta de fortalecimiento
* Apoyo técnico vinculación de beneficiarios, establecimiento de alianzas, reporte de resultados. </t>
  </si>
  <si>
    <t xml:space="preserve">Contratar personal que permita alcanzar los objetivos </t>
  </si>
  <si>
    <t>Contratación Directa - Apoyo a la Gestión</t>
  </si>
  <si>
    <t>* Desarrollar las acciones administrativas, técnicas, pedagógicas y de seguimiento necesarias para el fortalecimiento de al menos 731 productores campesinos, 150 organizaciones campesinas,  y al menos 400 procesadores y transformadores de alimentos</t>
  </si>
  <si>
    <t>Implementar el proceso de fortalecimiento con productores, emprendedores y transformadores de alimentos, así como con sus organizaciones, siguiendo la ruta establecida por la SDDE
Meta: 1281 actores</t>
  </si>
  <si>
    <t>Licitación Publica</t>
  </si>
  <si>
    <t xml:space="preserve">Desarrollar las acciones administrativas, técnicas, pedagógicas y de seguimiento necesarias para el fortalecimiento de al menos 900 comerciantes minorsitas de alimentos y 200 prestadores de servicios de alimentación. </t>
  </si>
  <si>
    <t>* Recepción y validación de oferta.
* Diseño de portafolio de oferta de productos y emprendimientos a encadenar.
* Diseño e implementación de incentivos para la gestión de encadenamientos "Estretagia Sellos".
* Gestión de alianzas con actores de la demanda.
* Caracterización de la demanda.
* Diseño y producción de material audivisual y/o merchansising (estrategias de promoción y comunicación).
* Gestión de encadenamientos comerciales.
* Encuentros Comerciales (Ruedas de negocio, vitrinas, ferias, muestras, etc, presenciales o virtuales).
* Acompañamiento y seguimiento.</t>
  </si>
  <si>
    <t>* Coordinación y gestión Estrategia de Compras Públicas de Alimentos del Distirto Capital. (Mesa Distrital de Compras Públicas y otros espacios de orden, mteropolitano, regional y nacional).
* Actualización y seguimiento del Registro de Organizaciones de pequeños y medianos productores de alimentos y otros directorios de oferta.
* Validación y seguimiento a informes de las entidades Distritales (ECPA-DC).
* Perparación y presentación de Informes</t>
  </si>
  <si>
    <t xml:space="preserve">Implementar el proceso de acompañamiento de 460 proyectos productivos de proveeduria de alimentos en el marco de la PPSAN y el PMASAB hasta que realicen ecnadenamientos comerciales efectivos.  </t>
  </si>
  <si>
    <t>* Apoyo logístico y técnico a organizaciones campesinas y unidades productivas para la consolidación de encadenamientos.
* Gestión de redes de abastecimiento (Desarrollo de canales).
* Fortalecimiento de equipamientos del SADA.  Realizar encuentros comerciales y apoyar la logistica de distribucion y abastecimiento * Estrayegia de comunicaciones - difusion en medios Apoyo logitico para la realizacion de encuentros comerciales y eventos de visibilizacion, pago de transporte y material POP - Estrategia comunicaciones
Pautas publicitarias
Difusión</t>
  </si>
  <si>
    <t xml:space="preserve">Gestión de redes de abastecimiento y fortalecimiento de equipamientos del SADA. 
</t>
  </si>
  <si>
    <t>Implementación el programa anual de Ciudadanía Alimentaria para el 2021, la cual contemple la participación ciudadana, el ejercicio de deberes y derechos, la reducción de perdidas y desperdicios de alimentos de Bogotá</t>
  </si>
  <si>
    <t xml:space="preserve">* Apoyo técnico al diseño y  seguimiento licitaciones/convenios
* Ajuste del programa distrital de PDA
* Diseño e implementación de la estrategia  Contribuyo, No Pierdo, Ni Desperdicio Alimentos 2021
* Participación Mesas: Biomasa Nacional y Distrital de Orgánicos y otras que surjan entorno a PDA y economía circular.
* Consejo directivo y mesas consultivas PMASAB
* UTA y CISAN
* Gestión de alianzas 
 * 1.600 actores en ejercicio de ciudadanía alimentaria
*  28 espacios para el ejercicio de la ciudadanía alimentaria
* Modelo de intervención territorial para promover la ciudadanía alimentaria colectiva y participativa </t>
  </si>
  <si>
    <t>* Transferencia del modelo de medición de PDA
* Tecnologías reducción PDA
* Apoyo diseño de normativa</t>
  </si>
  <si>
    <t>Transferencia de metodología de medición de PDA, así como iniciar su implementación en Bogotá</t>
  </si>
  <si>
    <t>Convenio de asociación / cooperación</t>
  </si>
  <si>
    <t xml:space="preserve"> 7 Meses</t>
  </si>
  <si>
    <t>* Sensibilizar 300 actores en plazas de mercado en PDA
* Apoyar 5 iniciativas PDA de alto impacto con grandes generadores
* Modelos de reducción de PDA implementados en las plazas de mercado.</t>
  </si>
  <si>
    <t xml:space="preserve">Implementar practicas que reduzcan las PDA en las plazas de mercado de Bogotá y el apoyo de iniciativas de reducción de PDA con grandes generadores </t>
  </si>
  <si>
    <t xml:space="preserve">Selección abreviada </t>
  </si>
  <si>
    <t>* Sensibilizar 400 actores/consumidores
* Apoyar 12 iniciativas del banco de PDA
* Generar un modelo comercialización de abonos orgánicos
* Diseño de normativa para el plan de manejo de orgánicos  * Logistica de espcios de participacion,  para semana de PDA
* Material POP</t>
  </si>
  <si>
    <t>Implementar acciones de sensibilización y educación en PDA con diferentes actores y  fortalecer las iniciativas inscritas en el banco de iniciativas de PDA, además que apoyar el diseño de normativa.</t>
  </si>
  <si>
    <t>Desarrollar e implementar los módulos del sistema de información e iniciar la alimentación del mismos y su enlace con el observatorio de seguridad alimentaria</t>
  </si>
  <si>
    <t>Orientar y supervisar el desarrollo e implementación del sistema de información
Generar informacion del proyecto de inversion</t>
  </si>
  <si>
    <t>Actualizacion, administracion y operación de la pagina web de mercados campesinos</t>
  </si>
  <si>
    <t>Transformación digital de mercados campesinos</t>
  </si>
  <si>
    <t xml:space="preserve">* Definición de módulos y variables del sistema
* Seguimiento al desarrollo de los módulos
* Verificación de operatividad de los módulos
* Puesta en operación </t>
  </si>
  <si>
    <t>Desarrollo, implementación y mantenimiento del sistema de información</t>
  </si>
  <si>
    <t>Alimentar al sistema de información de tal forma que permita la obtención de información confiable y estadísticamente representativa</t>
  </si>
  <si>
    <t>Captura de información o inter operatividad con bases de datos que alimenten las variables del sistema de información</t>
  </si>
  <si>
    <t xml:space="preserve">Concurso de Meritos </t>
  </si>
  <si>
    <t>* Identificación de los recursos físicos necesarios para el hospedaje y operatividad del sistema
* Adquisicion de los recursos físicos</t>
  </si>
  <si>
    <t>Adquirir los recursos físicos que permitan hospedar y operar el sistema de información desarrollado</t>
  </si>
  <si>
    <t>Subasta inversa</t>
  </si>
  <si>
    <t>* Definir junto con IDIGER los escenarios, el nivel de análisis de las vulnerabilidades y el análisis del riesgo de inseguridad alimentaria, a ser objeto del estudio
* Seguimiento al diseño del estudio y aprobación</t>
  </si>
  <si>
    <t>Elaborar un estudio sobre el impacto del cambio climático en la seguridad alimentaria de Bogotá</t>
  </si>
  <si>
    <t>Organizar 1.600 mercados campesinos, que hagan parte de los circuitos económicos</t>
  </si>
  <si>
    <t>Realizar mercados campesinos permanentes, itinerantes y alternativos, que permitan garantizar disponibilidad de alimentos a los Bogotanos,  potenciar la economía campesina y promover la integración regional</t>
  </si>
  <si>
    <t>* Planeación de Mercados Campesinos. 
* Realización y acompañamiento a mercados campesinos permanentes, itinerantes y alternativos
* Estrategia de digitalización información mercados campesinos
* Visitas de verificación a unidades productivas
* Elaboración de Informes.
* Acompañamiento y seguimiento a organizaciones.
* Desarrollo de Convocatorias publicas.
* Atención del Call Center.
* Visitas de verificación de Unidades Productivas. 
* Realizar Capacitaciones necesarias
* Gestión de alianzas 
* Diseño e implementación de la Estrategia de publicidad
* Diseño e implementación de la Estrategia de mercadeo</t>
  </si>
  <si>
    <t>* Despliegue logístico de los mercados campesinos permanentes (88), itinerantes (198), alternativos (200)
* Mercado de Campesino Plaza de Bolívar: (1) acuerdo 455 de 2010, celebración del día del campesino.
* Impresos nueva imagen corporativa. Material POP</t>
  </si>
  <si>
    <t xml:space="preserve">Suministrar los servicios de operación logística por monto agotable para la realización de los mercados campesinos en el marco del proyecto 7846 </t>
  </si>
  <si>
    <t xml:space="preserve">Licitación Publica </t>
  </si>
  <si>
    <t xml:space="preserve">* Mantenimiento para contar con mobiliario en optimas condiciones </t>
  </si>
  <si>
    <t>Realizar el mantenimiento correctivo a las señaléticas, mobiliarios de 3 piezas y lonas de carpas de 3x3, para los mercados campesinos de la Secretaria Distrital de Desarrollo Económico</t>
  </si>
  <si>
    <t>1 mes</t>
  </si>
  <si>
    <t xml:space="preserve">* Adquisicion de mobiliarios para la inclusión de oferta gastronomica (exhibidores oferta gastronomía y carpas)  </t>
  </si>
  <si>
    <t>Compra de mobiliario necesario para el desarrollo de mercados campesinos e inclusión de oferta gastronómica</t>
  </si>
  <si>
    <t>TOTAL PRESUPUESTO 2020</t>
  </si>
  <si>
    <t>CESAR CARRILLO</t>
  </si>
  <si>
    <t>SECRETARIA DE DESARROLLO ECONÓMICO</t>
  </si>
  <si>
    <t>OFICINA ASESORA DE PLANEACIÓN</t>
  </si>
  <si>
    <t xml:space="preserve">PLAN DE ACCIÓN Y CONTRATACIÓN 2021 </t>
  </si>
  <si>
    <t>Proyecto</t>
  </si>
  <si>
    <t>Implementación de un sistema de información para la identificación de brechas del mercado laboral en Bogotá</t>
  </si>
  <si>
    <t xml:space="preserve">Sub Dirección de Empleo y Formacion </t>
  </si>
  <si>
    <t>Desarrollar un sistema de información para identificar las brechas del mercado laboral que permita identificar las industrias generadoras de empleo y los sectores de oportunidad</t>
  </si>
  <si>
    <t>Desarrollar un 10% sistema de información para identificar las brechas del mercado laboral que permita identificar las industrias generadoras de empleo y los sectores de oportunidad</t>
  </si>
  <si>
    <t>Desarrollar un sistema de información para
identificar las brechas del mercado laboral que
permita identificar las industrias generadoras de
empleo y los sectores de oportunidad</t>
  </si>
  <si>
    <t>Homogenización y parametrización de bases de datos del distrito en materia de empleo y formación.</t>
  </si>
  <si>
    <t>Realizar el desarrollo del sistema de información (Fase 1)</t>
  </si>
  <si>
    <t>Convenio/ Licitación</t>
  </si>
  <si>
    <t xml:space="preserve">SI </t>
  </si>
  <si>
    <t>Integración de consultas externas de PILA y datos secundarios de fuentes para lecturas clave del mercado laboral (seguimiento a trayectorias laborales de los beneficiarios).</t>
  </si>
  <si>
    <t>Diseño de indicadores de brechas del mercado laboral con información disponible en las diferentes encuestas e iniciativas del distrito.</t>
  </si>
  <si>
    <t>Prestar servicios a la Subdirección de Empleo y Formación para realizar el seguimiento de resultado de las iniciativas implementadas por la SEF y  acompañar la estruccuturacion y seguimiento al sistemas de informacion.
Contratar tres (3) CPS</t>
  </si>
  <si>
    <t>Contratación Directa - CPS</t>
  </si>
  <si>
    <t>SI</t>
  </si>
  <si>
    <t>Mejorar el acceso a oportunidades de empleo pertinente en Bogotá, principalmente en mujeres y jóvenes.</t>
  </si>
  <si>
    <t xml:space="preserve">Sub Dirección de Empleo y Formación </t>
  </si>
  <si>
    <t>Promover la generación de empleo para al menos 66.647 personas, con enfoque de género, territorial, diferencial: mujeres cabeza de hogar, jóvenes especialmente en primer empleo, jóvenes NINI en los que se incluyen jóvenes en acción, personas con discapacidad, víctimas del conflicto, grupo étnico y/o teniendo en cuenta acciones afirmativas</t>
  </si>
  <si>
    <t>Ejecutar al 41%, el plan de lineamiento e implementación de la política pública de trabajo decente y digno.</t>
  </si>
  <si>
    <t>Promover generación de empleo: Diseñar e implementar modelo de gestión para la inclusión laboral con enfoque diferencial, que dinamice el ecosistema de empleo de la ciudad, implemente la ruta de empleo inclusivo optimizando los  servicios de resgistro, orientación, intermediación laboral y gestión empresarial, incluyendo la agencia pública de empleo; estructure e implemente mecanismos de pago por resultados y otros incentivos para la promoción del empleo en la ciudad</t>
  </si>
  <si>
    <t>Actualización y promoción de lineamiento de la política pública de trabajo decente</t>
  </si>
  <si>
    <t xml:space="preserve"> Prestar servicios a la Subdirección de Empleo y Formación para apoyar el seguimiento y promoción al cumplimiento de política publica trabajo decente y asuntos poblacionales. 
Contratar CINCO (5) CPS </t>
  </si>
  <si>
    <t>10 a 11 meses</t>
  </si>
  <si>
    <t>Estudios de prospectiva de ocupaciones del futuro para actualización de política de trabajo decente e insumos para el sistema de información de brechas del mercado laboral</t>
  </si>
  <si>
    <t>Promover 27.367 empleos para personas
Promover 16.652 empleos para jóvenes
Promover 22.628 empleos para mujeres</t>
  </si>
  <si>
    <t>Articular y dinamizar el ecosistema de empleabilidad de la ciudad</t>
  </si>
  <si>
    <t xml:space="preserve">Prestar servicios a la Subdirección de Empleo y Formación para apoyar la articulacion y dinamizacion del  ecosistema de empleabilidad 
Contratar DOS(2) CPS especializado Oficina
Contratar TRES (3) CPS junior </t>
  </si>
  <si>
    <t>3 a 11 meses</t>
  </si>
  <si>
    <t>Promover la inclusión laboral de poblaciones priorizadas a partir de la implementación de la ruta de empleo y alianzas estratégicas que complementen las acciones de la agencia distrital de empleo</t>
  </si>
  <si>
    <t>Prestar servicios a la Subdirección de Empleo y Formación para apoyar la implementación de la linea de inclusion laboral; realizar acciones dela ruta de empleabilidad: registro, orientación, intermediación y gestión empresarial (se redefine perfil de recurso humano actual de registro, incluyendo personal de mayor cualificación para los quioscos) 
Contratar ONCE (11) CPS 
Contratar CATORCE (14) CPS Agencia, 3 registro agencia, 4 orientadores, 2 intermediador, 2 gestores empresariales, 1 coordinador, 2 interpretes</t>
  </si>
  <si>
    <t>Prestar servicios profesionales para a la implementación y seguimiento de los proyectos estrategicos
Contratar SIETE (7) CPS Oficina, cuatro (4) CPS Dirección</t>
  </si>
  <si>
    <t>9 a 11 meses</t>
  </si>
  <si>
    <t>Alianza para la Inclusion Laboral Efectiva</t>
  </si>
  <si>
    <t>8.5 meses</t>
  </si>
  <si>
    <t>Alianza para la Inclusion Laboral Efectiva 2</t>
  </si>
  <si>
    <t>Aunar esfuerzos técnicos, administrativos y económicos entre la Secretaría Distrital de Desarrollo Económico (SDDE) y el asociado, para adelantar acciones conjuntas que contribuyan al fortalecimiento de línea de empleo inclusivo</t>
  </si>
  <si>
    <t>Fortalecimiento de la agencia distrital de empleo y de la Ruta de Empleo Inclusivo</t>
  </si>
  <si>
    <t>Diseñar e implementar incentivos para la dinamización del ecosistema de empleo</t>
  </si>
  <si>
    <t>Poner en marcha estrategias que promuevan el empleo a través de incentivos al sector productivo de la ciudad.</t>
  </si>
  <si>
    <t>Diseñar e implementar mecanismos de financiación basada en resultados</t>
  </si>
  <si>
    <t xml:space="preserve">Implementar estrategias de pago por resultados para poblaciones priorizadas </t>
  </si>
  <si>
    <t>Aunar capacidades técnicas y financieras para fortalecer las estrategias de innovación financiera impulsadas por la Secretaría Distrital de Desarrollo Económico en iniciativas de empleabilidad.</t>
  </si>
  <si>
    <t>Formar al menos 16.586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</si>
  <si>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Formar al menos 16.586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</si>
  <si>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 xml:space="preserve">Consolidar la identificación de las necesidades de formación para el trabajo que responda a las necesidades del sector productivo y consolide un portafolio de lineamientos e implementación de formación pertinente con alianzas estratégicas de orden distrital, nacional e internacional </t>
  </si>
  <si>
    <t>Identificar las necesidades de formación para el trabajo que respondan a las necesidades del sector productivo y apoyar el diseño y seguimiento de nuevos esquemas y cursos de formación, así como la generar lineamientos a actores involucrados</t>
  </si>
  <si>
    <t xml:space="preserve">Prestar servicios a la Subdirección de Empleo y Formación para apoyar la implementación del modelo integrado de formación para el trabajo en el marco de la ruta de empleabilidad: 
Contratar DOS (2) CPS especializado 
Contratar DOS (3) CPS junior 
Contratar CINCO (2) CPS Agencia Formadores </t>
  </si>
  <si>
    <t>Fortalecimiento de habilidades en bilingüismo para la población objetivo</t>
  </si>
  <si>
    <t>Implementar y operar el desarrollo de competencias en inglés</t>
  </si>
  <si>
    <t>Implementar y operar el desarrollo de competencias en de mandarín, portugués o francés</t>
  </si>
  <si>
    <t>Identificar las necesidades de formación para el trabajo que respondan a las necesidades del sector productivo y apoyar el diseño de nuevos esquemas y cursos de formación, así como la generar lineamientos a actores involucrados</t>
  </si>
  <si>
    <t>Implementar y ampliar los esquemas de formación a la medida</t>
  </si>
  <si>
    <t>Fortalecimiento de habilidades digitales para la población priorizada, para responder a los requerimientos de los empleos del futuro (4a revolución industrial)</t>
  </si>
  <si>
    <t>Formación en TI</t>
  </si>
  <si>
    <t>Fortalecimiento del crecimiento empresarial en los emprendedores y las mipymes de Bogotá</t>
  </si>
  <si>
    <t xml:space="preserve">Sub Dirección de Financiamiento e Inclusión Financiera    </t>
  </si>
  <si>
    <t>Desarrollar habilidades financieras y herramientas digitales para mejoras de procesos y comercio electrónico a al menos 23.612 empresarios y emprendedores, micro y pequeñas empresas, negocios, pequeños comercios y/o unidades productivas aglomeradas y/o emprendimientos por subsistencia formales e informales con especial énfasis en sectores afectados por la emergencia, mujeres y jóvenes,plazas de mercado distritales, atendiendo un enfoque de género, diferencial, territorial, de cultura ciudadana y de participación, teniendo en cuenta acciones afirmativas. Con un mínimo del 20% de la oferta será destinada a jóvenes</t>
  </si>
  <si>
    <t>Desarrollar en habilidades financieras a 13.708 empresarios de unidades de micro, pequeña o mediana empresa, negocios, pequeños comercios, unidades productivas aglomeradas y/o emprendimientos por subsistencia</t>
  </si>
  <si>
    <t>1. Contratar e implementar una plataforma digital de educación financiera para Bogotá que contenga  cursos, talleres, eventos, charlas, paneles e información que permitan desarrollar habilidades financieras en la población.
2. Desarrollar talleres de educación financiera directamente por la SFIF con enfoque diferencial para las distintas poblaciones del Distrito.
3. Organización y/o participación de eventos en los cuales se requiera exponer el tema de inclusión financiera.</t>
  </si>
  <si>
    <t xml:space="preserve">1. Desarrollar la contratación del proveedor de la plataforma digital quien suministra y administra la plataforma, desarrolla contenidos de educación financiera y hace mercadeo de la plataforma 1.1 Coadministrar la plataforma con el proveedor.
2. Establecer un cronograma de los talleres que se prestarán con enfoque diferencial. 2.1 Determinar los contenidos particulares de los talleres de educación financiera de acuerdo con las necesidades del grupo poblacional al que se le prestará el taller. 2.2 Realizar la convocatoria del grupo poblacional al que se le va a prestar el taller de educación financiera. 2.3 Organización operativa del taller 2.4 Presentación y desarrollo del taller de educación financiera 2.5 Evaluación y determinación de aspectos de mejora del taller. 2.6 Registro de los participantes a los talleres en el SUIM 2.7 Reporte de los participantes. 
3. Determinación de los eventos por organizar o en los cuales participará la SFIF para exponer el tema de inclusión financiera. 3.1 Determinar el contenido que se expondrá en el evento 3.2 Organización operativa y logística del evento 3.3 Participación y exposición de la SFIF en el evento respecto de la inclusión financiera 3.4 Registro de los participantes en el SUIM 3.5 Evaluación y aspectos de mejora. </t>
  </si>
  <si>
    <t xml:space="preserve"> Implementación, promoción y seguimiento al avance de una plataforma digital con contenidos de educación financiera para Bogotá tales como: cursos, talleres, eventos, charlas, paneles e información</t>
  </si>
  <si>
    <t>Concurso de méritos o licitación pública</t>
  </si>
  <si>
    <t xml:space="preserve"> Cursos virtuales de educación financiera en alianza con entidades públicas y privadas segmentados por población, tipo y tamaño de empresa
- Portal de información y orientación sobre financiamiento  a la población de Bogotá -  Ruta E 
Talleres de educación financiera</t>
  </si>
  <si>
    <t>Diapositiva No. 11</t>
  </si>
  <si>
    <t xml:space="preserve">Contratar CUATRO (4) apoyo profesional CPS. 
</t>
  </si>
  <si>
    <t>Contratación Directa- CPS</t>
  </si>
  <si>
    <t>Sub Dirección de Emprendimiento y Negocios</t>
  </si>
  <si>
    <t>Desarrollar en 9.904 beneficiarios herramientas y habilidades de fortalecimiento principalmente en temas financieros y digitales, entre emprendedores, empresarios y/o unidades productivas de micro, pequeña o mediana empresa, negocios, pequeños comercios, unidades productivas aglomeradas y/o emprendimientos por subsistencia, a través de estrategias, programas, proyectos y acciones, con especial énfasis en sectores afectados por la emergencia, mujeres y jóvenes, con enfoque y acciones afirmativas, durante la ejecución del proyecto.</t>
  </si>
  <si>
    <t>Promover  y apoyar los proyectos estratégicos y programas desarrollados por la SEN, con el fin de fortalecer diferentes habilidades en emprendedores, empresarios y unidades productivas de la ciudad</t>
  </si>
  <si>
    <t>Formulación de  programas y proyectos que beneficien a emprendedores y empresarios, especialmente aquellos afectados por la emergencia con enfoque y acciones afirmativas</t>
  </si>
  <si>
    <t>Desarrollar y/o participar en diferentes eventos, dando prioridad a estrategias presenciales  y/o virtuales  que promuevan el emprendimiento, la reinvencion o generacion de modelos de negocio, conexión de mercados y solución a problemárticas de ciudad</t>
  </si>
  <si>
    <t>Eventos de Ciudad</t>
  </si>
  <si>
    <t>Transferencia de conocimiento: Mapeo de capacidades de innovación del ecosistema. Creación de Red de Mentores para transferencia de capacidades.
Red de Confianza: Con representantes que potencian negocios de alto impacto. Responsable de mantener activo el ecosistema e impulsar la interacción entre los diferentes actores
Diapositiva N=. 6</t>
  </si>
  <si>
    <t>Desarrollar habilidades digitales para mejorar el relacionamiento y la promoción de los negocios</t>
  </si>
  <si>
    <t>Contratación directa</t>
  </si>
  <si>
    <t>Smartfilms</t>
  </si>
  <si>
    <t>Desarrollar habilidades digitales y propiciar el desarrollo de conexiones con el mercado en emprendimientos de los sectores de industrias creativas y culturales</t>
  </si>
  <si>
    <t>Convenio interadministrativo</t>
  </si>
  <si>
    <t>Emprendedores con el arte</t>
  </si>
  <si>
    <t xml:space="preserve">Generar espacios de ideación, mejoramiento o co-creación de soluciones o modelos de negocio.  </t>
  </si>
  <si>
    <t>Innovacion Abierta</t>
  </si>
  <si>
    <t xml:space="preserve">potenciar emprendimientos innovadores en etapa de ideación, arranque y crecimiento, a través de la conexión con el mercado, plataformas de formación y distintos retos empresariales y gerenciales.
</t>
  </si>
  <si>
    <t>Ruta E</t>
  </si>
  <si>
    <t>Diapositiva No.7</t>
  </si>
  <si>
    <t>Desarrollar y/o fortalecer las capacidades de emprendimientos  liderados por mujeres y/o población lgbti</t>
  </si>
  <si>
    <t xml:space="preserve">Creo en mi </t>
  </si>
  <si>
    <t>Diapositiva No. 8</t>
  </si>
  <si>
    <t>Apoyo a la Gestión - Prestar los servicios profesionales a la Subdirección de Emprendimiento y Negocios SEN, para asesorar y acompañar los programas desarrollados para emprendedores y empresarios.</t>
  </si>
  <si>
    <t>Prestar los servicios profesionales a la Subdirección de Emprendimiento y Negocios SEN, para asesorar y acompañar los programas desarrollados para emprendedores y empresarios.
Contratar DOS  (2) CPS gerentes a la subdirección (se contratan con recursos adicionales de otra meta)
Contratar CUATRO  (4) CPS profesionales nivel 3 (se contratan con recursos adicionales de otra meta)
Contratar UNO (1) CPS profesional nivel 2
Contratar UNO (1) CPS profesional nivel 1 (se contratan con recursos adicionales de otra meta)</t>
  </si>
  <si>
    <t>10.5 meses</t>
  </si>
  <si>
    <t>Entorno  - Creo en mi - Ruta E</t>
  </si>
  <si>
    <t>Fortalecimiento de habilidades en emprendedores, empresarios y unidades productivas incluidos en la estrategia  Bogotá a Cielo Abierto</t>
  </si>
  <si>
    <t>Licitación</t>
  </si>
  <si>
    <t>Por definir</t>
  </si>
  <si>
    <t xml:space="preserve">Bogota Cielo Abierto </t>
  </si>
  <si>
    <t xml:space="preserve">Sub Dirección de Financiamiento e Inclusión Financiera </t>
  </si>
  <si>
    <t> Diseñar y poner en marcha uno o varios vehículos financieros para fondear al menos 24.151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</si>
  <si>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Poner en marcha al menos un vehículo financiero</t>
  </si>
  <si>
    <t xml:space="preserve">1. Investigar, analizar y determinar los distintos vehículos financieros que permitan trasladar recursos crediticios a la población en mejores condiciones que el mercado
2. Contratar o establecer alianzas de al menos un vehículo financiero
3. Desarrollar al menos un vehículo financiero </t>
  </si>
  <si>
    <t xml:space="preserve">1. Realizar investigaciones de mercado para priorizar los vehículos financieros
2. Determinar los vehículos financieros por implementar y adelantar la etapa precontractual y contractual
3. Desarrollar, ejecutar y liquidar el vehículo financiero contratado
</t>
  </si>
  <si>
    <t>Poner en marcha líneas de crédito o instrumentos financieros que permitan a la población objetivo obtener créditos en mejores condiciones que el mercado
Contratar UNA  (1) CPS apoyo estrategico a la subdirección</t>
  </si>
  <si>
    <t>Lineas de credito  - SPV</t>
  </si>
  <si>
    <t>Diapositiva No. 12</t>
  </si>
  <si>
    <t>Apoyar financieramente a 24.151 unidades de micro, pequeña o mediana empresa, negocios, pequeños comercios, unidades productivas aglomeradas y/o emprendimientos por subsistencia, que permitan su liquidez y la conservación de los empleos o que ayude a crecer y consolidar sus negocios, disminuyendo la exposición a la tasa de mortalidad empresarial en el marco de la reactivación económica de la ciudad</t>
  </si>
  <si>
    <t xml:space="preserve">1. Planear y ejecutar el traslado de recursos al asociado
2. Planear la ejecución de contrato
3. Ejecutar, reportar la ejecución y liquidar el contrato </t>
  </si>
  <si>
    <t>1. Desembolsar los recursos aportados por la SDDE al vehículo o vehículos financieros contratados
2. Hacer seguimiento a la ejecución de los recursos aportados por la SDDE, ejecutados a través de créditos y reportarlos
3. Realizar ajustes y mejoras en el traslado de créditos a la población objetivo
4. Terminar y liquidar el vehículo financiero</t>
  </si>
  <si>
    <t>Poner en marcha líneas de crédito y/o programas de garantías a créditos, como instrumentos financieros que permitan a la población objetivo obtener créditos en mejores condiciones que las del mercado.</t>
  </si>
  <si>
    <t>Convenio Interadministrativo, convenio de Asociacion y/o  licitación pública</t>
  </si>
  <si>
    <t xml:space="preserve">CPS apoyo profesional y transversal a la Dirección de Desarrollo Empresarial y Empleo. </t>
  </si>
  <si>
    <t>Contratacion Directa - CPS</t>
  </si>
  <si>
    <t xml:space="preserve"> 
Contratar UNA (1) CPS apoyo especializado a la subdireccion 
Contratar CUATRO (4) CPS apoyo profesional a la subdireccion
Contratar UNA (1) CPS apoyo profesional transversal a la subdireccion  </t>
  </si>
  <si>
    <t>Fortalecer El Entorno Económico De Los Emprendimientos De Alto Impacto y Las Mipymes, Frente a la Emergencia Sanitaria En Bogotá</t>
  </si>
  <si>
    <t xml:space="preserve">Sub Dirección de Intermediación, Formalización y Regulación Empresarial </t>
  </si>
  <si>
    <t>Actualizar la Política Pública de Desarrrollo Económico, ante la nueva situación económica y social de la ciudad, inlcuyendo emprendimiento, tecnologia e innovación como pilar de desarrollo</t>
  </si>
  <si>
    <t>Actualizar un 30% de la Política Pública del Sector Desarrollo Económico de Bogotá</t>
  </si>
  <si>
    <t xml:space="preserve">
Propiciar la articulacion de Entidades Distritles, Nacionales con el fin de desarrollar estrategias que permitan formular y estructurar el documento que integre la Política Pública del Sector Desarrollo Economico inlcuyendo emprendimiento, tecnologia e innovación como pilar de desarrollo que coadyuve a los procesos de reactivación economica. </t>
  </si>
  <si>
    <t>1.Presentación propuesta de actualización de la politica  
2. Proceso de participación y consulta a los actores de desarrollo económico de la Ciudad (gremios, empresas, universidades, organizaciones sociales)
3. Documento de diagnóstico y definición de ambitos de la politica
4. Estructuración del Conpes DC por el cual se actualiza la Política Pública de Productividad, Competitividad y Desarrollo Socio Económico.</t>
  </si>
  <si>
    <t xml:space="preserve">Prestar servicios profesionales especializados para apoyar a la Subdirección en la actualización de la política pública  
Contratar TRES (3) CPS apoyo profesional a la subdirección
</t>
  </si>
  <si>
    <t xml:space="preserve">Contratación  Directa -CPS </t>
  </si>
  <si>
    <t>Actualizacion Politica Publica de Desarrollo Economico</t>
  </si>
  <si>
    <t xml:space="preserve">Prestar servicios profesionales especializados para apoyar a la Subdirección en la actualización de la política pública  
Contratar UN (1) CPS apoyo profesional a la subdirección
</t>
  </si>
  <si>
    <t>Actividades logísticas Política Pública</t>
  </si>
  <si>
    <t>Implementar un 0,30 del sistema de mejora regulatoria económica distrital  </t>
  </si>
  <si>
    <t>Propiciar las acciones de articulación interinstitucional necesarias, que permitan propiciar acciones de articulación interinstitucional necesarias, que permitan la expedicion por los sectores competentes que compile y simplifique la regulación empresarial distrital</t>
  </si>
  <si>
    <t xml:space="preserve">"Generar las acciones de articulación interinstitucional, que permitan coadyuvar al procesode expedicion de una norma único distrital que compile y simplifique la regulación distrital relacionada con la creación y operación de negocios y empresas de competencia de la Secretaría de Desarrollo Económico.
Proponer la metodología para que cada sector expida una resolución única que compile y simplifique la regulación empresarial distrital bajo la competencia de secretarías y demás entidades, asoaciados a los temas de desarrollo empresarial
</t>
  </si>
  <si>
    <t xml:space="preserve"> Prestación de servicios profesionales en los programas y estrategias de la SIFRE en  las actividades desarrolladas, que permintan un mecanismo de compilación asociado a los procesos de compilación y regulación empresarial con miras a la reactivacion economica
Contratar CINCO (5) CPS apoyo profesional a la subdirección                                           el sistema de mejora regulatoria y asesorar el desarrollo del componente de regulación empresarial de la SDDE en la formulación de la estrategia regulatoria económica empresarial para impulsar la reactivación económica y apoyar la Subdirección en la actualización de la Política Pública
Contratar DOS (2) CPS apoyo profesional transversal
Contratar UNO (1) CPS apoyo tecnico</t>
  </si>
  <si>
    <t>Contratistas Subdireccion</t>
  </si>
  <si>
    <t>Implementar un 0,30 de la herramienta virtual que facilite los procesos de información hacia la formalización empresarial</t>
  </si>
  <si>
    <t>Definir las necesidades relevantes, la información y los procesos  de información hacia la formalización empresarial, en una herramienta virtual como un servicio de la SDDE</t>
  </si>
  <si>
    <t>Articular la utilización de herramientas digitales para la racionalización de tramites que fortalezca los procesos hacia la formalización empresarial</t>
  </si>
  <si>
    <t>Prestar los servicios profesionales a la SIFRE con el fin de dar orientación, soporte y acompañamiento a las estrategias lideradas por esta, que permitan coadyuvar al proceso de formalización de unidades productivas de la ciudad.
Contratar CUATRO  (4) CPS apoyo  profesional a la subdirección</t>
  </si>
  <si>
    <t xml:space="preserve"> Ruta de Formalizacion </t>
  </si>
  <si>
    <t>Desarrollo de una herramienta digital en el marco de Ruta E</t>
  </si>
  <si>
    <t xml:space="preserve">Convenio/Licitacion </t>
  </si>
  <si>
    <t>Apoyar a 1.600 unidades productivas en sus diferentes etapas de formalización</t>
  </si>
  <si>
    <t xml:space="preserve">Crear espacios y/o propiciar acciones de articulación interadministratvia o con entidades que conforman el Ecosistema de Formalización que permitan el desarrollo de una ruta de atención para coadyuvar los procesos de formalización empresarial
</t>
  </si>
  <si>
    <t>Desarrollar proyectos y procesos estrategicos con el fin de apoyar unidades productivas hacia los procesos de formalización</t>
  </si>
  <si>
    <t>Implementación del fortalecimiento a Unidades Productivas En el marco de Ruta E</t>
  </si>
  <si>
    <t>Prestar servicios profesionales especializados para apoyar a la Subdirección en la actualización de la política pública  
Contratar UN (1) CPS apoyo profesional a la subdirección</t>
  </si>
  <si>
    <t> Diseño, puesta en marcha y fondeo de un vehículo de propósito especial (SPV) para capital semilla, consolidación y crecimiento de emprendimientos de alto impacto, con recurso propios y/o del sector privado, otros gobiernos, cooperación, entre otros</t>
  </si>
  <si>
    <t>Poner en marcha un vehiculo de proposito especial (SPV) </t>
  </si>
  <si>
    <t xml:space="preserve">1. Creación del vehiculo de propósito especial
 2. Promoción del vehículo de propósito especial </t>
  </si>
  <si>
    <t xml:space="preserve">1. Creación del vehículo de propósito especial a través de los trámites jurídicos de constitución y puesta en punto de partida.
2. Promoción del vehículo de propósito especial a posibles inversionistas locales participantes del SPV.
3. Promoción del vehículo de propósito especial a posibles inversionistas internacionales participantes del SPV.
</t>
  </si>
  <si>
    <t xml:space="preserve">Constitución legal y operativa del vehículo de propósito especial 
Contratar CINCO  (5) CPS apoyo a la subdirección
Contratar DOS (2) CPS adicionales 
</t>
  </si>
  <si>
    <t>SPV</t>
  </si>
  <si>
    <t>Apoyar financieramente a 40 emprendimientos y a unidades productivas con capital semilla y para la consolidación y crecimiento.</t>
  </si>
  <si>
    <t>1. Fondeo del spv por la SDDE y los inversionistas participantes
2. Desembolso a los beneficiarios</t>
  </si>
  <si>
    <t>1. Planear el ingreso de los aportes al SPV
2. Ejecutar el fondeo de los aportes al vehículo de propósito especial 
3. Determinación de los beneficiarios del vehículo de propósito especial
4. Planear el desembolso de los recursos a los beneficiarios
5. Desembolsar los recursos a las empresas y emprendimientos beneficiarios
6. Hacer seguimiento a los desembolsos
7. Reportar el seguimiento de los desembolsos
8. Evaluar y diseñar planes de mejora</t>
  </si>
  <si>
    <t>Fondeo por parte de la SDDE del vehículo de propósito especial y desembolsos del SPV</t>
  </si>
  <si>
    <t>Contratacion directa</t>
  </si>
  <si>
    <t xml:space="preserve">
Subdirección de Emprendimiento y Negocios</t>
  </si>
  <si>
    <t>Fortalecer a 0 emprendedores, empresarios y/o unidades productivas, beneficiarios del vehículo de propósito especial (SPV), en herramientas y temas empresariales.</t>
  </si>
  <si>
    <t>Promover  y apoyar los proyectos estratégicos y programas desarrollados por la SEN, con el fin de fortalecer a emprendedores, empresarios y unidades productivas de la ciudad, en herramientas y temas empresariales, los cuales fueron beneficiados del  vehículo de propósito especial (SPV).</t>
  </si>
  <si>
    <t xml:space="preserve">Formular programas y proyectos para  fortalecer a emprendedores, empresarios y/o unidades productivas de alto impacto, beneficiarios del vehículo de propósito especial (SPV), en herramientas y temas empresariales, con asistencia técnica y otros servicios empresariales integrales y a la medida. </t>
  </si>
  <si>
    <t>Aunar esfuerzos técnicos, administrativos y financieros, con el objeto de brindar asistencia técnica,  en herramientas y temas empresariales,  a emprendedores, empresarios y/o unidades productivas de alto impacto, beneficiarios del vehículo de propósito especial (SPV).</t>
  </si>
  <si>
    <t>Apoyo a la Gestión - Prestar los servicios profesionales a la Subdirección de Emprendimiento y Negocios SEN, para asesorar y acompañar los programas desarrollados para emprendedores, empresarios y/o unidades productivas.</t>
  </si>
  <si>
    <t>Prestar los servicios profesionales a la Subdirección de Emprendimiento y Negocios SEN, para asesorar y acompañar los programas desarrollados para emprendedores, empresarios y/o unidades productivas.
Contratar DOS  (2) CPS apoyo a la subdirección</t>
  </si>
  <si>
    <t xml:space="preserve">Sub Dirección de Emprendimiento y Negocios </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</si>
  <si>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</si>
  <si>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Fortalecer a 182 beneficiarios en herramientas y temas empresariales, entre emprendimientos de oportunidad y de alto impacto, empresas y/o unidades productivas de micro, pequeña o mediana empresa, negocios y pequeños comercios, de las zonas de aglomeraciones productivas priorizados por la SDDE,  a través de procesos de formación, fortalecimiento, asistencia técnica y servicios empresariales integrales a la medida de las necesidades.</t>
  </si>
  <si>
    <t>Apoyar el desarrollo y operación de los programas y proyectos a ejecutar con el fin de promover el  fortalecimiento empresarial de los sectores estrategicos de la ciudad a través de procesos de formación, fortalecimiento, asistencia técnica y servicios empresariales integrales a la medida de las necesidades</t>
  </si>
  <si>
    <t>Formular programas y proyectos que contemplen procesos de formación, fortalecimiento, asistencia técnica y servicios empresariales integrales a la medida de las necesidades de  emprendimientos de oportunidad y de alto impacto, empresas y/o unidades productivas de micro, pequeña o mediana empresa, negocios y pequeños comercios, de las zonas de aglomeraciones productivas priorizados por la SDDE.</t>
  </si>
  <si>
    <t xml:space="preserve">CPS Tropa económica </t>
  </si>
  <si>
    <t xml:space="preserve">Tropa Economica </t>
  </si>
  <si>
    <t>Diapositiva No. 7</t>
  </si>
  <si>
    <t>Fortalecimiento de emprendimientos, mipymes aprovechando las vocaciones productivas de las localidades</t>
  </si>
  <si>
    <t xml:space="preserve">Sistemas productivos solidarios </t>
  </si>
  <si>
    <t>Diapositiva No. 10</t>
  </si>
  <si>
    <t>Apoyo a la Gestión-Prestar los servicios profesionales especializados a la Subdirección de Emprendimiento y Negocios para acompañar y fortalecer los procesos estratégicos y contractuales que se desarrollen,  con el fin de promover la consolidación y articulación del ecosistema de emprendimiento y el fortalecimiento empresarial de la ciudad</t>
  </si>
  <si>
    <t xml:space="preserve">Prestar los servicios profesional especializados, con el fin de brindar el apoyo requerido por el area  frente a los procesos contractuales de la SEN, el seguimiento de todos los programas y/o proyectos asignados; y la realización de informes que se requieran.
Contratar SIETE (7) CPS gerentes proyectos de la subdirección (3 se contratan con recursos adicionales de otra meta)
Contratar TRES  (3) CPS profesionales nivel 3 de la subdirección 
Contratar TRES (3) CPS profesionales nivel 2 de la subdirección 
Contratar CUATRO (4) CPS profesionales nivel 1 de la subdirección  (2 se contratan con recursos adicionales de otra meta)
Contratar DOS (2) CPS bachilleres (1 se contrata con recursos adicionales de otra meta)
</t>
  </si>
  <si>
    <t xml:space="preserve">CPS Subdireccion de Emprendimiento </t>
  </si>
  <si>
    <t>Fortalecimiento en emprendimiento y desarrollo empresarial, para aumentar la capacidad productiva y económica de Bogotá</t>
  </si>
  <si>
    <t xml:space="preserve"> Sub Dirección de Emprendimiento y Negocios</t>
  </si>
  <si>
    <t>Desarrollar y/o participar en al menos 18 eventos dando la prioridad a estrategias prescenciales y/o virtuales que promuevan el emprendimiento, la reinvencion o generacion de modelos de negocio, promueva la comercialización digital, el desarrollo de soluciones que permitan mitigar el impacto de crisis bajo modelos de monetizacion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</si>
  <si>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Desarrollar al menos 9 eventos dando prioridad a estrategias presenciales y/o virtuales que promuevan el emprendimiento, la reinvención o generación de modelos de negocio, y el desarrollo de soluciones que permitan mitigar el impacto económico de la emergencia sanitaria. </t>
  </si>
  <si>
    <t>Crear espacios y/o propiciar acciones de articulación interadministratvia o con entidades que conforman el Ecosistema de Emprendimiento, que permitan identificar eventos y/o espacios estrategicos que promueva el emprendimiento, la reinvención y generen conexion de mercados.</t>
  </si>
  <si>
    <t>Transferir conocimientos con el fin de solucionar los problemas de la ciudad y del sector empresarial, participar en eventos de ciudad que sean priorizados que tengan alto impacto en los emprendedores y participar en eventos que incentiven y promuevan el desarrollo del emprendimiento.</t>
  </si>
  <si>
    <t>Diapositiva No. 6</t>
  </si>
  <si>
    <t xml:space="preserve">Generar espacios de ideación, mejoramiento o co-creación de soluciones o modelos de negocio. </t>
  </si>
  <si>
    <t xml:space="preserve">Desarrollar una cumbre de emprendimiento. </t>
  </si>
  <si>
    <t xml:space="preserve">Cumbre de emprendimiento </t>
  </si>
  <si>
    <t xml:space="preserve">Realizar transferencia de capacidades a actores que componen el ecosistema de emprendimiento e innovación de Bogotá. </t>
  </si>
  <si>
    <t>Transferencia de capacidades</t>
  </si>
  <si>
    <t>Apoyo a la Gestión - Prestar servicios profesionales especializados a la Subdirección de Emprendimiento y Negocios en la ejecución de iniciativas y espacios orientados a potenciar los niveles de formación, emprendimiento,  innovación e inclusión productiva en emprendedores y empresarios  de Bogotá-Región.</t>
  </si>
  <si>
    <t>* Apoyar el desarrollo y  ejecución de iniciativas y espacios orientados a potenciar los niveles de formación, emprendimiento,  innovación e inclusión productiva en emprendedores y empresarios  de Bogotá-Región.
* Prestar los servicios profesionales , con el fin de acompañar estrategias transversales que desarrolle la DDEE, soportando  la gestión administrativa, el registro y el procesamiento de datos, la administración de archivos para el efectivo funcionamiento del área y el desarrollo de los procesos asignados
Contratar UNO  (1) CPS gerentes de proyectos  (se contrata con recursos adicionales de otra meta)
Contratar DOS  (2) CPS profesionales nivel 3 (dos de ellos se contratan con recursos adicionales de otra meta)
Contratar UNO (1) CPS profesional nivel 1 
Contratar UNO (1) CPS mano derecha
Contratar UNO (1) CPS bachiller (se contrata con recursos adicionales de otra meta)</t>
  </si>
  <si>
    <t xml:space="preserve">Participación en eventos de ciudad que sean priorizados que tengan alto impacto </t>
  </si>
  <si>
    <t>Convenio/Contratación Directa/ Subasta Inversa/ Concurso de méritos/ Licitación                           (va para traslado presupuestal)</t>
  </si>
  <si>
    <t>Traslado meta eventos a Competitividad</t>
  </si>
  <si>
    <t>Promoción de los modelos de negocios y emprendimientos en Bogotá a Cielo Abierto</t>
  </si>
  <si>
    <t xml:space="preserve">Bogota a cielo abierto </t>
  </si>
  <si>
    <t xml:space="preserve">Sub Dirección de Intermediacion Formalización y Regulacion Empresarial </t>
  </si>
  <si>
    <t>Desarrollar al menos 9 eventos presenciales o virtuales que promuevan el desarrollo comercial de las Unidades Productivas y  MiPymes</t>
  </si>
  <si>
    <t xml:space="preserve">Nuevos acceso a mercados a unidades prodcutivas de la ciudad y fortalecer las capacidades para hacer frente a la restricciones de la economia- Encuentro virtual de  comercialización, rueda de negocios- con mentorias y apoyo del ecosistema </t>
  </si>
  <si>
    <t>Nuevos acceso a mercados a unidades prodcutivas de la ciudad y fortalecer las capacidades para hacer frente a la restricciones de la economia- BACA 2.0 ( exencion y aprovechamiento de espacio público para procesos de reactivacion economica.
 Dinamizar la integración económica entre diferentes actores que fomenten los proceso de reactivación economica</t>
  </si>
  <si>
    <t>- Dinamizar la integración económica entre diferentes actores que fomenten los proceso de reactivación economica
- Cumplimiento de la politica pública Espacio Público
 Operación como gestor de aprovechamiento de Espacio Público a traves de mercados temporales
 - Ferias temporales ( reactivacion economica)</t>
  </si>
  <si>
    <t>Contratación Directa/ Subasta Inversa/ Concurso de méritos</t>
  </si>
  <si>
    <t>11 Meses</t>
  </si>
  <si>
    <t>Diapositiva No. 15</t>
  </si>
  <si>
    <t xml:space="preserve">Participación de una estrategia de innovación abierta para el aprovechamiento del espacio público </t>
  </si>
  <si>
    <t xml:space="preserve">convenio / licitacion </t>
  </si>
  <si>
    <t xml:space="preserve">Hackaton - Espacio Publico </t>
  </si>
  <si>
    <t>Nuevos accesos a mercados a unidades prodcutivas de la ciudad y fortalecer las capacidades para hacer frente a la restricciones de la economia- Encuentro virtual de comercialización, rueda de negocios- con mentorias y apoyo del ecosistema</t>
  </si>
  <si>
    <t>Nuevos accesos a mercados a unidades productivas de la ciudad y fortalecer las capacidades para hacer frente a la restricciones de la economia- Encuentro virtual de comercialización, rueda de negocios- con mentorias y apoyo del ecosistema</t>
  </si>
  <si>
    <t>Desarrollar una estrategia de comercialización digital( que permita la intermediacion de mercados de diferentes sectores economicos con un enfasis de inclusion diferencial poblacional</t>
  </si>
  <si>
    <t>Concurso de Méritos</t>
  </si>
  <si>
    <t>6 Meses</t>
  </si>
  <si>
    <t xml:space="preserve">Bogota compra  a Bogota </t>
  </si>
  <si>
    <t xml:space="preserve"> Contratar CINCO (5) CPS apoyo a la subdirección</t>
  </si>
  <si>
    <t>Contratación directa CPS</t>
  </si>
  <si>
    <t>11  Meses</t>
  </si>
  <si>
    <t>Propiciar acciones de articulación interadministrativa o con diferentes entidades que  que permitan identificar eventos y/o espacios estrategicos que promueva el emprendimientos, la reinvención, el fortalecimiento empresarial, generen espacios de conexion  e intermediacion de mercados para el sector empresarial de la ciudad</t>
  </si>
  <si>
    <t>Sub Dirección  de Emprendimiento y Negocios</t>
  </si>
  <si>
    <t>Fortalecer Invest in Bogotá, como agencia de inversión y emprendimiento, para que se haga cargo de: a) la articulación y consolidación de ecosistema emprendedor de la Bogotá Región; b) la creación de una plataforma electrónica de emprendimientos (ie pipe-line) para inversión de etapa temprana (ie seed and venture capital); y c) la consolidación de un espacio de innovación abierta para la solución de retos de ciudad en alianza con las universidades (públicas y privadas) de Bogotá</t>
  </si>
  <si>
    <t>Articular 0,34 un Programa y/o proyecto con Invest in Bogotá para: a) la articulación y consolidación del ecosistema b)la creación de una plataforma electrónica de emprendimientos para inversión de etapa temprana y c) la consolidación de un espacio de innovación abierta para la solución de retos de ciudad en alianza con las universidades (públicas y privadas de Bogotá; utilizando recursos propios de cada entidad y del sector privado</t>
  </si>
  <si>
    <t>Articular y formular con Invest in Bogotá, un programa para la consolidación y articulación del Ecosistema de emprendimiento e innovación.</t>
  </si>
  <si>
    <t>a) la articulación y consolidación del ecosistema
 b)la creación de una plataforma electrónica de emprendimientos para inversión de etapa temprana 
c) la consolidación de un espacio de innovación abierta para la solución de retos de ciudad en alianza con las universidades (públicas y privadas de Bogotá; utilizando recursos propios de cada entidad y del sector privado</t>
  </si>
  <si>
    <t>Desarrollar un programa enfocado a la consolidación y articulacion del Ecosistema de emprendimiento e innovación.</t>
  </si>
  <si>
    <r>
      <rPr>
        <sz val="11"/>
        <color rgb="FF000000"/>
        <rFont val="Arial"/>
        <family val="2"/>
      </rPr>
      <t>5</t>
    </r>
    <r>
      <rPr>
        <sz val="11"/>
        <color rgb="FF000000"/>
        <rFont val="Arial"/>
        <family val="2"/>
      </rPr>
      <t xml:space="preserve"> meses</t>
    </r>
  </si>
  <si>
    <t xml:space="preserve">Ecosistema de emprendimiento </t>
  </si>
  <si>
    <t>Apoyo a la Gestión-Prestar los servicios profesionales especializados a la Subdirección de Emprendimiento y Negocios para acompañar y fortalecer los procesos estratégicos y contractuales que se desarrollen,  con el fin de promover la consolidación y articulación del ecosistema de emprendimiento e innovación.</t>
  </si>
  <si>
    <t xml:space="preserve">Prestar los servicios profesionales especializados, con el fin de brindar el apoyo requerido por el area,  frente a los procesos contractuales de la SEN, el seguimiento de todos los programas y/o proyectos asignados; y la realización de informes que se requieran.
Contratar DOS  (2) CPS gerentes de proyectos (se contratan con recursos adicionales de otra meta)
Contratar UNA  (1) CPS profesional nivel 1 (se contrata con recursos adicionales de otra meta)
</t>
  </si>
  <si>
    <t>Crear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</si>
  <si>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Crear 1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</si>
  <si>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1. Investigar para determinar las bases de datos con la información para crear el directorio
2. Determinar la arquitectura del sitio digital para publicar los datos de las mipymes
3. Implementar el directorio 
4. Evaluar la implementación, establecer ajustes y planes de mejora</t>
  </si>
  <si>
    <t>1. Adelantar la investigación para determinar las bases de datos fuente de la información que contendrá el directorio 
2. Establecer las bases de datos con información a publicar 
3. Adquirir las bases con la información a publicar 
4. Determinar la arquitectura digital del directorio
5. Desarrollar los campos de la arquitectura digital
6. Subir la información determinada a la plataforma digital
7. Realizar pruebas de funcionamiento y contenido del directorio digital
8. Realizar el lanzamiento del directorio digital
9. Evaluar el directorio, realizar ajustes e implementar planes de mejora</t>
  </si>
  <si>
    <t xml:space="preserve">"Investigación para determinar las bases de datos fuente de la información que contendrá el directorio"
"Adquirir las bases con la información a publicar"
"Determinar la arquitectura digital del directorio"
Contratar UNA  (1) CPS apoyo a la subdirección
</t>
  </si>
  <si>
    <t>Intermedicacion de Mercados - Ruta E</t>
  </si>
  <si>
    <t>Desarrollo de una herramienta digital (Enmarcado en Ruta E)</t>
  </si>
  <si>
    <t>Convenio/licitación</t>
  </si>
  <si>
    <t>Ejecutar el 0% del plan anual de actualización del  directorio digital de MIPYMES</t>
  </si>
  <si>
    <t>7865 Fortalecimiento de la información que se genera sobre la dinámica económica de la ciudad-región.</t>
  </si>
  <si>
    <t>7843 - Fortalecimiento de la planeación institucional a través del incremento del desempeño en el sistema de gestión de la Secretaría de Desarrollo Económico de Bogotá.</t>
  </si>
  <si>
    <t>7849 Incremento de la capacidad administrativa y logística Institucional en los servicios de apoyo transversal de la Secretaría Distrital de Desarrollo</t>
  </si>
  <si>
    <t>7863 Mejoramiento del empleo incluyente y pertinente en Bogotá</t>
  </si>
  <si>
    <t>7864 Implementación de un sistema de información para la identificación de brechas del mercado laboral en Bogotá</t>
  </si>
  <si>
    <t>7874  Fortalecimiento del crecimiento empresarial en los emprendedores y las mipymes de Bogotá</t>
  </si>
  <si>
    <t>7837 Fortalecimiento en emprendimiento y desarrollo empresarial, para aumentar la capacidad productiva y económica de Bogotá</t>
  </si>
  <si>
    <t xml:space="preserve">7842 Fortalecimiento del entorno económico de los emprendimientos de alto impacto y las MiPymes, frente a la emergencia sanitaria en Bogotá </t>
  </si>
  <si>
    <t>PROYECTO</t>
  </si>
  <si>
    <t>DIRECCIÓN</t>
  </si>
  <si>
    <t>PRESUPUESTO 2021</t>
  </si>
  <si>
    <t>DCBR</t>
  </si>
  <si>
    <t>DERAA</t>
  </si>
  <si>
    <t>DEDEE</t>
  </si>
  <si>
    <t>DEDE</t>
  </si>
  <si>
    <t>DGC</t>
  </si>
  <si>
    <t>OAP</t>
  </si>
  <si>
    <t>7609 Generación de alternativas innovadoras para la consolidación
de un escenario MICE y la promoción internacional de Bogotá</t>
  </si>
  <si>
    <r>
      <t>Fortalecer</t>
    </r>
    <r>
      <rPr>
        <b/>
        <sz val="11"/>
        <color theme="1"/>
        <rFont val="Calibri"/>
        <family val="2"/>
        <scheme val="minor"/>
      </rPr>
      <t xml:space="preserve"> 2381 </t>
    </r>
    <r>
      <rPr>
        <sz val="11"/>
        <color theme="1"/>
        <rFont val="Calibri"/>
        <family val="2"/>
        <scheme val="minor"/>
      </rPr>
      <t xml:space="preserve">actores del SADA que se vinculen al programa de fortalecimiento 
Indicador: Avance en el fortalecimiento de Actores del SADA que finalicen el programa. </t>
    </r>
  </si>
  <si>
    <r>
      <t>Implementar el proceso de fortalecimiento con pequeños y medianos comerciantes y prestadores de servicios alimentarios, siguiendo la ruta establecida por la SDDE
Meta: 1100</t>
    </r>
    <r>
      <rPr>
        <sz val="11"/>
        <color theme="1"/>
        <rFont val="Calibri"/>
        <family val="2"/>
        <scheme val="minor"/>
      </rPr>
      <t xml:space="preserve"> actores</t>
    </r>
  </si>
  <si>
    <r>
      <t xml:space="preserve">Promover canales comerciales </t>
    </r>
    <r>
      <rPr>
        <sz val="11"/>
        <color theme="1"/>
        <rFont val="Calibri"/>
        <family val="2"/>
        <scheme val="minor"/>
      </rPr>
      <t>que permitan la inclusión de pequeños y medianos productores y trasformadores de alimentos de la ruralidad bogotana y la Región Central para que realcen encadenamientos comerciales efectivos</t>
    </r>
  </si>
  <si>
    <r>
      <t xml:space="preserve">Implementar el </t>
    </r>
    <r>
      <rPr>
        <b/>
        <sz val="11"/>
        <color theme="1"/>
        <rFont val="Calibri"/>
        <family val="2"/>
        <scheme val="minor"/>
      </rPr>
      <t>28%</t>
    </r>
    <r>
      <rPr>
        <sz val="11"/>
        <color theme="1"/>
        <rFont val="Calibri"/>
        <family val="2"/>
        <scheme val="minor"/>
      </rPr>
      <t xml:space="preserve"> de las acciones para el desarrollo de la estrategia Distrital de Ciudadanía Alimentaria a través de un programa anual </t>
    </r>
  </si>
  <si>
    <r>
      <t>Implementar el</t>
    </r>
    <r>
      <rPr>
        <b/>
        <sz val="11"/>
        <color theme="1"/>
        <rFont val="Calibri"/>
        <family val="2"/>
        <scheme val="minor"/>
      </rPr>
      <t xml:space="preserve"> 43,2%</t>
    </r>
    <r>
      <rPr>
        <sz val="11"/>
        <color theme="1"/>
        <rFont val="Calibri"/>
        <family val="2"/>
        <scheme val="minor"/>
      </rPr>
      <t xml:space="preserve"> de los módulos del sistema de información establecidos</t>
    </r>
  </si>
  <si>
    <r>
      <t xml:space="preserve">Realizar </t>
    </r>
    <r>
      <rPr>
        <b/>
        <sz val="11"/>
        <color theme="1"/>
        <rFont val="Calibri"/>
        <family val="2"/>
        <scheme val="minor"/>
      </rPr>
      <t>486</t>
    </r>
    <r>
      <rPr>
        <sz val="11"/>
        <color theme="1"/>
        <rFont val="Calibri"/>
        <family val="2"/>
        <scheme val="minor"/>
      </rPr>
      <t xml:space="preserve"> mercados campesinos en sus diferentes modalidades 
Indicador: Avance en la realización del número de  mercados campesinos
</t>
    </r>
  </si>
  <si>
    <t>RESUMEN DISTRIBUCIÓN DE RECURSOS  2021
PLAN ANUAL DE ADQUISICIONES</t>
  </si>
  <si>
    <t xml:space="preserve">  -..</t>
  </si>
  <si>
    <t>convenio Fiducoldex</t>
  </si>
  <si>
    <t>x</t>
  </si>
  <si>
    <t>ya está en ejecución, verificar</t>
  </si>
  <si>
    <t>Pendiente presentación de la inciativa a la Secretaria</t>
  </si>
  <si>
    <t>Hace parte del compromiso con el Congreso Distrital de la Bici</t>
  </si>
  <si>
    <t>Complementa las apuestas desde la sub de internacionalización</t>
  </si>
  <si>
    <t>Economía circular incorporada en varias líneas para la competitividad</t>
  </si>
  <si>
    <t>Aprobado 
V1
Enero</t>
  </si>
  <si>
    <t>Aprobado 
V2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</si>
</sst>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_-;\-&quot;$&quot;\ * #,##0_-;_-&quot;$&quot;\ * &quot;-&quot;??_-;_-@_-"/>
    <numFmt numFmtId="167" formatCode="_-&quot;$&quot;\ * #,##0_-;\-&quot;$&quot;\ * #,##0_-;_-&quot;$&quot;\ * &quot;-&quot;_-;_-@"/>
    <numFmt numFmtId="168" formatCode="_-&quot;$&quot;* #,##0_-;\-&quot;$&quot;* #,##0_-;_-&quot;$&quot;* &quot;-&quot;_-;_-@"/>
  </numFmts>
  <fonts count="32" x14ac:knownFonts="1">
    <font>
      <sz val="11"/>
      <color theme="1"/>
      <name val="Calibri"/>
      <family val="2"/>
      <scheme val="minor"/>
    </font>
    <font>
      <sz val="10"/>
      <color theme="1"/>
      <name val="Calibri"/>
      <family val="2"/>
      <scheme val="minor"/>
    </font>
    <font>
      <sz val="10"/>
      <color indexed="64"/>
      <name val="Arial"/>
      <family val="2"/>
    </font>
    <font>
      <sz val="11"/>
      <color theme="1"/>
      <name val="Calibri"/>
      <family val="2"/>
      <scheme val="minor"/>
    </font>
    <font>
      <sz val="12"/>
      <color theme="1"/>
      <name val="Calibri"/>
      <family val="2"/>
      <scheme val="minor"/>
    </font>
    <font>
      <sz val="9"/>
      <color theme="1"/>
      <name val="Calibri"/>
      <family val="2"/>
      <scheme val="minor"/>
    </font>
    <font>
      <sz val="9"/>
      <name val="Calibri"/>
      <family val="2"/>
      <scheme val="minor"/>
    </font>
    <font>
      <sz val="9"/>
      <color rgb="FF000000"/>
      <name val="Calibri"/>
      <family val="2"/>
      <scheme val="minor"/>
    </font>
    <font>
      <b/>
      <sz val="9"/>
      <name val="Calibri"/>
      <family val="2"/>
      <scheme val="minor"/>
    </font>
    <font>
      <b/>
      <sz val="9"/>
      <color theme="1"/>
      <name val="Calibri"/>
      <family val="2"/>
      <scheme val="minor"/>
    </font>
    <font>
      <sz val="9"/>
      <color rgb="FFFF0000"/>
      <name val="Calibri"/>
      <family val="2"/>
      <scheme val="minor"/>
    </font>
    <font>
      <b/>
      <sz val="10"/>
      <color theme="3"/>
      <name val="Calibri"/>
      <family val="2"/>
      <scheme val="minor"/>
    </font>
    <font>
      <sz val="9"/>
      <color rgb="FF00823B"/>
      <name val="Calibri"/>
      <family val="2"/>
      <scheme val="minor"/>
    </font>
    <font>
      <b/>
      <sz val="9"/>
      <color rgb="FF00823B"/>
      <name val="Calibri"/>
      <family val="2"/>
      <scheme val="minor"/>
    </font>
    <font>
      <b/>
      <sz val="14"/>
      <color theme="3"/>
      <name val="Calibri"/>
      <family val="2"/>
      <scheme val="minor"/>
    </font>
    <font>
      <b/>
      <sz val="14"/>
      <color theme="3"/>
      <name val="Arial"/>
      <family val="2"/>
    </font>
    <font>
      <u/>
      <sz val="12"/>
      <color rgb="FF00823B"/>
      <name val="Calibri"/>
      <family val="2"/>
      <scheme val="minor"/>
    </font>
    <font>
      <sz val="10"/>
      <color theme="3"/>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b/>
      <sz val="14"/>
      <color theme="1"/>
      <name val="Calibri"/>
      <family val="2"/>
      <scheme val="minor"/>
    </font>
    <font>
      <sz val="11"/>
      <color theme="1"/>
      <name val="Calibri"/>
      <family val="2"/>
    </font>
    <font>
      <b/>
      <sz val="11"/>
      <color theme="1"/>
      <name val="Arial"/>
      <family val="2"/>
    </font>
    <font>
      <sz val="11"/>
      <color theme="1"/>
      <name val="Arial"/>
      <family val="2"/>
    </font>
    <font>
      <sz val="11"/>
      <name val="Arial"/>
      <family val="2"/>
    </font>
    <font>
      <sz val="12"/>
      <color theme="1"/>
      <name val="Calibri"/>
      <family val="2"/>
    </font>
    <font>
      <sz val="12"/>
      <name val="Calibri"/>
      <family val="2"/>
    </font>
    <font>
      <b/>
      <sz val="12"/>
      <color theme="1"/>
      <name val="Calibri"/>
      <family val="2"/>
    </font>
    <font>
      <sz val="11"/>
      <color rgb="FF000000"/>
      <name val="Arial"/>
      <family val="2"/>
    </font>
    <font>
      <sz val="14"/>
      <color theme="1"/>
      <name val="Calibri"/>
      <family val="2"/>
      <scheme val="minor"/>
    </font>
    <font>
      <sz val="14"/>
      <name val="Arial"/>
      <family val="2"/>
    </font>
  </fonts>
  <fills count="41">
    <fill>
      <patternFill patternType="none"/>
    </fill>
    <fill>
      <patternFill patternType="gray125"/>
    </fill>
    <fill>
      <patternFill patternType="solid">
        <fgColor theme="9"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FFFF00"/>
        <bgColor indexed="64"/>
      </patternFill>
    </fill>
    <fill>
      <patternFill patternType="solid">
        <fgColor theme="5" tint="0.79998168889431442"/>
        <bgColor rgb="FFFBE4D5"/>
      </patternFill>
    </fill>
    <fill>
      <patternFill patternType="solid">
        <fgColor rgb="FFD9E2F3"/>
        <bgColor rgb="FFD9E2F3"/>
      </patternFill>
    </fill>
    <fill>
      <patternFill patternType="solid">
        <fgColor theme="4" tint="0.79998168889431442"/>
        <bgColor indexed="64"/>
      </patternFill>
    </fill>
    <fill>
      <patternFill patternType="solid">
        <fgColor theme="4" tint="0.79998168889431442"/>
        <bgColor rgb="FFD9E2F3"/>
      </patternFill>
    </fill>
    <fill>
      <patternFill patternType="solid">
        <fgColor theme="4" tint="0.79998168889431442"/>
        <bgColor theme="0"/>
      </patternFill>
    </fill>
    <fill>
      <patternFill patternType="solid">
        <fgColor theme="4" tint="0.79998168889431442"/>
        <bgColor rgb="FF00B050"/>
      </patternFill>
    </fill>
    <fill>
      <patternFill patternType="solid">
        <fgColor rgb="FFFEF2CB"/>
        <bgColor rgb="FFFEF2CB"/>
      </patternFill>
    </fill>
    <fill>
      <patternFill patternType="solid">
        <fgColor theme="7" tint="0.59999389629810485"/>
        <bgColor rgb="FFFEF2CB"/>
      </patternFill>
    </fill>
    <fill>
      <patternFill patternType="solid">
        <fgColor rgb="FFFEF2CA"/>
        <bgColor rgb="FFFEF2CB"/>
      </patternFill>
    </fill>
    <fill>
      <patternFill patternType="solid">
        <fgColor theme="7" tint="0.59999389629810485"/>
        <bgColor indexed="64"/>
      </patternFill>
    </fill>
    <fill>
      <patternFill patternType="solid">
        <fgColor rgb="FFFEF2CA"/>
        <bgColor rgb="FFFFFF00"/>
      </patternFill>
    </fill>
    <fill>
      <patternFill patternType="solid">
        <fgColor theme="8" tint="0.79998168889431442"/>
        <bgColor rgb="FFE2EFD9"/>
      </patternFill>
    </fill>
    <fill>
      <patternFill patternType="solid">
        <fgColor theme="8" tint="0.79998168889431442"/>
        <bgColor indexed="64"/>
      </patternFill>
    </fill>
    <fill>
      <patternFill patternType="solid">
        <fgColor theme="7" tint="0.59999389629810485"/>
        <bgColor rgb="FFE2EFD9"/>
      </patternFill>
    </fill>
    <fill>
      <patternFill patternType="solid">
        <fgColor theme="8" tint="0.79998168889431442"/>
        <bgColor rgb="FFFFFF00"/>
      </patternFill>
    </fill>
    <fill>
      <patternFill patternType="solid">
        <fgColor rgb="FFD8D8D8"/>
        <bgColor rgb="FFD8D8D8"/>
      </patternFill>
    </fill>
    <fill>
      <patternFill patternType="solid">
        <fgColor theme="2" tint="-0.14999847407452621"/>
        <bgColor rgb="FFD8D8D8"/>
      </patternFill>
    </fill>
    <fill>
      <patternFill patternType="solid">
        <fgColor theme="7" tint="0.59999389629810485"/>
        <bgColor rgb="FFD8D8D8"/>
      </patternFill>
    </fill>
    <fill>
      <patternFill patternType="solid">
        <fgColor theme="2" tint="-0.14999847407452621"/>
        <bgColor indexed="64"/>
      </patternFill>
    </fill>
    <fill>
      <patternFill patternType="solid">
        <fgColor theme="2" tint="-0.14999847407452621"/>
        <bgColor rgb="FFFFFF00"/>
      </patternFill>
    </fill>
    <fill>
      <patternFill patternType="solid">
        <fgColor rgb="FFF4B083"/>
        <bgColor rgb="FFF4B083"/>
      </patternFill>
    </fill>
    <fill>
      <patternFill patternType="solid">
        <fgColor theme="3"/>
        <bgColor rgb="FFD8D8D8"/>
      </patternFill>
    </fill>
    <fill>
      <patternFill patternType="solid">
        <fgColor rgb="FFFF7C8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indexed="64"/>
      </left>
      <right style="thin">
        <color auto="1"/>
      </right>
      <top style="medium">
        <color indexed="64"/>
      </top>
      <bottom/>
      <diagonal/>
    </border>
    <border>
      <left style="medium">
        <color rgb="FF000000"/>
      </left>
      <right style="thin">
        <color rgb="FF000000"/>
      </right>
      <top/>
      <bottom/>
      <diagonal/>
    </border>
    <border>
      <left style="medium">
        <color indexed="64"/>
      </left>
      <right style="thin">
        <color auto="1"/>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indexed="64"/>
      </left>
      <right/>
      <top/>
      <bottom style="medium">
        <color indexed="64"/>
      </bottom>
      <diagonal/>
    </border>
    <border>
      <left/>
      <right/>
      <top/>
      <bottom style="thin">
        <color indexed="64"/>
      </bottom>
      <diagonal/>
    </border>
    <border>
      <left style="thin">
        <color indexed="64"/>
      </left>
      <right/>
      <top/>
      <bottom/>
      <diagonal/>
    </border>
    <border>
      <left style="thin">
        <color indexed="64"/>
      </left>
      <right/>
      <top style="medium">
        <color indexed="64"/>
      </top>
      <bottom/>
      <diagonal/>
    </border>
    <border>
      <left/>
      <right/>
      <top/>
      <bottom style="medium">
        <color indexed="64"/>
      </bottom>
      <diagonal/>
    </border>
  </borders>
  <cellStyleXfs count="6">
    <xf numFmtId="0" fontId="0" fillId="0" borderId="0"/>
    <xf numFmtId="0" fontId="2" fillId="0" borderId="0"/>
    <xf numFmtId="164" fontId="3" fillId="0" borderId="0" applyFont="0" applyFill="0" applyBorder="0" applyAlignment="0" applyProtection="0"/>
    <xf numFmtId="0" fontId="4" fillId="0" borderId="0"/>
    <xf numFmtId="9" fontId="4" fillId="0" borderId="0" applyFont="0" applyFill="0" applyBorder="0" applyAlignment="0" applyProtection="0"/>
    <xf numFmtId="42" fontId="3" fillId="0" borderId="0" applyFont="0" applyFill="0" applyBorder="0" applyAlignment="0" applyProtection="0"/>
  </cellStyleXfs>
  <cellXfs count="643">
    <xf numFmtId="0" fontId="0" fillId="0" borderId="0" xfId="0"/>
    <xf numFmtId="0" fontId="1" fillId="0" borderId="0" xfId="0" applyFont="1" applyAlignment="1"/>
    <xf numFmtId="0" fontId="1" fillId="0" borderId="0" xfId="0" applyFont="1" applyFill="1" applyAlignment="1"/>
    <xf numFmtId="0" fontId="5" fillId="0" borderId="1" xfId="0" applyFont="1" applyFill="1" applyBorder="1" applyAlignment="1">
      <alignment vertical="center"/>
    </xf>
    <xf numFmtId="165" fontId="8" fillId="0" borderId="1" xfId="0" applyNumberFormat="1" applyFont="1" applyFill="1" applyBorder="1" applyAlignment="1">
      <alignment vertical="center"/>
    </xf>
    <xf numFmtId="0" fontId="8" fillId="0" borderId="1" xfId="0" applyFont="1" applyFill="1" applyBorder="1" applyAlignment="1">
      <alignment vertical="center"/>
    </xf>
    <xf numFmtId="0" fontId="9" fillId="0" borderId="1" xfId="0" applyFont="1" applyFill="1" applyBorder="1" applyAlignment="1">
      <alignment vertical="center"/>
    </xf>
    <xf numFmtId="0" fontId="9" fillId="0" borderId="3" xfId="0" applyFont="1" applyFill="1" applyBorder="1" applyAlignment="1">
      <alignment vertical="center"/>
    </xf>
    <xf numFmtId="0" fontId="5" fillId="0" borderId="5" xfId="0"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3" fontId="5" fillId="0" borderId="1" xfId="0" applyNumberFormat="1" applyFont="1" applyFill="1" applyBorder="1" applyAlignment="1">
      <alignment vertical="center" wrapText="1"/>
    </xf>
    <xf numFmtId="0" fontId="5" fillId="0" borderId="1" xfId="3" applyFont="1" applyFill="1" applyBorder="1" applyAlignment="1">
      <alignment horizontal="left" vertical="center" wrapText="1"/>
    </xf>
    <xf numFmtId="0" fontId="5" fillId="0" borderId="1" xfId="0" applyFont="1" applyFill="1" applyBorder="1" applyAlignment="1">
      <alignmen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2" xfId="0" applyFont="1" applyFill="1" applyBorder="1" applyAlignment="1">
      <alignment horizontal="right" vertical="center"/>
    </xf>
    <xf numFmtId="0" fontId="5" fillId="0" borderId="4" xfId="0" applyFont="1" applyFill="1" applyBorder="1" applyAlignment="1">
      <alignment horizontal="right" vertical="center"/>
    </xf>
    <xf numFmtId="0" fontId="1" fillId="0" borderId="1" xfId="0" applyFont="1" applyFill="1" applyBorder="1" applyAlignment="1"/>
    <xf numFmtId="0" fontId="1" fillId="0" borderId="0" xfId="0" applyFont="1" applyAlignment="1">
      <alignment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7" fillId="3" borderId="1" xfId="0" applyFont="1" applyFill="1" applyBorder="1"/>
    <xf numFmtId="0" fontId="9" fillId="3" borderId="1" xfId="0" applyFont="1" applyFill="1" applyBorder="1" applyAlignment="1">
      <alignment vertical="center"/>
    </xf>
    <xf numFmtId="0" fontId="5" fillId="3" borderId="1" xfId="0" applyFont="1" applyFill="1" applyBorder="1" applyAlignment="1">
      <alignment horizontal="right" vertical="center"/>
    </xf>
    <xf numFmtId="165" fontId="8" fillId="3" borderId="1" xfId="2" applyNumberFormat="1" applyFont="1" applyFill="1" applyBorder="1" applyAlignment="1">
      <alignment vertical="center"/>
    </xf>
    <xf numFmtId="0" fontId="1" fillId="3" borderId="1" xfId="0" applyFont="1" applyFill="1" applyBorder="1" applyAlignment="1"/>
    <xf numFmtId="0" fontId="6" fillId="3" borderId="1" xfId="0" applyFont="1" applyFill="1" applyBorder="1"/>
    <xf numFmtId="0" fontId="8" fillId="3" borderId="1" xfId="0" applyFont="1" applyFill="1" applyBorder="1" applyAlignment="1">
      <alignment vertical="center"/>
    </xf>
    <xf numFmtId="0" fontId="7" fillId="3" borderId="1" xfId="0" applyFont="1" applyFill="1" applyBorder="1" applyAlignment="1">
      <alignment wrapText="1"/>
    </xf>
    <xf numFmtId="165" fontId="5" fillId="3" borderId="1" xfId="2" applyNumberFormat="1" applyFont="1" applyFill="1" applyBorder="1" applyAlignment="1">
      <alignment vertical="center"/>
    </xf>
    <xf numFmtId="165" fontId="8" fillId="3" borderId="1" xfId="0" applyNumberFormat="1" applyFont="1" applyFill="1" applyBorder="1" applyAlignment="1">
      <alignment vertical="center"/>
    </xf>
    <xf numFmtId="0" fontId="5" fillId="4" borderId="1" xfId="0" applyFont="1" applyFill="1" applyBorder="1" applyAlignment="1">
      <alignment vertical="center" wrapText="1"/>
    </xf>
    <xf numFmtId="0" fontId="0" fillId="4" borderId="1" xfId="0" applyFill="1" applyBorder="1"/>
    <xf numFmtId="0" fontId="9" fillId="4" borderId="1" xfId="0" applyFont="1" applyFill="1" applyBorder="1" applyAlignment="1">
      <alignment vertical="center"/>
    </xf>
    <xf numFmtId="165" fontId="8" fillId="4" borderId="1" xfId="0" applyNumberFormat="1" applyFont="1" applyFill="1" applyBorder="1" applyAlignment="1">
      <alignment vertical="center"/>
    </xf>
    <xf numFmtId="0" fontId="1" fillId="4" borderId="1" xfId="0" applyFont="1" applyFill="1" applyBorder="1" applyAlignment="1"/>
    <xf numFmtId="165" fontId="6" fillId="4" borderId="1" xfId="0" applyNumberFormat="1" applyFont="1" applyFill="1" applyBorder="1" applyAlignment="1">
      <alignment horizontal="left" vertical="center" wrapText="1"/>
    </xf>
    <xf numFmtId="0" fontId="5" fillId="4" borderId="1" xfId="0" applyFont="1" applyFill="1" applyBorder="1"/>
    <xf numFmtId="0" fontId="9" fillId="4" borderId="5" xfId="0" applyFont="1" applyFill="1" applyBorder="1" applyAlignment="1">
      <alignment vertical="center"/>
    </xf>
    <xf numFmtId="0" fontId="5" fillId="4" borderId="1" xfId="0" applyFont="1" applyFill="1" applyBorder="1" applyAlignment="1">
      <alignment vertical="center"/>
    </xf>
    <xf numFmtId="0" fontId="7" fillId="4" borderId="1" xfId="0" applyFont="1" applyFill="1" applyBorder="1"/>
    <xf numFmtId="0" fontId="5" fillId="4" borderId="2" xfId="0" applyFont="1" applyFill="1" applyBorder="1" applyAlignment="1">
      <alignment vertical="center" wrapText="1"/>
    </xf>
    <xf numFmtId="165" fontId="8" fillId="4" borderId="2" xfId="0" applyNumberFormat="1" applyFont="1" applyFill="1" applyBorder="1" applyAlignment="1">
      <alignment vertical="center"/>
    </xf>
    <xf numFmtId="165" fontId="8" fillId="4" borderId="2" xfId="0" applyNumberFormat="1" applyFont="1" applyFill="1" applyBorder="1" applyAlignment="1">
      <alignment horizontal="center" vertical="center"/>
    </xf>
    <xf numFmtId="0" fontId="5" fillId="4" borderId="2" xfId="0" applyFont="1" applyFill="1" applyBorder="1" applyAlignment="1">
      <alignment horizontal="left" vertical="center" wrapText="1"/>
    </xf>
    <xf numFmtId="166" fontId="5" fillId="5" borderId="3" xfId="2" applyNumberFormat="1" applyFont="1" applyFill="1" applyBorder="1" applyAlignment="1">
      <alignment vertical="center"/>
    </xf>
    <xf numFmtId="0" fontId="5" fillId="5" borderId="1" xfId="0" applyFont="1" applyFill="1" applyBorder="1" applyAlignment="1">
      <alignment vertical="center"/>
    </xf>
    <xf numFmtId="0" fontId="9" fillId="5" borderId="1" xfId="0" applyFont="1" applyFill="1" applyBorder="1" applyAlignment="1">
      <alignment vertical="center"/>
    </xf>
    <xf numFmtId="0" fontId="5" fillId="5" borderId="1" xfId="0" applyFont="1" applyFill="1" applyBorder="1" applyAlignment="1">
      <alignment horizontal="right" vertical="center"/>
    </xf>
    <xf numFmtId="165" fontId="8" fillId="5" borderId="1" xfId="0" applyNumberFormat="1" applyFont="1" applyFill="1" applyBorder="1" applyAlignment="1">
      <alignment vertical="center"/>
    </xf>
    <xf numFmtId="0" fontId="1" fillId="5" borderId="1" xfId="0" applyFont="1" applyFill="1" applyBorder="1" applyAlignment="1"/>
    <xf numFmtId="165" fontId="5" fillId="5" borderId="3" xfId="2" applyNumberFormat="1" applyFont="1" applyFill="1" applyBorder="1" applyAlignment="1">
      <alignment vertical="center"/>
    </xf>
    <xf numFmtId="0" fontId="5" fillId="5" borderId="1" xfId="0" applyFont="1" applyFill="1" applyBorder="1" applyAlignment="1">
      <alignment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left" vertical="center"/>
    </xf>
    <xf numFmtId="0" fontId="7" fillId="5" borderId="1" xfId="0" applyFont="1" applyFill="1" applyBorder="1"/>
    <xf numFmtId="0" fontId="6" fillId="5" borderId="1" xfId="0" applyFont="1" applyFill="1" applyBorder="1" applyAlignment="1">
      <alignment vertical="center"/>
    </xf>
    <xf numFmtId="0" fontId="8" fillId="5" borderId="1" xfId="0" applyFont="1" applyFill="1" applyBorder="1" applyAlignment="1">
      <alignment vertical="center"/>
    </xf>
    <xf numFmtId="0" fontId="10" fillId="5" borderId="1" xfId="0" applyFont="1" applyFill="1" applyBorder="1" applyAlignment="1">
      <alignment vertical="center"/>
    </xf>
    <xf numFmtId="0" fontId="5" fillId="5" borderId="4" xfId="0" applyFont="1" applyFill="1" applyBorder="1" applyAlignment="1">
      <alignment vertical="center"/>
    </xf>
    <xf numFmtId="0" fontId="5" fillId="6" borderId="1" xfId="0" applyFont="1" applyFill="1" applyBorder="1" applyAlignment="1">
      <alignment vertical="center"/>
    </xf>
    <xf numFmtId="0" fontId="5" fillId="6" borderId="1" xfId="0" applyFont="1" applyFill="1" applyBorder="1" applyAlignment="1">
      <alignment vertical="center" wrapText="1"/>
    </xf>
    <xf numFmtId="0" fontId="9" fillId="6" borderId="1" xfId="0" applyFont="1" applyFill="1" applyBorder="1" applyAlignment="1">
      <alignment vertical="center"/>
    </xf>
    <xf numFmtId="165" fontId="8" fillId="6" borderId="1" xfId="0" applyNumberFormat="1" applyFont="1" applyFill="1" applyBorder="1" applyAlignment="1">
      <alignment vertical="center"/>
    </xf>
    <xf numFmtId="0" fontId="1" fillId="6" borderId="1" xfId="0" applyFont="1" applyFill="1" applyBorder="1" applyAlignment="1"/>
    <xf numFmtId="0" fontId="5" fillId="6" borderId="1" xfId="0" applyFont="1" applyFill="1" applyBorder="1" applyAlignment="1">
      <alignment horizontal="left" vertical="center"/>
    </xf>
    <xf numFmtId="0" fontId="7" fillId="6" borderId="1" xfId="0" applyFont="1" applyFill="1" applyBorder="1"/>
    <xf numFmtId="166" fontId="5" fillId="6" borderId="1" xfId="2" applyNumberFormat="1" applyFont="1" applyFill="1" applyBorder="1" applyAlignment="1">
      <alignment vertical="center"/>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xf>
    <xf numFmtId="165" fontId="1" fillId="6" borderId="1" xfId="0" applyNumberFormat="1" applyFont="1" applyFill="1" applyBorder="1" applyAlignment="1"/>
    <xf numFmtId="0" fontId="5" fillId="7" borderId="1" xfId="0" applyFont="1" applyFill="1" applyBorder="1" applyAlignment="1">
      <alignment horizontal="left" vertical="center"/>
    </xf>
    <xf numFmtId="0" fontId="5" fillId="7" borderId="1" xfId="0" applyFont="1" applyFill="1" applyBorder="1" applyAlignment="1">
      <alignment vertical="center" wrapText="1"/>
    </xf>
    <xf numFmtId="0" fontId="7" fillId="7" borderId="1" xfId="0" applyFont="1" applyFill="1" applyBorder="1"/>
    <xf numFmtId="0" fontId="9" fillId="7" borderId="3" xfId="0" applyFont="1" applyFill="1" applyBorder="1" applyAlignment="1">
      <alignment vertical="center"/>
    </xf>
    <xf numFmtId="165" fontId="8" fillId="7" borderId="1" xfId="0" applyNumberFormat="1" applyFont="1" applyFill="1" applyBorder="1" applyAlignment="1">
      <alignment vertical="center"/>
    </xf>
    <xf numFmtId="0" fontId="1" fillId="7" borderId="1" xfId="0" applyFont="1" applyFill="1" applyBorder="1" applyAlignment="1"/>
    <xf numFmtId="0" fontId="5" fillId="7" borderId="1" xfId="0" applyFont="1" applyFill="1" applyBorder="1" applyAlignment="1">
      <alignment vertical="center"/>
    </xf>
    <xf numFmtId="0" fontId="5" fillId="10" borderId="1" xfId="3" applyFont="1" applyFill="1" applyBorder="1" applyAlignment="1">
      <alignment horizontal="left" vertical="center" wrapText="1"/>
    </xf>
    <xf numFmtId="0" fontId="5" fillId="0" borderId="2" xfId="0" applyFont="1" applyFill="1" applyBorder="1" applyAlignment="1">
      <alignment vertical="center" wrapText="1"/>
    </xf>
    <xf numFmtId="0" fontId="5" fillId="0" borderId="2" xfId="0" applyFont="1" applyFill="1" applyBorder="1" applyAlignment="1">
      <alignment vertical="center"/>
    </xf>
    <xf numFmtId="0" fontId="7" fillId="0" borderId="1" xfId="0" applyFont="1" applyFill="1" applyBorder="1"/>
    <xf numFmtId="165" fontId="11" fillId="0" borderId="2" xfId="2" applyNumberFormat="1" applyFont="1" applyFill="1" applyBorder="1" applyAlignment="1">
      <alignment vertical="center"/>
    </xf>
    <xf numFmtId="0" fontId="5" fillId="0" borderId="5" xfId="0" applyFont="1" applyFill="1" applyBorder="1" applyAlignment="1">
      <alignment vertical="center" wrapText="1"/>
    </xf>
    <xf numFmtId="0" fontId="1" fillId="11" borderId="1" xfId="0" applyFont="1" applyFill="1" applyBorder="1" applyAlignment="1"/>
    <xf numFmtId="166" fontId="12" fillId="11" borderId="1" xfId="2" applyNumberFormat="1" applyFont="1" applyFill="1" applyBorder="1" applyAlignment="1">
      <alignment vertical="center"/>
    </xf>
    <xf numFmtId="0" fontId="12" fillId="11" borderId="1" xfId="0" applyFont="1" applyFill="1" applyBorder="1" applyAlignment="1">
      <alignment horizontal="left" vertical="center"/>
    </xf>
    <xf numFmtId="0" fontId="12" fillId="11" borderId="1" xfId="0" applyFont="1" applyFill="1" applyBorder="1" applyAlignment="1">
      <alignment vertical="center" wrapText="1"/>
    </xf>
    <xf numFmtId="0" fontId="12" fillId="11" borderId="1" xfId="0" applyFont="1" applyFill="1" applyBorder="1"/>
    <xf numFmtId="0" fontId="13" fillId="11" borderId="1" xfId="0" applyFont="1" applyFill="1" applyBorder="1" applyAlignment="1">
      <alignment vertical="center"/>
    </xf>
    <xf numFmtId="0" fontId="12" fillId="11" borderId="1" xfId="0" applyFont="1" applyFill="1" applyBorder="1" applyAlignment="1">
      <alignment horizontal="right" vertical="center"/>
    </xf>
    <xf numFmtId="165" fontId="13" fillId="11" borderId="1" xfId="0" applyNumberFormat="1" applyFont="1" applyFill="1" applyBorder="1" applyAlignment="1">
      <alignment vertical="center"/>
    </xf>
    <xf numFmtId="0" fontId="12" fillId="11" borderId="5" xfId="0" applyFont="1" applyFill="1" applyBorder="1" applyAlignment="1">
      <alignment horizontal="left" vertical="center" wrapText="1"/>
    </xf>
    <xf numFmtId="0" fontId="12" fillId="11" borderId="1" xfId="0" applyFont="1" applyFill="1" applyBorder="1" applyAlignment="1">
      <alignment vertical="center"/>
    </xf>
    <xf numFmtId="0" fontId="12" fillId="11" borderId="1" xfId="0" applyFont="1" applyFill="1" applyBorder="1" applyAlignment="1">
      <alignment wrapText="1"/>
    </xf>
    <xf numFmtId="0" fontId="12" fillId="11" borderId="1"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6" xfId="0" applyFont="1" applyFill="1" applyBorder="1" applyAlignment="1">
      <alignment vertical="center" wrapText="1"/>
    </xf>
    <xf numFmtId="0" fontId="12" fillId="0" borderId="1" xfId="0" applyFont="1" applyFill="1" applyBorder="1" applyAlignment="1">
      <alignment vertical="center"/>
    </xf>
    <xf numFmtId="0" fontId="13" fillId="0" borderId="1" xfId="0" applyFont="1" applyFill="1" applyBorder="1" applyAlignment="1">
      <alignment vertical="center"/>
    </xf>
    <xf numFmtId="0" fontId="12" fillId="0" borderId="1" xfId="0" applyFont="1" applyFill="1" applyBorder="1" applyAlignment="1">
      <alignment horizontal="right" vertical="center"/>
    </xf>
    <xf numFmtId="0" fontId="5" fillId="0" borderId="1"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5" fillId="0" borderId="0" xfId="3" applyFont="1" applyFill="1" applyBorder="1" applyAlignment="1">
      <alignment horizontal="left" vertical="center" wrapText="1"/>
    </xf>
    <xf numFmtId="0" fontId="5"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horizontal="center" vertical="center"/>
    </xf>
    <xf numFmtId="0" fontId="1" fillId="0" borderId="0" xfId="0" applyFont="1" applyFill="1" applyBorder="1" applyAlignment="1"/>
    <xf numFmtId="165" fontId="11" fillId="0" borderId="1" xfId="2" applyNumberFormat="1" applyFont="1" applyFill="1" applyBorder="1" applyAlignment="1">
      <alignment vertical="center"/>
    </xf>
    <xf numFmtId="165" fontId="15" fillId="0" borderId="1" xfId="0" applyNumberFormat="1" applyFont="1" applyBorder="1" applyAlignment="1"/>
    <xf numFmtId="0" fontId="1" fillId="0" borderId="0" xfId="0" applyFont="1" applyFill="1" applyAlignment="1">
      <alignment wrapText="1"/>
    </xf>
    <xf numFmtId="165" fontId="1" fillId="12" borderId="1" xfId="0" applyNumberFormat="1" applyFont="1" applyFill="1" applyBorder="1" applyAlignment="1">
      <alignment vertical="center" wrapText="1"/>
    </xf>
    <xf numFmtId="0" fontId="1" fillId="12" borderId="1" xfId="0" applyFont="1" applyFill="1" applyBorder="1" applyAlignment="1">
      <alignment vertical="center" wrapText="1"/>
    </xf>
    <xf numFmtId="0" fontId="17" fillId="0" borderId="0" xfId="0" applyFont="1" applyAlignment="1">
      <alignmen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xf numFmtId="0" fontId="20" fillId="0" borderId="0" xfId="0" applyFont="1"/>
    <xf numFmtId="3" fontId="1" fillId="0" borderId="0" xfId="0" applyNumberFormat="1" applyFont="1"/>
    <xf numFmtId="0" fontId="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4" fontId="1" fillId="0" borderId="0" xfId="0" applyNumberFormat="1" applyFont="1"/>
    <xf numFmtId="164" fontId="1" fillId="0" borderId="0" xfId="2" applyFont="1"/>
    <xf numFmtId="0" fontId="0" fillId="0" borderId="4" xfId="0" applyFont="1" applyBorder="1" applyAlignment="1">
      <alignment horizontal="center" vertical="center" wrapText="1"/>
    </xf>
    <xf numFmtId="0" fontId="0" fillId="0" borderId="1" xfId="0" applyFont="1" applyBorder="1" applyAlignment="1">
      <alignment vertical="center" wrapText="1"/>
    </xf>
    <xf numFmtId="166" fontId="1" fillId="0" borderId="1" xfId="2" applyNumberFormat="1" applyFont="1" applyBorder="1" applyAlignment="1">
      <alignment horizontal="center" vertical="center"/>
    </xf>
    <xf numFmtId="0" fontId="0" fillId="0" borderId="1" xfId="0" applyFont="1" applyBorder="1" applyAlignment="1">
      <alignment horizontal="center" vertical="center"/>
    </xf>
    <xf numFmtId="165" fontId="0" fillId="15" borderId="1" xfId="2" applyNumberFormat="1" applyFont="1" applyFill="1" applyBorder="1" applyAlignment="1">
      <alignment horizontal="center" vertical="center" wrapText="1"/>
    </xf>
    <xf numFmtId="165" fontId="0" fillId="8" borderId="1" xfId="2" applyNumberFormat="1" applyFont="1" applyFill="1" applyBorder="1" applyAlignment="1">
      <alignment horizontal="center" vertical="center" wrapText="1"/>
    </xf>
    <xf numFmtId="165" fontId="0" fillId="16" borderId="1" xfId="2" applyNumberFormat="1" applyFont="1" applyFill="1" applyBorder="1" applyAlignment="1">
      <alignment horizontal="center" vertical="center" wrapText="1"/>
    </xf>
    <xf numFmtId="0" fontId="0" fillId="0" borderId="1" xfId="0" applyBorder="1" applyAlignment="1">
      <alignment vertical="center" wrapText="1"/>
    </xf>
    <xf numFmtId="165" fontId="0" fillId="0" borderId="1" xfId="2" applyNumberFormat="1" applyFont="1" applyFill="1" applyBorder="1" applyAlignment="1">
      <alignment horizontal="center" vertical="center" wrapText="1"/>
    </xf>
    <xf numFmtId="165" fontId="0" fillId="5" borderId="1" xfId="2" applyNumberFormat="1" applyFont="1" applyFill="1" applyBorder="1" applyAlignment="1">
      <alignment horizontal="center" vertical="center" wrapText="1"/>
    </xf>
    <xf numFmtId="0" fontId="18" fillId="7" borderId="16" xfId="0" applyFont="1" applyFill="1" applyBorder="1" applyAlignment="1">
      <alignment horizontal="left"/>
    </xf>
    <xf numFmtId="165" fontId="18" fillId="7" borderId="16" xfId="2" applyNumberFormat="1"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0" fillId="0" borderId="0" xfId="0" applyFont="1" applyAlignment="1"/>
    <xf numFmtId="0" fontId="0" fillId="0" borderId="18" xfId="0" applyFont="1" applyBorder="1"/>
    <xf numFmtId="0" fontId="24" fillId="0" borderId="18" xfId="0" applyFont="1" applyBorder="1"/>
    <xf numFmtId="0" fontId="27" fillId="18" borderId="8" xfId="0" applyFont="1" applyFill="1" applyBorder="1" applyAlignment="1">
      <alignment vertical="center" wrapText="1"/>
    </xf>
    <xf numFmtId="0" fontId="27" fillId="18" borderId="1" xfId="0" applyFont="1" applyFill="1" applyBorder="1" applyAlignment="1">
      <alignment vertical="center" wrapText="1"/>
    </xf>
    <xf numFmtId="0" fontId="26" fillId="18" borderId="16" xfId="0" applyFont="1" applyFill="1" applyBorder="1" applyAlignment="1">
      <alignment horizontal="left" vertical="center" wrapText="1"/>
    </xf>
    <xf numFmtId="0" fontId="26" fillId="18" borderId="16" xfId="0" applyFont="1" applyFill="1" applyBorder="1" applyAlignment="1">
      <alignment horizontal="left" vertical="center"/>
    </xf>
    <xf numFmtId="168" fontId="26" fillId="15" borderId="17" xfId="0" applyNumberFormat="1" applyFont="1" applyFill="1" applyBorder="1" applyAlignment="1">
      <alignment horizontal="left" vertical="center"/>
    </xf>
    <xf numFmtId="0" fontId="24" fillId="0" borderId="0" xfId="0" applyFont="1" applyAlignment="1"/>
    <xf numFmtId="0" fontId="26" fillId="21" borderId="1" xfId="0" applyFont="1" applyFill="1" applyBorder="1" applyAlignment="1">
      <alignment horizontal="left" vertical="center" wrapText="1"/>
    </xf>
    <xf numFmtId="0" fontId="26" fillId="21" borderId="1" xfId="0" applyFont="1" applyFill="1" applyBorder="1" applyAlignment="1">
      <alignment horizontal="left" vertical="center"/>
    </xf>
    <xf numFmtId="168" fontId="26" fillId="23" borderId="12" xfId="0" applyNumberFormat="1" applyFont="1" applyFill="1" applyBorder="1" applyAlignment="1">
      <alignment horizontal="left" vertical="center"/>
    </xf>
    <xf numFmtId="0" fontId="26" fillId="21" borderId="1" xfId="0" applyFont="1" applyFill="1" applyBorder="1" applyAlignment="1">
      <alignment vertical="center" wrapText="1"/>
    </xf>
    <xf numFmtId="0" fontId="26" fillId="21" borderId="1" xfId="0" applyFont="1" applyFill="1" applyBorder="1" applyAlignment="1">
      <alignment horizontal="center" vertical="center"/>
    </xf>
    <xf numFmtId="168" fontId="26" fillId="20" borderId="12" xfId="0" applyNumberFormat="1" applyFont="1" applyFill="1" applyBorder="1" applyAlignment="1">
      <alignment horizontal="left" vertical="center"/>
    </xf>
    <xf numFmtId="168" fontId="26" fillId="22" borderId="12" xfId="0" applyNumberFormat="1" applyFont="1" applyFill="1" applyBorder="1" applyAlignment="1">
      <alignment horizontal="left" vertical="center"/>
    </xf>
    <xf numFmtId="0" fontId="22" fillId="21" borderId="1" xfId="0" applyFont="1" applyFill="1" applyBorder="1" applyAlignment="1">
      <alignment horizontal="left"/>
    </xf>
    <xf numFmtId="0" fontId="22" fillId="21" borderId="1" xfId="0" applyFont="1" applyFill="1" applyBorder="1" applyAlignment="1">
      <alignment vertical="center" wrapText="1"/>
    </xf>
    <xf numFmtId="0" fontId="26" fillId="21" borderId="1" xfId="0" applyFont="1" applyFill="1" applyBorder="1" applyAlignment="1">
      <alignment horizontal="center" vertical="center" wrapText="1"/>
    </xf>
    <xf numFmtId="168" fontId="26" fillId="22" borderId="12" xfId="0" applyNumberFormat="1" applyFont="1" applyFill="1" applyBorder="1" applyAlignment="1">
      <alignment horizontal="center" vertical="center"/>
    </xf>
    <xf numFmtId="0" fontId="26" fillId="21" borderId="16" xfId="0" applyFont="1" applyFill="1" applyBorder="1" applyAlignment="1">
      <alignment vertical="center" wrapText="1"/>
    </xf>
    <xf numFmtId="0" fontId="26" fillId="21" borderId="16" xfId="0" applyFont="1" applyFill="1" applyBorder="1" applyAlignment="1">
      <alignment horizontal="left" vertical="center" wrapText="1"/>
    </xf>
    <xf numFmtId="168" fontId="26" fillId="22" borderId="17" xfId="0" applyNumberFormat="1" applyFont="1" applyFill="1" applyBorder="1" applyAlignment="1">
      <alignment horizontal="left" vertical="center"/>
    </xf>
    <xf numFmtId="0" fontId="24" fillId="24" borderId="33" xfId="0" applyFont="1" applyFill="1" applyBorder="1" applyAlignment="1">
      <alignment horizontal="left" vertical="center" wrapText="1"/>
    </xf>
    <xf numFmtId="0" fontId="0" fillId="24" borderId="33" xfId="0" applyFont="1" applyFill="1" applyBorder="1" applyAlignment="1">
      <alignment horizontal="left" vertical="center" wrapText="1"/>
    </xf>
    <xf numFmtId="168" fontId="0" fillId="24" borderId="34" xfId="0" applyNumberFormat="1" applyFont="1" applyFill="1" applyBorder="1" applyAlignment="1">
      <alignment horizontal="left" vertical="center"/>
    </xf>
    <xf numFmtId="0" fontId="24" fillId="24" borderId="40" xfId="0" applyFont="1" applyFill="1" applyBorder="1" applyAlignment="1">
      <alignment horizontal="left" vertical="center" wrapText="1"/>
    </xf>
    <xf numFmtId="0" fontId="0" fillId="24" borderId="40" xfId="0" applyFont="1" applyFill="1" applyBorder="1" applyAlignment="1">
      <alignment horizontal="left" vertical="center" wrapText="1"/>
    </xf>
    <xf numFmtId="168" fontId="25" fillId="24" borderId="41" xfId="0" applyNumberFormat="1" applyFont="1" applyFill="1" applyBorder="1" applyAlignment="1">
      <alignment horizontal="left" vertical="center"/>
    </xf>
    <xf numFmtId="0" fontId="0" fillId="25" borderId="11" xfId="0" applyFont="1" applyFill="1" applyBorder="1" applyAlignment="1">
      <alignment horizontal="left" vertical="center" wrapText="1"/>
    </xf>
    <xf numFmtId="168" fontId="0" fillId="24" borderId="41" xfId="0" applyNumberFormat="1" applyFont="1" applyFill="1" applyBorder="1" applyAlignment="1">
      <alignment horizontal="left" vertical="center"/>
    </xf>
    <xf numFmtId="0" fontId="24" fillId="26" borderId="40" xfId="0" applyFont="1" applyFill="1" applyBorder="1" applyAlignment="1">
      <alignment horizontal="left" vertical="center" wrapText="1"/>
    </xf>
    <xf numFmtId="0" fontId="24" fillId="28" borderId="40" xfId="0" applyFont="1" applyFill="1" applyBorder="1" applyAlignment="1">
      <alignment horizontal="left" vertical="center" wrapText="1"/>
    </xf>
    <xf numFmtId="0" fontId="0" fillId="28" borderId="40" xfId="0" applyFont="1" applyFill="1" applyBorder="1" applyAlignment="1">
      <alignment horizontal="left" vertical="center" wrapText="1"/>
    </xf>
    <xf numFmtId="168" fontId="0" fillId="28" borderId="41" xfId="0" applyNumberFormat="1" applyFont="1" applyFill="1" applyBorder="1" applyAlignment="1">
      <alignment horizontal="left" vertical="center"/>
    </xf>
    <xf numFmtId="0" fontId="0" fillId="24" borderId="40" xfId="0" applyFont="1" applyFill="1" applyBorder="1" applyAlignment="1">
      <alignment horizontal="center" vertical="center"/>
    </xf>
    <xf numFmtId="0" fontId="24" fillId="24" borderId="19" xfId="0" applyFont="1" applyFill="1" applyBorder="1" applyAlignment="1">
      <alignment horizontal="left" vertical="center" wrapText="1"/>
    </xf>
    <xf numFmtId="0" fontId="0" fillId="24" borderId="19" xfId="0" applyFont="1" applyFill="1" applyBorder="1" applyAlignment="1">
      <alignment horizontal="left" vertical="center" wrapText="1"/>
    </xf>
    <xf numFmtId="0" fontId="0" fillId="24" borderId="19" xfId="0" applyFont="1" applyFill="1" applyBorder="1" applyAlignment="1">
      <alignment horizontal="left" vertical="center"/>
    </xf>
    <xf numFmtId="168" fontId="0" fillId="24" borderId="20" xfId="0" applyNumberFormat="1" applyFont="1" applyFill="1" applyBorder="1" applyAlignment="1">
      <alignment horizontal="left" vertical="center"/>
    </xf>
    <xf numFmtId="0" fontId="24" fillId="29" borderId="8" xfId="0" applyFont="1" applyFill="1" applyBorder="1" applyAlignment="1">
      <alignment horizontal="left" vertical="top" wrapText="1"/>
    </xf>
    <xf numFmtId="0" fontId="0" fillId="29" borderId="8" xfId="0" applyFont="1" applyFill="1" applyBorder="1" applyAlignment="1">
      <alignment horizontal="left" vertical="center" wrapText="1"/>
    </xf>
    <xf numFmtId="0" fontId="0" fillId="29" borderId="8" xfId="0" applyFont="1" applyFill="1" applyBorder="1" applyAlignment="1">
      <alignment horizontal="left" vertical="center"/>
    </xf>
    <xf numFmtId="168" fontId="0" fillId="29" borderId="42" xfId="0" applyNumberFormat="1" applyFont="1" applyFill="1" applyBorder="1" applyAlignment="1">
      <alignment horizontal="left" vertical="center"/>
    </xf>
    <xf numFmtId="0" fontId="24" fillId="29" borderId="1" xfId="0" applyFont="1" applyFill="1" applyBorder="1" applyAlignment="1">
      <alignment horizontal="left" vertical="center" wrapText="1"/>
    </xf>
    <xf numFmtId="0" fontId="0" fillId="29" borderId="1" xfId="0" applyFont="1" applyFill="1" applyBorder="1" applyAlignment="1">
      <alignment horizontal="left" vertical="center" wrapText="1"/>
    </xf>
    <xf numFmtId="168" fontId="0" fillId="29" borderId="3" xfId="0" applyNumberFormat="1" applyFont="1" applyFill="1" applyBorder="1" applyAlignment="1">
      <alignment horizontal="left" vertical="center"/>
    </xf>
    <xf numFmtId="0" fontId="29" fillId="29" borderId="1" xfId="0" applyFont="1" applyFill="1" applyBorder="1" applyAlignment="1">
      <alignment horizontal="left" vertical="center" wrapText="1"/>
    </xf>
    <xf numFmtId="168" fontId="0" fillId="29" borderId="1" xfId="0" applyNumberFormat="1" applyFont="1" applyFill="1" applyBorder="1" applyAlignment="1">
      <alignment horizontal="left" vertical="center"/>
    </xf>
    <xf numFmtId="0" fontId="29" fillId="29" borderId="1" xfId="0" applyFont="1" applyFill="1" applyBorder="1" applyAlignment="1">
      <alignment vertical="center" wrapText="1"/>
    </xf>
    <xf numFmtId="0" fontId="0" fillId="29" borderId="1" xfId="0" applyFont="1" applyFill="1" applyBorder="1" applyAlignment="1">
      <alignment horizontal="left" vertical="center"/>
    </xf>
    <xf numFmtId="168" fontId="0" fillId="29" borderId="3" xfId="0" applyNumberFormat="1" applyFont="1" applyFill="1" applyBorder="1" applyAlignment="1">
      <alignment horizontal="right" vertical="center"/>
    </xf>
    <xf numFmtId="0" fontId="0" fillId="31" borderId="11" xfId="0" applyFont="1" applyFill="1" applyBorder="1" applyAlignment="1">
      <alignment horizontal="left" vertical="center" wrapText="1"/>
    </xf>
    <xf numFmtId="0" fontId="29" fillId="29" borderId="1" xfId="0" applyFont="1" applyFill="1" applyBorder="1" applyAlignment="1">
      <alignment horizontal="center" vertical="center" wrapText="1"/>
    </xf>
    <xf numFmtId="168" fontId="0" fillId="29" borderId="1" xfId="0" applyNumberFormat="1" applyFont="1" applyFill="1" applyBorder="1" applyAlignment="1">
      <alignment horizontal="center" vertical="center"/>
    </xf>
    <xf numFmtId="0" fontId="0" fillId="29" borderId="1" xfId="0" applyFont="1" applyFill="1" applyBorder="1" applyAlignment="1">
      <alignment vertical="center" wrapText="1"/>
    </xf>
    <xf numFmtId="0" fontId="24" fillId="32" borderId="1" xfId="0" applyFont="1" applyFill="1" applyBorder="1" applyAlignment="1">
      <alignment horizontal="left" vertical="center" wrapText="1"/>
    </xf>
    <xf numFmtId="0" fontId="0" fillId="32" borderId="1" xfId="0" applyFont="1" applyFill="1" applyBorder="1" applyAlignment="1">
      <alignment horizontal="left" vertical="center" wrapText="1"/>
    </xf>
    <xf numFmtId="0" fontId="0" fillId="32" borderId="1" xfId="0" applyFont="1" applyFill="1" applyBorder="1" applyAlignment="1">
      <alignment horizontal="left" vertical="center"/>
    </xf>
    <xf numFmtId="168" fontId="0" fillId="32" borderId="3" xfId="0" applyNumberFormat="1" applyFont="1" applyFill="1" applyBorder="1" applyAlignment="1">
      <alignment horizontal="left" vertical="center"/>
    </xf>
    <xf numFmtId="0" fontId="0" fillId="27" borderId="11" xfId="0" applyFont="1" applyFill="1" applyBorder="1" applyAlignment="1"/>
    <xf numFmtId="0" fontId="0" fillId="29" borderId="16" xfId="0" applyFont="1" applyFill="1" applyBorder="1" applyAlignment="1">
      <alignment horizontal="left" vertical="center" wrapText="1"/>
    </xf>
    <xf numFmtId="0" fontId="24" fillId="29" borderId="16" xfId="0" applyFont="1" applyFill="1" applyBorder="1" applyAlignment="1">
      <alignment horizontal="left" vertical="center" wrapText="1"/>
    </xf>
    <xf numFmtId="0" fontId="0" fillId="29" borderId="16" xfId="0" applyFont="1" applyFill="1" applyBorder="1" applyAlignment="1">
      <alignment horizontal="left" vertical="center"/>
    </xf>
    <xf numFmtId="168" fontId="0" fillId="29" borderId="45" xfId="0" applyNumberFormat="1" applyFont="1" applyFill="1" applyBorder="1" applyAlignment="1">
      <alignment horizontal="left" vertical="center"/>
    </xf>
    <xf numFmtId="0" fontId="24" fillId="34" borderId="38" xfId="0" applyFont="1" applyFill="1" applyBorder="1" applyAlignment="1">
      <alignment horizontal="left" vertical="center" wrapText="1"/>
    </xf>
    <xf numFmtId="0" fontId="0" fillId="34" borderId="38" xfId="0" applyFont="1" applyFill="1" applyBorder="1" applyAlignment="1">
      <alignment horizontal="left" vertical="center" wrapText="1"/>
    </xf>
    <xf numFmtId="168" fontId="0" fillId="34" borderId="39" xfId="0" applyNumberFormat="1" applyFont="1" applyFill="1" applyBorder="1" applyAlignment="1">
      <alignment horizontal="left" vertical="center"/>
    </xf>
    <xf numFmtId="0" fontId="0" fillId="35" borderId="11" xfId="0" applyFont="1" applyFill="1" applyBorder="1" applyAlignment="1">
      <alignment horizontal="left" vertical="center" wrapText="1"/>
    </xf>
    <xf numFmtId="0" fontId="24" fillId="34" borderId="40" xfId="0" applyFont="1" applyFill="1" applyBorder="1" applyAlignment="1">
      <alignment horizontal="left" vertical="center" wrapText="1"/>
    </xf>
    <xf numFmtId="0" fontId="0" fillId="34" borderId="40" xfId="0" applyFont="1" applyFill="1" applyBorder="1" applyAlignment="1">
      <alignment horizontal="left" vertical="center" wrapText="1"/>
    </xf>
    <xf numFmtId="168" fontId="0" fillId="34" borderId="41" xfId="0" applyNumberFormat="1" applyFont="1" applyFill="1" applyBorder="1" applyAlignment="1">
      <alignment horizontal="left" vertical="center"/>
    </xf>
    <xf numFmtId="0" fontId="0" fillId="34" borderId="33" xfId="0" applyFont="1" applyFill="1" applyBorder="1" applyAlignment="1">
      <alignment horizontal="left" vertical="center" wrapText="1"/>
    </xf>
    <xf numFmtId="0" fontId="0" fillId="34" borderId="40" xfId="0" applyFont="1" applyFill="1" applyBorder="1" applyAlignment="1">
      <alignment horizontal="left" vertical="center"/>
    </xf>
    <xf numFmtId="0" fontId="24" fillId="37" borderId="19" xfId="0" applyFont="1" applyFill="1" applyBorder="1" applyAlignment="1">
      <alignment horizontal="left" vertical="center" wrapText="1"/>
    </xf>
    <xf numFmtId="0" fontId="0" fillId="37" borderId="19" xfId="0" applyFont="1" applyFill="1" applyBorder="1" applyAlignment="1">
      <alignment horizontal="left" vertical="center" wrapText="1"/>
    </xf>
    <xf numFmtId="0" fontId="0" fillId="37" borderId="19" xfId="0" applyFont="1" applyFill="1" applyBorder="1" applyAlignment="1">
      <alignment horizontal="left" vertical="center"/>
    </xf>
    <xf numFmtId="168" fontId="25" fillId="37" borderId="20" xfId="0" applyNumberFormat="1" applyFont="1" applyFill="1" applyBorder="1" applyAlignment="1">
      <alignment horizontal="left" vertical="center"/>
    </xf>
    <xf numFmtId="0" fontId="24" fillId="34" borderId="1" xfId="0" applyFont="1" applyFill="1" applyBorder="1" applyAlignment="1">
      <alignment horizontal="left" vertical="center" wrapText="1"/>
    </xf>
    <xf numFmtId="0" fontId="0" fillId="34" borderId="1" xfId="0" applyFont="1" applyFill="1" applyBorder="1" applyAlignment="1">
      <alignment horizontal="left" vertical="center" wrapText="1"/>
    </xf>
    <xf numFmtId="168" fontId="0" fillId="34" borderId="1" xfId="0" applyNumberFormat="1" applyFont="1" applyFill="1" applyBorder="1" applyAlignment="1">
      <alignment vertical="center"/>
    </xf>
    <xf numFmtId="0" fontId="0" fillId="35" borderId="46" xfId="0" applyFont="1" applyFill="1" applyBorder="1" applyAlignment="1">
      <alignment horizontal="left" vertical="center" wrapText="1"/>
    </xf>
    <xf numFmtId="0" fontId="29" fillId="34" borderId="40" xfId="0" applyFont="1" applyFill="1" applyBorder="1" applyAlignment="1">
      <alignment vertical="center" wrapText="1"/>
    </xf>
    <xf numFmtId="0" fontId="29" fillId="34" borderId="41" xfId="0" applyFont="1" applyFill="1" applyBorder="1" applyAlignment="1">
      <alignment horizontal="left" vertical="center" wrapText="1"/>
    </xf>
    <xf numFmtId="0" fontId="25" fillId="36" borderId="38" xfId="0" applyFont="1" applyFill="1" applyBorder="1"/>
    <xf numFmtId="168" fontId="0" fillId="34" borderId="24" xfId="0" applyNumberFormat="1" applyFont="1" applyFill="1" applyBorder="1" applyAlignment="1">
      <alignment vertical="center"/>
    </xf>
    <xf numFmtId="0" fontId="0" fillId="34" borderId="19" xfId="0" applyFont="1" applyFill="1" applyBorder="1" applyAlignment="1">
      <alignment horizontal="left" vertical="center" wrapText="1"/>
    </xf>
    <xf numFmtId="0" fontId="29" fillId="34" borderId="40" xfId="0" applyFont="1" applyFill="1" applyBorder="1" applyAlignment="1">
      <alignment horizontal="left" vertical="center" wrapText="1"/>
    </xf>
    <xf numFmtId="168" fontId="0" fillId="34" borderId="41" xfId="0" applyNumberFormat="1" applyFont="1" applyFill="1" applyBorder="1" applyAlignment="1">
      <alignment horizontal="left" vertical="center" wrapText="1"/>
    </xf>
    <xf numFmtId="0" fontId="29" fillId="34" borderId="19" xfId="0" applyFont="1" applyFill="1" applyBorder="1" applyAlignment="1">
      <alignment horizontal="left" vertical="center" wrapText="1"/>
    </xf>
    <xf numFmtId="168" fontId="0" fillId="34" borderId="20" xfId="0" applyNumberFormat="1" applyFont="1" applyFill="1" applyBorder="1" applyAlignment="1">
      <alignment horizontal="left" vertical="center" wrapText="1"/>
    </xf>
    <xf numFmtId="0" fontId="0" fillId="33" borderId="49" xfId="0" applyFont="1" applyFill="1" applyBorder="1" applyAlignment="1">
      <alignment vertical="center" wrapText="1"/>
    </xf>
    <xf numFmtId="168" fontId="0" fillId="38" borderId="49" xfId="0" applyNumberFormat="1" applyFont="1" applyFill="1" applyBorder="1" applyAlignment="1">
      <alignment vertical="center"/>
    </xf>
    <xf numFmtId="0" fontId="0" fillId="38" borderId="49" xfId="0" applyFont="1" applyFill="1" applyBorder="1" applyAlignment="1">
      <alignment vertical="center" wrapText="1"/>
    </xf>
    <xf numFmtId="0" fontId="29" fillId="38" borderId="49" xfId="0" applyFont="1" applyFill="1" applyBorder="1" applyAlignment="1">
      <alignment horizontal="left" vertical="center" wrapText="1"/>
    </xf>
    <xf numFmtId="0" fontId="0" fillId="38" borderId="49" xfId="0" applyFont="1" applyFill="1" applyBorder="1" applyAlignment="1">
      <alignment horizontal="left" vertical="center" wrapText="1"/>
    </xf>
    <xf numFmtId="168" fontId="0" fillId="38" borderId="50" xfId="0" applyNumberFormat="1" applyFont="1" applyFill="1" applyBorder="1" applyAlignment="1">
      <alignment horizontal="left" vertical="center"/>
    </xf>
    <xf numFmtId="0" fontId="0" fillId="27" borderId="51" xfId="0" applyFont="1" applyFill="1" applyBorder="1" applyAlignment="1"/>
    <xf numFmtId="0" fontId="23" fillId="0" borderId="0" xfId="0" applyFont="1" applyAlignment="1">
      <alignment horizontal="center" vertical="center"/>
    </xf>
    <xf numFmtId="168" fontId="23" fillId="0" borderId="0" xfId="0" applyNumberFormat="1" applyFont="1" applyAlignment="1">
      <alignment horizontal="center" vertical="center"/>
    </xf>
    <xf numFmtId="168" fontId="23" fillId="0" borderId="38" xfId="0" applyNumberFormat="1" applyFont="1" applyBorder="1" applyAlignment="1">
      <alignment horizontal="center" vertical="center"/>
    </xf>
    <xf numFmtId="0" fontId="22" fillId="0" borderId="0" xfId="0" applyFont="1"/>
    <xf numFmtId="3" fontId="22" fillId="0" borderId="0" xfId="0" applyNumberFormat="1" applyFont="1"/>
    <xf numFmtId="0" fontId="24" fillId="0" borderId="0" xfId="0" applyFont="1"/>
    <xf numFmtId="168" fontId="22" fillId="0" borderId="0" xfId="0" applyNumberFormat="1" applyFont="1"/>
    <xf numFmtId="0" fontId="28" fillId="0" borderId="0" xfId="0" applyFont="1"/>
    <xf numFmtId="167" fontId="28" fillId="0" borderId="0" xfId="0" applyNumberFormat="1" applyFont="1"/>
    <xf numFmtId="168" fontId="28" fillId="0" borderId="0" xfId="0" applyNumberFormat="1" applyFont="1"/>
    <xf numFmtId="0" fontId="23" fillId="0" borderId="0" xfId="0" applyFont="1"/>
    <xf numFmtId="165" fontId="1" fillId="0" borderId="0" xfId="0" applyNumberFormat="1" applyFont="1" applyAlignment="1"/>
    <xf numFmtId="3" fontId="0" fillId="0" borderId="0" xfId="0" applyNumberFormat="1"/>
    <xf numFmtId="168" fontId="4" fillId="0" borderId="0" xfId="0" applyNumberFormat="1" applyFont="1" applyAlignment="1">
      <alignment vertical="center"/>
    </xf>
    <xf numFmtId="3" fontId="0" fillId="0" borderId="1" xfId="0" applyNumberFormat="1" applyBorder="1" applyAlignment="1">
      <alignment vertical="center" wrapText="1"/>
    </xf>
    <xf numFmtId="0" fontId="18" fillId="14" borderId="1" xfId="0" applyFont="1" applyFill="1" applyBorder="1" applyAlignment="1">
      <alignment horizontal="center" vertical="center" wrapText="1"/>
    </xf>
    <xf numFmtId="3" fontId="18" fillId="14" borderId="1" xfId="0" applyNumberFormat="1" applyFont="1" applyFill="1" applyBorder="1" applyAlignment="1">
      <alignment horizontal="center" vertical="center" wrapText="1"/>
    </xf>
    <xf numFmtId="3" fontId="21" fillId="0" borderId="0" xfId="0" applyNumberFormat="1" applyFont="1"/>
    <xf numFmtId="0" fontId="0" fillId="39" borderId="11" xfId="0" applyFont="1" applyFill="1" applyBorder="1" applyAlignment="1">
      <alignment horizontal="left" vertical="center" wrapText="1"/>
    </xf>
    <xf numFmtId="0" fontId="22" fillId="0" borderId="1" xfId="0" applyFont="1" applyBorder="1" applyAlignment="1">
      <alignment horizontal="center" vertical="center" wrapText="1"/>
    </xf>
    <xf numFmtId="0" fontId="0" fillId="15" borderId="1" xfId="0" applyFont="1" applyFill="1" applyBorder="1" applyAlignment="1">
      <alignment horizontal="left" vertical="center" wrapText="1"/>
    </xf>
    <xf numFmtId="14" fontId="0" fillId="15" borderId="1" xfId="0" applyNumberFormat="1" applyFont="1" applyFill="1" applyBorder="1" applyAlignment="1">
      <alignment horizontal="left" vertical="center" wrapText="1"/>
    </xf>
    <xf numFmtId="14" fontId="0" fillId="15" borderId="12" xfId="0" applyNumberFormat="1" applyFont="1" applyFill="1" applyBorder="1" applyAlignment="1">
      <alignment horizontal="center" vertical="center" wrapText="1"/>
    </xf>
    <xf numFmtId="0" fontId="0" fillId="8" borderId="1" xfId="0" applyFont="1" applyFill="1" applyBorder="1" applyAlignment="1">
      <alignment horizontal="left" vertical="center" wrapText="1"/>
    </xf>
    <xf numFmtId="14" fontId="0" fillId="8" borderId="1" xfId="0" applyNumberFormat="1" applyFont="1" applyFill="1" applyBorder="1" applyAlignment="1">
      <alignment horizontal="left" vertical="center" wrapText="1"/>
    </xf>
    <xf numFmtId="14" fontId="0" fillId="8" borderId="12" xfId="0" applyNumberFormat="1" applyFont="1" applyFill="1" applyBorder="1" applyAlignment="1">
      <alignment horizontal="center" vertical="center" wrapText="1"/>
    </xf>
    <xf numFmtId="0" fontId="0" fillId="16" borderId="1" xfId="0" applyFont="1" applyFill="1" applyBorder="1" applyAlignment="1">
      <alignment horizontal="left" vertical="center" wrapText="1"/>
    </xf>
    <xf numFmtId="14" fontId="0" fillId="16" borderId="1" xfId="0" applyNumberFormat="1" applyFont="1" applyFill="1" applyBorder="1" applyAlignment="1">
      <alignment horizontal="left" vertical="center" wrapText="1"/>
    </xf>
    <xf numFmtId="14" fontId="0" fillId="16" borderId="12"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14" fontId="0" fillId="0" borderId="12" xfId="0" applyNumberFormat="1" applyFont="1" applyBorder="1" applyAlignment="1">
      <alignment horizontal="center" vertical="center" wrapText="1"/>
    </xf>
    <xf numFmtId="14" fontId="0" fillId="17" borderId="12" xfId="0" applyNumberFormat="1" applyFont="1" applyFill="1" applyBorder="1" applyAlignment="1">
      <alignment horizontal="center" vertical="center" wrapText="1"/>
    </xf>
    <xf numFmtId="165" fontId="0" fillId="0" borderId="1" xfId="0" applyNumberFormat="1" applyFont="1" applyBorder="1" applyAlignment="1">
      <alignment horizontal="left" vertical="center" wrapText="1"/>
    </xf>
    <xf numFmtId="0" fontId="0" fillId="5" borderId="1" xfId="0" applyFont="1" applyFill="1" applyBorder="1" applyAlignment="1">
      <alignment horizontal="left" vertical="center" wrapText="1"/>
    </xf>
    <xf numFmtId="14" fontId="0" fillId="5" borderId="1" xfId="0" applyNumberFormat="1" applyFont="1" applyFill="1" applyBorder="1" applyAlignment="1">
      <alignment horizontal="left" vertical="center" wrapText="1"/>
    </xf>
    <xf numFmtId="14" fontId="0" fillId="5" borderId="1" xfId="0" applyNumberFormat="1" applyFont="1" applyFill="1" applyBorder="1" applyAlignment="1">
      <alignment horizontal="center" vertical="center" wrapText="1"/>
    </xf>
    <xf numFmtId="0" fontId="0" fillId="5" borderId="1" xfId="0" applyFont="1" applyFill="1" applyBorder="1" applyAlignment="1">
      <alignment horizontal="justify" vertical="center" wrapText="1"/>
    </xf>
    <xf numFmtId="165" fontId="21" fillId="7" borderId="16" xfId="2"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165" fontId="1" fillId="12" borderId="1" xfId="0" applyNumberFormat="1" applyFont="1" applyFill="1" applyBorder="1" applyAlignment="1">
      <alignment horizontal="center" vertical="center" wrapText="1"/>
    </xf>
    <xf numFmtId="164" fontId="1" fillId="12" borderId="1" xfId="2"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Fill="1" applyBorder="1" applyAlignment="1">
      <alignment horizontal="center" vertical="center"/>
    </xf>
    <xf numFmtId="165" fontId="1" fillId="0" borderId="1" xfId="0" applyNumberFormat="1" applyFont="1" applyBorder="1" applyAlignment="1">
      <alignment horizontal="center" vertical="center"/>
    </xf>
    <xf numFmtId="165" fontId="1" fillId="0" borderId="1" xfId="0" applyNumberFormat="1" applyFont="1" applyFill="1" applyBorder="1" applyAlignment="1">
      <alignment horizontal="center" vertical="center"/>
    </xf>
    <xf numFmtId="164" fontId="1" fillId="0" borderId="3" xfId="2" applyFont="1" applyBorder="1" applyAlignment="1">
      <alignment horizontal="center" vertical="center"/>
    </xf>
    <xf numFmtId="166" fontId="1" fillId="0" borderId="3" xfId="2" applyNumberFormat="1" applyFont="1" applyBorder="1" applyAlignment="1">
      <alignment horizontal="center" vertical="center"/>
    </xf>
    <xf numFmtId="165" fontId="0" fillId="15" borderId="3" xfId="2" applyNumberFormat="1" applyFont="1" applyFill="1" applyBorder="1" applyAlignment="1">
      <alignment horizontal="center" vertical="center" wrapText="1"/>
    </xf>
    <xf numFmtId="165" fontId="0" fillId="8" borderId="3" xfId="2" applyNumberFormat="1" applyFont="1" applyFill="1" applyBorder="1" applyAlignment="1">
      <alignment horizontal="center" vertical="center" wrapText="1"/>
    </xf>
    <xf numFmtId="165" fontId="0" fillId="16" borderId="3" xfId="2" applyNumberFormat="1" applyFont="1" applyFill="1" applyBorder="1" applyAlignment="1">
      <alignment horizontal="center" vertical="center" wrapText="1"/>
    </xf>
    <xf numFmtId="165" fontId="0" fillId="0" borderId="3" xfId="2" applyNumberFormat="1" applyFont="1" applyFill="1" applyBorder="1" applyAlignment="1">
      <alignment horizontal="center" vertical="center" wrapText="1"/>
    </xf>
    <xf numFmtId="165" fontId="0" fillId="5" borderId="3" xfId="2" applyNumberFormat="1" applyFont="1" applyFill="1" applyBorder="1" applyAlignment="1">
      <alignment horizontal="center" vertical="center" wrapText="1"/>
    </xf>
    <xf numFmtId="4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0" fillId="25" borderId="3" xfId="0" applyFont="1" applyFill="1" applyBorder="1" applyAlignment="1">
      <alignment horizontal="left" vertical="center" wrapText="1"/>
    </xf>
    <xf numFmtId="0" fontId="0" fillId="27" borderId="3" xfId="0" applyFont="1" applyFill="1" applyBorder="1" applyAlignment="1"/>
    <xf numFmtId="0" fontId="0" fillId="31" borderId="3" xfId="0" applyFont="1" applyFill="1" applyBorder="1" applyAlignment="1">
      <alignment horizontal="left" vertical="center" wrapText="1"/>
    </xf>
    <xf numFmtId="0" fontId="0" fillId="27" borderId="3" xfId="0" applyFont="1" applyFill="1" applyBorder="1" applyAlignment="1">
      <alignment vertical="center" wrapText="1"/>
    </xf>
    <xf numFmtId="0" fontId="0" fillId="27" borderId="55" xfId="0" applyFont="1" applyFill="1" applyBorder="1" applyAlignment="1"/>
    <xf numFmtId="168" fontId="4" fillId="0" borderId="1" xfId="0" applyNumberFormat="1" applyFont="1" applyBorder="1" applyAlignment="1">
      <alignment horizontal="center" vertical="center"/>
    </xf>
    <xf numFmtId="168" fontId="0" fillId="34" borderId="1" xfId="0" applyNumberFormat="1" applyFont="1" applyFill="1" applyBorder="1" applyAlignment="1">
      <alignment horizontal="center" vertical="center"/>
    </xf>
    <xf numFmtId="0" fontId="0" fillId="0" borderId="0" xfId="0" applyFont="1" applyAlignment="1">
      <alignment horizontal="center" vertical="center"/>
    </xf>
    <xf numFmtId="166" fontId="1" fillId="40" borderId="1" xfId="0" applyNumberFormat="1" applyFont="1" applyFill="1" applyBorder="1" applyAlignment="1">
      <alignment vertical="center" wrapText="1"/>
    </xf>
    <xf numFmtId="0" fontId="1" fillId="40" borderId="1" xfId="0" applyFont="1" applyFill="1" applyBorder="1" applyAlignment="1">
      <alignment vertical="center" wrapText="1"/>
    </xf>
    <xf numFmtId="0" fontId="17" fillId="0" borderId="1" xfId="0" applyFont="1" applyBorder="1" applyAlignment="1">
      <alignment horizontal="center" vertical="center" wrapText="1"/>
    </xf>
    <xf numFmtId="3" fontId="14" fillId="2" borderId="2" xfId="0" applyNumberFormat="1" applyFont="1" applyFill="1" applyBorder="1" applyAlignment="1">
      <alignment horizontal="center" vertical="center" wrapText="1"/>
    </xf>
    <xf numFmtId="3" fontId="14" fillId="2" borderId="4" xfId="0" applyNumberFormat="1" applyFont="1" applyFill="1" applyBorder="1" applyAlignment="1">
      <alignment horizontal="center" vertical="center" wrapText="1"/>
    </xf>
    <xf numFmtId="165" fontId="5" fillId="4" borderId="2" xfId="2" applyNumberFormat="1" applyFont="1" applyFill="1" applyBorder="1" applyAlignment="1">
      <alignment horizontal="center" vertical="center"/>
    </xf>
    <xf numFmtId="165" fontId="5" fillId="4" borderId="5" xfId="2" applyNumberFormat="1" applyFont="1" applyFill="1" applyBorder="1" applyAlignment="1">
      <alignment horizontal="center" vertical="center"/>
    </xf>
    <xf numFmtId="165" fontId="5" fillId="4" borderId="4" xfId="2" applyNumberFormat="1" applyFont="1" applyFill="1" applyBorder="1" applyAlignment="1">
      <alignment horizontal="center" vertical="center"/>
    </xf>
    <xf numFmtId="0" fontId="12" fillId="11" borderId="2" xfId="0" applyFont="1" applyFill="1" applyBorder="1" applyAlignment="1">
      <alignment horizontal="left" vertical="center" wrapText="1"/>
    </xf>
    <xf numFmtId="0" fontId="12" fillId="11" borderId="4" xfId="0" applyFont="1" applyFill="1" applyBorder="1" applyAlignment="1">
      <alignment horizontal="left" vertical="center" wrapText="1"/>
    </xf>
    <xf numFmtId="0" fontId="5" fillId="4" borderId="2" xfId="0" applyFont="1" applyFill="1" applyBorder="1" applyAlignment="1">
      <alignment horizontal="right" vertical="center"/>
    </xf>
    <xf numFmtId="0" fontId="5" fillId="4" borderId="4" xfId="0" applyFont="1" applyFill="1" applyBorder="1" applyAlignment="1">
      <alignment horizontal="right" vertical="center"/>
    </xf>
    <xf numFmtId="0" fontId="5" fillId="4" borderId="5" xfId="0" applyFont="1" applyFill="1" applyBorder="1" applyAlignment="1">
      <alignment horizontal="right" vertical="center"/>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9" fillId="4" borderId="1" xfId="0" applyFont="1" applyFill="1" applyBorder="1" applyAlignment="1">
      <alignment horizontal="left"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xf>
    <xf numFmtId="0" fontId="5" fillId="4" borderId="2" xfId="0" applyFont="1" applyFill="1" applyBorder="1" applyAlignment="1">
      <alignment vertical="center" wrapText="1"/>
    </xf>
    <xf numFmtId="0" fontId="5" fillId="4" borderId="4" xfId="0" applyFont="1" applyFill="1" applyBorder="1" applyAlignment="1">
      <alignment vertical="center" wrapText="1"/>
    </xf>
    <xf numFmtId="0" fontId="12" fillId="11" borderId="2" xfId="0" applyFont="1" applyFill="1" applyBorder="1" applyAlignment="1">
      <alignment vertical="center" wrapText="1"/>
    </xf>
    <xf numFmtId="0" fontId="12" fillId="11" borderId="5" xfId="0" applyFont="1" applyFill="1" applyBorder="1" applyAlignment="1">
      <alignment vertical="center" wrapText="1"/>
    </xf>
    <xf numFmtId="0" fontId="12" fillId="11" borderId="4" xfId="0" applyFont="1" applyFill="1" applyBorder="1" applyAlignment="1">
      <alignment vertical="center" wrapText="1"/>
    </xf>
    <xf numFmtId="0" fontId="5" fillId="5" borderId="2" xfId="0" applyFont="1" applyFill="1" applyBorder="1" applyAlignment="1">
      <alignment vertical="center" wrapText="1"/>
    </xf>
    <xf numFmtId="0" fontId="5" fillId="5" borderId="5" xfId="0" applyFont="1" applyFill="1" applyBorder="1" applyAlignment="1">
      <alignment vertical="center" wrapText="1"/>
    </xf>
    <xf numFmtId="0" fontId="5" fillId="5" borderId="4" xfId="0" applyFont="1" applyFill="1" applyBorder="1" applyAlignment="1">
      <alignment vertical="center" wrapText="1"/>
    </xf>
    <xf numFmtId="165" fontId="5" fillId="5" borderId="2" xfId="2" applyNumberFormat="1" applyFont="1" applyFill="1" applyBorder="1" applyAlignment="1">
      <alignment horizontal="center" vertical="center"/>
    </xf>
    <xf numFmtId="165" fontId="5" fillId="5" borderId="5" xfId="2" applyNumberFormat="1" applyFont="1" applyFill="1" applyBorder="1" applyAlignment="1">
      <alignment horizontal="center" vertical="center"/>
    </xf>
    <xf numFmtId="165" fontId="5" fillId="5" borderId="4" xfId="2" applyNumberFormat="1" applyFont="1" applyFill="1" applyBorder="1" applyAlignment="1">
      <alignment horizontal="center" vertical="center"/>
    </xf>
    <xf numFmtId="166" fontId="12" fillId="11" borderId="1" xfId="2" applyNumberFormat="1" applyFont="1" applyFill="1" applyBorder="1" applyAlignment="1">
      <alignment horizontal="center" vertical="center"/>
    </xf>
    <xf numFmtId="0" fontId="5" fillId="4" borderId="5" xfId="0" applyFont="1" applyFill="1" applyBorder="1" applyAlignment="1">
      <alignment horizontal="left" vertical="center"/>
    </xf>
    <xf numFmtId="0" fontId="5" fillId="3" borderId="2" xfId="0" applyFont="1" applyFill="1" applyBorder="1" applyAlignment="1">
      <alignment vertical="center" wrapText="1"/>
    </xf>
    <xf numFmtId="0" fontId="5" fillId="3" borderId="5" xfId="0" applyFont="1" applyFill="1" applyBorder="1" applyAlignment="1">
      <alignment vertical="center" wrapText="1"/>
    </xf>
    <xf numFmtId="165" fontId="5" fillId="3" borderId="2" xfId="2" applyNumberFormat="1" applyFont="1" applyFill="1" applyBorder="1" applyAlignment="1">
      <alignment horizontal="center" vertical="center"/>
    </xf>
    <xf numFmtId="165" fontId="5" fillId="3" borderId="5" xfId="2"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vertical="center" wrapText="1"/>
    </xf>
    <xf numFmtId="3" fontId="5" fillId="0" borderId="2"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5" fillId="6" borderId="1" xfId="3" applyFont="1" applyFill="1" applyBorder="1" applyAlignment="1">
      <alignment horizontal="left" vertical="center" wrapText="1"/>
    </xf>
    <xf numFmtId="166" fontId="5" fillId="6" borderId="1" xfId="2" applyNumberFormat="1" applyFont="1" applyFill="1" applyBorder="1" applyAlignment="1">
      <alignment horizontal="center" vertical="center"/>
    </xf>
    <xf numFmtId="0" fontId="5" fillId="0" borderId="1" xfId="0" applyFont="1" applyFill="1" applyBorder="1" applyAlignment="1">
      <alignment vertical="center" wrapText="1"/>
    </xf>
    <xf numFmtId="3" fontId="5" fillId="6" borderId="1" xfId="0" applyNumberFormat="1"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xf numFmtId="0" fontId="5" fillId="6" borderId="2" xfId="3" applyFont="1" applyFill="1" applyBorder="1" applyAlignment="1">
      <alignment horizontal="left" vertical="center" wrapText="1"/>
    </xf>
    <xf numFmtId="0" fontId="5" fillId="6" borderId="5" xfId="3" applyFont="1" applyFill="1" applyBorder="1" applyAlignment="1">
      <alignment horizontal="left" vertical="center" wrapText="1"/>
    </xf>
    <xf numFmtId="0" fontId="5" fillId="6" borderId="4" xfId="3" applyFont="1" applyFill="1" applyBorder="1" applyAlignment="1">
      <alignment horizontal="left" vertical="center" wrapText="1"/>
    </xf>
    <xf numFmtId="0" fontId="5"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5" fillId="7" borderId="1" xfId="3" applyFont="1" applyFill="1" applyBorder="1" applyAlignment="1">
      <alignment horizontal="left" vertical="center" wrapText="1"/>
    </xf>
    <xf numFmtId="165" fontId="5" fillId="7" borderId="1" xfId="2" applyNumberFormat="1" applyFont="1" applyFill="1" applyBorder="1" applyAlignment="1">
      <alignment horizontal="center" vertical="center"/>
    </xf>
    <xf numFmtId="0" fontId="6" fillId="8" borderId="2"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4" xfId="0" applyFont="1" applyFill="1" applyBorder="1" applyAlignment="1">
      <alignment horizontal="center" vertical="center"/>
    </xf>
    <xf numFmtId="3" fontId="5" fillId="0" borderId="1" xfId="0" applyNumberFormat="1" applyFont="1" applyFill="1" applyBorder="1" applyAlignment="1">
      <alignment vertical="center" wrapText="1"/>
    </xf>
    <xf numFmtId="0" fontId="0" fillId="0" borderId="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165" fontId="0" fillId="0" borderId="2" xfId="2" applyNumberFormat="1" applyFont="1" applyFill="1" applyBorder="1" applyAlignment="1">
      <alignment horizontal="center" vertical="center" wrapText="1"/>
    </xf>
    <xf numFmtId="165" fontId="0" fillId="0" borderId="5" xfId="2" applyNumberFormat="1" applyFont="1" applyFill="1" applyBorder="1" applyAlignment="1">
      <alignment horizontal="center" vertical="center" wrapText="1"/>
    </xf>
    <xf numFmtId="165" fontId="0" fillId="0" borderId="4" xfId="2" applyNumberFormat="1" applyFont="1" applyFill="1" applyBorder="1" applyAlignment="1">
      <alignment horizontal="center" vertical="center" wrapText="1"/>
    </xf>
    <xf numFmtId="165" fontId="0" fillId="0" borderId="1" xfId="2" applyNumberFormat="1" applyFont="1" applyFill="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0" fillId="5" borderId="1" xfId="0" applyFont="1" applyFill="1" applyBorder="1" applyAlignment="1">
      <alignment horizontal="center" vertical="center" wrapText="1"/>
    </xf>
    <xf numFmtId="165" fontId="0" fillId="5" borderId="1" xfId="2" applyNumberFormat="1" applyFont="1" applyFill="1" applyBorder="1" applyAlignment="1">
      <alignment horizontal="center" vertical="center" wrapText="1"/>
    </xf>
    <xf numFmtId="0" fontId="0" fillId="15" borderId="2" xfId="0" applyFont="1" applyFill="1" applyBorder="1" applyAlignment="1">
      <alignment horizontal="center" vertical="center" wrapText="1"/>
    </xf>
    <xf numFmtId="0" fontId="0" fillId="15" borderId="5" xfId="0" applyFont="1" applyFill="1" applyBorder="1" applyAlignment="1">
      <alignment horizontal="center" vertical="center" wrapText="1"/>
    </xf>
    <xf numFmtId="0" fontId="0" fillId="15" borderId="4" xfId="0" applyFont="1" applyFill="1" applyBorder="1" applyAlignment="1">
      <alignment horizontal="center" vertical="center" wrapText="1"/>
    </xf>
    <xf numFmtId="165" fontId="0" fillId="15" borderId="2" xfId="2" applyNumberFormat="1" applyFont="1" applyFill="1" applyBorder="1" applyAlignment="1">
      <alignment horizontal="center" vertical="center" wrapText="1"/>
    </xf>
    <xf numFmtId="165" fontId="0" fillId="15" borderId="5" xfId="2" applyNumberFormat="1" applyFont="1" applyFill="1" applyBorder="1" applyAlignment="1">
      <alignment horizontal="center" vertical="center" wrapText="1"/>
    </xf>
    <xf numFmtId="165" fontId="0" fillId="15" borderId="4" xfId="2" applyNumberFormat="1" applyFont="1" applyFill="1" applyBorder="1" applyAlignment="1">
      <alignment horizontal="center" vertical="center" wrapText="1"/>
    </xf>
    <xf numFmtId="0" fontId="0" fillId="8" borderId="2" xfId="0" applyFont="1" applyFill="1" applyBorder="1" applyAlignment="1">
      <alignment horizontal="center" vertical="center" wrapText="1"/>
    </xf>
    <xf numFmtId="0" fontId="0" fillId="8" borderId="5" xfId="0" applyFont="1" applyFill="1" applyBorder="1" applyAlignment="1">
      <alignment horizontal="center" vertical="center" wrapText="1"/>
    </xf>
    <xf numFmtId="165" fontId="0" fillId="8" borderId="2" xfId="2" applyNumberFormat="1" applyFont="1" applyFill="1" applyBorder="1" applyAlignment="1">
      <alignment horizontal="center" vertical="center" wrapText="1"/>
    </xf>
    <xf numFmtId="165" fontId="0" fillId="8" borderId="5" xfId="2" applyNumberFormat="1" applyFont="1" applyFill="1" applyBorder="1" applyAlignment="1">
      <alignment horizontal="center" vertical="center" wrapText="1"/>
    </xf>
    <xf numFmtId="0" fontId="0" fillId="16" borderId="2" xfId="0" applyFont="1" applyFill="1" applyBorder="1" applyAlignment="1">
      <alignment horizontal="center" vertical="center" wrapText="1"/>
    </xf>
    <xf numFmtId="0" fontId="0" fillId="16" borderId="5" xfId="0" applyFont="1" applyFill="1" applyBorder="1" applyAlignment="1">
      <alignment horizontal="center" vertical="center" wrapText="1"/>
    </xf>
    <xf numFmtId="0" fontId="0" fillId="16" borderId="4" xfId="0" applyFont="1" applyFill="1" applyBorder="1" applyAlignment="1">
      <alignment horizontal="center" vertical="center" wrapText="1"/>
    </xf>
    <xf numFmtId="165" fontId="0" fillId="16" borderId="2" xfId="2" applyNumberFormat="1" applyFont="1" applyFill="1" applyBorder="1" applyAlignment="1">
      <alignment horizontal="center" vertical="center" wrapText="1"/>
    </xf>
    <xf numFmtId="165" fontId="0" fillId="16" borderId="5" xfId="2" applyNumberFormat="1" applyFont="1" applyFill="1" applyBorder="1" applyAlignment="1">
      <alignment horizontal="center" vertical="center" wrapText="1"/>
    </xf>
    <xf numFmtId="165" fontId="0" fillId="16" borderId="4" xfId="2" applyNumberFormat="1"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12" xfId="0" applyFont="1" applyFill="1" applyBorder="1" applyAlignment="1">
      <alignment horizontal="center" vertical="center" wrapText="1"/>
    </xf>
    <xf numFmtId="165" fontId="21" fillId="7" borderId="54" xfId="2" applyNumberFormat="1" applyFont="1" applyFill="1" applyBorder="1" applyAlignment="1">
      <alignment horizontal="center" vertical="center" wrapText="1"/>
    </xf>
    <xf numFmtId="165" fontId="21" fillId="7" borderId="44" xfId="2" applyNumberFormat="1" applyFont="1" applyFill="1" applyBorder="1" applyAlignment="1">
      <alignment horizontal="center" vertical="center" wrapText="1"/>
    </xf>
    <xf numFmtId="0" fontId="0" fillId="0" borderId="5" xfId="1" applyFont="1" applyBorder="1" applyAlignment="1" applyProtection="1">
      <alignment horizontal="center" vertical="center" wrapText="1"/>
      <protection locked="0"/>
    </xf>
    <xf numFmtId="0" fontId="0" fillId="0" borderId="2" xfId="1" applyFont="1" applyBorder="1" applyAlignment="1" applyProtection="1">
      <alignment horizontal="center" vertical="center" wrapText="1"/>
      <protection locked="0"/>
    </xf>
    <xf numFmtId="0" fontId="0" fillId="0" borderId="4" xfId="1" applyFont="1" applyBorder="1" applyAlignment="1" applyProtection="1">
      <alignment horizontal="center" vertical="center" wrapText="1"/>
      <protection locked="0"/>
    </xf>
    <xf numFmtId="165" fontId="0" fillId="0" borderId="5" xfId="2" applyNumberFormat="1" applyFont="1" applyFill="1" applyBorder="1" applyAlignment="1" applyProtection="1">
      <alignment horizontal="center" vertical="center" wrapText="1"/>
      <protection locked="0"/>
    </xf>
    <xf numFmtId="165" fontId="21" fillId="7" borderId="8" xfId="2" applyNumberFormat="1" applyFont="1" applyFill="1" applyBorder="1" applyAlignment="1">
      <alignment horizontal="center" vertical="center" wrapText="1"/>
    </xf>
    <xf numFmtId="165" fontId="21" fillId="7" borderId="1" xfId="2" applyNumberFormat="1" applyFont="1" applyFill="1" applyBorder="1" applyAlignment="1">
      <alignment horizontal="center" vertical="center" wrapText="1"/>
    </xf>
    <xf numFmtId="165" fontId="21" fillId="7" borderId="9" xfId="2" applyNumberFormat="1" applyFont="1" applyFill="1" applyBorder="1" applyAlignment="1">
      <alignment horizontal="center" vertical="center" wrapText="1"/>
    </xf>
    <xf numFmtId="165" fontId="21" fillId="7" borderId="4" xfId="2" applyNumberFormat="1"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4" xfId="0" applyFont="1" applyFill="1" applyBorder="1" applyAlignment="1">
      <alignment horizontal="center" vertical="center" wrapText="1"/>
    </xf>
    <xf numFmtId="3" fontId="21" fillId="7" borderId="8" xfId="0" applyNumberFormat="1" applyFont="1" applyFill="1" applyBorder="1" applyAlignment="1">
      <alignment horizontal="center" vertical="center" wrapText="1"/>
    </xf>
    <xf numFmtId="3" fontId="21" fillId="7" borderId="1" xfId="0" applyNumberFormat="1" applyFont="1" applyFill="1" applyBorder="1" applyAlignment="1">
      <alignment horizontal="center" vertical="center" wrapText="1"/>
    </xf>
    <xf numFmtId="0" fontId="18" fillId="7" borderId="13" xfId="1" applyFont="1" applyFill="1" applyBorder="1" applyAlignment="1" applyProtection="1">
      <alignment horizontal="center" vertical="center" wrapText="1"/>
      <protection locked="0"/>
    </xf>
    <xf numFmtId="0" fontId="18" fillId="7" borderId="14" xfId="1" applyFont="1" applyFill="1" applyBorder="1" applyAlignment="1" applyProtection="1">
      <alignment horizontal="center" vertical="center" wrapText="1"/>
      <protection locked="0"/>
    </xf>
    <xf numFmtId="0" fontId="18" fillId="7" borderId="15" xfId="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4" xfId="0" applyFont="1" applyBorder="1" applyAlignment="1">
      <alignment horizontal="center" vertical="center"/>
    </xf>
    <xf numFmtId="166" fontId="1" fillId="0" borderId="43" xfId="2" applyNumberFormat="1" applyFont="1" applyBorder="1" applyAlignment="1">
      <alignment horizontal="center" vertical="center"/>
    </xf>
    <xf numFmtId="166" fontId="1" fillId="0" borderId="44" xfId="2" applyNumberFormat="1"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164" fontId="0" fillId="0" borderId="2" xfId="2" applyFont="1" applyBorder="1" applyAlignment="1">
      <alignment horizontal="center" vertical="center" wrapText="1"/>
    </xf>
    <xf numFmtId="164" fontId="0" fillId="0" borderId="5" xfId="2" applyFont="1" applyBorder="1" applyAlignment="1">
      <alignment horizontal="center" vertical="center" wrapText="1"/>
    </xf>
    <xf numFmtId="164" fontId="0" fillId="0" borderId="4" xfId="2"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3" fontId="21" fillId="2"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3" fontId="0" fillId="0" borderId="2" xfId="0" applyNumberFormat="1" applyFont="1" applyFill="1" applyBorder="1" applyAlignment="1">
      <alignment horizontal="center" vertical="center" wrapText="1"/>
    </xf>
    <xf numFmtId="3" fontId="0" fillId="0" borderId="5" xfId="0" applyNumberFormat="1" applyFont="1" applyFill="1" applyBorder="1" applyAlignment="1">
      <alignment horizontal="center" vertical="center" wrapText="1"/>
    </xf>
    <xf numFmtId="3" fontId="0" fillId="0" borderId="4" xfId="0" applyNumberFormat="1" applyFont="1" applyFill="1" applyBorder="1" applyAlignment="1">
      <alignment horizontal="center" vertical="center" wrapText="1"/>
    </xf>
    <xf numFmtId="164" fontId="0" fillId="13" borderId="2" xfId="2" applyFont="1" applyFill="1" applyBorder="1" applyAlignment="1">
      <alignment horizontal="center" vertical="center" wrapText="1"/>
    </xf>
    <xf numFmtId="164" fontId="0" fillId="13" borderId="5" xfId="2" applyFont="1" applyFill="1" applyBorder="1" applyAlignment="1">
      <alignment horizontal="center" vertical="center" wrapText="1"/>
    </xf>
    <xf numFmtId="164" fontId="0" fillId="13" borderId="4" xfId="2" applyFont="1" applyFill="1" applyBorder="1" applyAlignment="1">
      <alignment horizontal="center" vertical="center" wrapText="1"/>
    </xf>
    <xf numFmtId="0" fontId="0" fillId="13" borderId="2" xfId="0" applyFont="1" applyFill="1" applyBorder="1" applyAlignment="1">
      <alignment horizontal="center" vertical="center" wrapText="1"/>
    </xf>
    <xf numFmtId="0" fontId="0" fillId="13" borderId="5" xfId="0" applyFont="1" applyFill="1" applyBorder="1" applyAlignment="1">
      <alignment horizontal="center" vertical="center" wrapText="1"/>
    </xf>
    <xf numFmtId="0" fontId="0" fillId="13" borderId="4" xfId="0" applyFont="1" applyFill="1" applyBorder="1" applyAlignment="1">
      <alignment horizontal="center" vertical="center" wrapText="1"/>
    </xf>
    <xf numFmtId="44" fontId="0" fillId="13" borderId="2" xfId="2" applyNumberFormat="1" applyFont="1" applyFill="1" applyBorder="1" applyAlignment="1">
      <alignment horizontal="center" vertical="center" wrapText="1"/>
    </xf>
    <xf numFmtId="44" fontId="0" fillId="13" borderId="5" xfId="2" applyNumberFormat="1" applyFont="1" applyFill="1" applyBorder="1" applyAlignment="1">
      <alignment horizontal="center" vertical="center" wrapText="1"/>
    </xf>
    <xf numFmtId="44" fontId="0" fillId="13" borderId="4" xfId="2"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19" fillId="0" borderId="0" xfId="0" applyFont="1" applyAlignment="1">
      <alignment horizontal="center"/>
    </xf>
    <xf numFmtId="0" fontId="0" fillId="35" borderId="3" xfId="0" applyFont="1" applyFill="1" applyBorder="1" applyAlignment="1">
      <alignment horizontal="left" vertical="center" wrapText="1"/>
    </xf>
    <xf numFmtId="0" fontId="0" fillId="33" borderId="19" xfId="0" applyFont="1" applyFill="1" applyBorder="1" applyAlignment="1">
      <alignment vertical="center" wrapText="1"/>
    </xf>
    <xf numFmtId="0" fontId="25" fillId="0" borderId="23" xfId="0" applyFont="1" applyBorder="1"/>
    <xf numFmtId="0" fontId="25" fillId="0" borderId="48" xfId="0" applyFont="1" applyBorder="1"/>
    <xf numFmtId="0" fontId="29" fillId="33" borderId="19" xfId="0" applyFont="1" applyFill="1" applyBorder="1" applyAlignment="1">
      <alignment vertical="center" wrapText="1"/>
    </xf>
    <xf numFmtId="168" fontId="0" fillId="33" borderId="19" xfId="0" applyNumberFormat="1" applyFont="1" applyFill="1" applyBorder="1" applyAlignment="1">
      <alignment vertical="center"/>
    </xf>
    <xf numFmtId="0" fontId="0" fillId="34" borderId="19" xfId="0" applyFont="1" applyFill="1" applyBorder="1" applyAlignment="1">
      <alignment horizontal="left" vertical="center" wrapText="1"/>
    </xf>
    <xf numFmtId="0" fontId="25" fillId="36" borderId="38" xfId="0" applyFont="1" applyFill="1" applyBorder="1"/>
    <xf numFmtId="168" fontId="0" fillId="34" borderId="19" xfId="0" applyNumberFormat="1" applyFont="1" applyFill="1" applyBorder="1" applyAlignment="1">
      <alignment horizontal="center" vertical="center"/>
    </xf>
    <xf numFmtId="0" fontId="0" fillId="34" borderId="19" xfId="0" applyFont="1" applyFill="1" applyBorder="1" applyAlignment="1">
      <alignment vertical="center" wrapText="1"/>
    </xf>
    <xf numFmtId="0" fontId="29" fillId="34" borderId="19" xfId="0" applyFont="1" applyFill="1" applyBorder="1" applyAlignment="1">
      <alignment horizontal="left" vertical="center" wrapText="1"/>
    </xf>
    <xf numFmtId="0" fontId="0" fillId="35" borderId="11" xfId="0" applyFont="1" applyFill="1" applyBorder="1" applyAlignment="1">
      <alignment horizontal="left" vertical="center" wrapText="1"/>
    </xf>
    <xf numFmtId="0" fontId="0" fillId="35" borderId="46" xfId="0" applyFont="1" applyFill="1" applyBorder="1" applyAlignment="1">
      <alignment horizontal="left" vertical="center" wrapText="1"/>
    </xf>
    <xf numFmtId="0" fontId="25" fillId="0" borderId="38" xfId="0" applyFont="1" applyBorder="1"/>
    <xf numFmtId="0" fontId="29" fillId="34" borderId="19" xfId="0" applyFont="1" applyFill="1" applyBorder="1" applyAlignment="1">
      <alignment vertical="center" wrapText="1"/>
    </xf>
    <xf numFmtId="168" fontId="0" fillId="34" borderId="19" xfId="0" applyNumberFormat="1" applyFont="1" applyFill="1" applyBorder="1" applyAlignment="1">
      <alignment vertical="center"/>
    </xf>
    <xf numFmtId="0" fontId="0" fillId="34" borderId="23" xfId="0" applyFont="1" applyFill="1" applyBorder="1" applyAlignment="1">
      <alignment horizontal="left" vertical="center" wrapText="1"/>
    </xf>
    <xf numFmtId="0" fontId="25" fillId="36" borderId="23" xfId="0" applyFont="1" applyFill="1" applyBorder="1"/>
    <xf numFmtId="0" fontId="0" fillId="35" borderId="3" xfId="0" applyFont="1" applyFill="1" applyBorder="1" applyAlignment="1">
      <alignment horizontal="center" vertical="center" wrapText="1"/>
    </xf>
    <xf numFmtId="0" fontId="29" fillId="34" borderId="23" xfId="0" applyFont="1" applyFill="1" applyBorder="1" applyAlignment="1">
      <alignment vertical="center" wrapText="1"/>
    </xf>
    <xf numFmtId="0" fontId="0" fillId="33" borderId="19" xfId="0" applyFont="1" applyFill="1" applyBorder="1" applyAlignment="1">
      <alignment horizontal="left" vertical="center" wrapText="1"/>
    </xf>
    <xf numFmtId="0" fontId="0" fillId="33" borderId="23" xfId="0" applyFont="1" applyFill="1" applyBorder="1" applyAlignment="1">
      <alignment horizontal="left" vertical="center" wrapText="1"/>
    </xf>
    <xf numFmtId="0" fontId="29" fillId="34" borderId="23" xfId="0" applyFont="1" applyFill="1" applyBorder="1" applyAlignment="1">
      <alignment horizontal="left" vertical="center" wrapText="1"/>
    </xf>
    <xf numFmtId="168" fontId="0" fillId="34" borderId="23" xfId="0" applyNumberFormat="1" applyFont="1" applyFill="1" applyBorder="1" applyAlignment="1">
      <alignment horizontal="center" vertical="center"/>
    </xf>
    <xf numFmtId="0" fontId="29" fillId="34" borderId="19" xfId="0" applyFont="1" applyFill="1" applyBorder="1" applyAlignment="1">
      <alignment horizontal="center" vertical="center" wrapText="1"/>
    </xf>
    <xf numFmtId="0" fontId="29" fillId="34" borderId="38" xfId="0" applyFont="1" applyFill="1" applyBorder="1" applyAlignment="1">
      <alignment horizontal="center" vertical="center" wrapText="1"/>
    </xf>
    <xf numFmtId="0" fontId="29" fillId="34" borderId="20" xfId="0" applyFont="1" applyFill="1" applyBorder="1" applyAlignment="1">
      <alignment horizontal="center" vertical="center" wrapText="1"/>
    </xf>
    <xf numFmtId="0" fontId="29" fillId="34" borderId="39" xfId="0" applyFont="1" applyFill="1" applyBorder="1" applyAlignment="1">
      <alignment horizontal="center" vertical="center" wrapText="1"/>
    </xf>
    <xf numFmtId="0" fontId="0" fillId="29" borderId="1" xfId="0" applyFont="1" applyFill="1" applyBorder="1" applyAlignment="1">
      <alignment horizontal="left" vertical="center" wrapText="1"/>
    </xf>
    <xf numFmtId="0" fontId="25" fillId="30" borderId="1" xfId="0" applyFont="1" applyFill="1" applyBorder="1"/>
    <xf numFmtId="0" fontId="23" fillId="33" borderId="36" xfId="0" applyFont="1" applyFill="1" applyBorder="1" applyAlignment="1">
      <alignment horizontal="center" vertical="center"/>
    </xf>
    <xf numFmtId="0" fontId="25" fillId="0" borderId="36" xfId="0" applyFont="1" applyBorder="1"/>
    <xf numFmtId="0" fontId="25" fillId="0" borderId="47" xfId="0" applyFont="1" applyBorder="1"/>
    <xf numFmtId="0" fontId="29" fillId="33" borderId="23" xfId="0" applyFont="1" applyFill="1" applyBorder="1" applyAlignment="1">
      <alignment vertical="center" wrapText="1"/>
    </xf>
    <xf numFmtId="0" fontId="0" fillId="33" borderId="23" xfId="0" applyFont="1" applyFill="1" applyBorder="1" applyAlignment="1">
      <alignment horizontal="center" vertical="center" wrapText="1"/>
    </xf>
    <xf numFmtId="168" fontId="0" fillId="33" borderId="23" xfId="0" applyNumberFormat="1" applyFont="1" applyFill="1" applyBorder="1" applyAlignment="1">
      <alignment vertical="center"/>
    </xf>
    <xf numFmtId="0" fontId="29" fillId="33" borderId="23" xfId="0" applyFont="1" applyFill="1" applyBorder="1" applyAlignment="1">
      <alignment horizontal="left" vertical="center" wrapText="1"/>
    </xf>
    <xf numFmtId="168" fontId="30" fillId="33" borderId="23" xfId="0" applyNumberFormat="1" applyFont="1" applyFill="1" applyBorder="1" applyAlignment="1">
      <alignment horizontal="center" vertical="center"/>
    </xf>
    <xf numFmtId="0" fontId="31" fillId="0" borderId="23" xfId="0" applyFont="1" applyBorder="1"/>
    <xf numFmtId="0" fontId="25" fillId="30" borderId="16" xfId="0" applyFont="1" applyFill="1" applyBorder="1"/>
    <xf numFmtId="0" fontId="29" fillId="29" borderId="1" xfId="0" applyFont="1" applyFill="1" applyBorder="1" applyAlignment="1">
      <alignment horizontal="left" vertical="center" wrapText="1"/>
    </xf>
    <xf numFmtId="168" fontId="0" fillId="29" borderId="1" xfId="0" applyNumberFormat="1" applyFont="1" applyFill="1" applyBorder="1" applyAlignment="1">
      <alignment horizontal="center" vertical="center"/>
    </xf>
    <xf numFmtId="168" fontId="0" fillId="29" borderId="1" xfId="0" applyNumberFormat="1" applyFont="1" applyFill="1" applyBorder="1" applyAlignment="1">
      <alignment horizontal="left" vertical="center"/>
    </xf>
    <xf numFmtId="0" fontId="0" fillId="29" borderId="1" xfId="0" applyFont="1" applyFill="1" applyBorder="1" applyAlignment="1">
      <alignment vertical="center" wrapText="1"/>
    </xf>
    <xf numFmtId="0" fontId="0" fillId="31" borderId="11" xfId="0" applyFont="1" applyFill="1" applyBorder="1" applyAlignment="1">
      <alignment horizontal="left" vertical="center" wrapText="1"/>
    </xf>
    <xf numFmtId="168" fontId="0" fillId="29" borderId="43" xfId="0" applyNumberFormat="1" applyFont="1" applyFill="1" applyBorder="1" applyAlignment="1">
      <alignment horizontal="center" vertical="center"/>
    </xf>
    <xf numFmtId="168" fontId="0" fillId="29" borderId="44" xfId="0" applyNumberFormat="1" applyFont="1" applyFill="1" applyBorder="1" applyAlignment="1">
      <alignment horizontal="center" vertical="center"/>
    </xf>
    <xf numFmtId="168" fontId="0" fillId="29" borderId="3" xfId="0" applyNumberFormat="1" applyFont="1" applyFill="1" applyBorder="1" applyAlignment="1">
      <alignment horizontal="left" vertical="center" wrapText="1"/>
    </xf>
    <xf numFmtId="0" fontId="25" fillId="30" borderId="3" xfId="0" applyFont="1" applyFill="1" applyBorder="1"/>
    <xf numFmtId="0" fontId="29" fillId="29" borderId="1" xfId="0" applyFont="1" applyFill="1" applyBorder="1" applyAlignment="1">
      <alignment wrapText="1"/>
    </xf>
    <xf numFmtId="0" fontId="29" fillId="29" borderId="1" xfId="0" applyFont="1" applyFill="1" applyBorder="1" applyAlignment="1">
      <alignment horizontal="center" vertical="center" wrapText="1"/>
    </xf>
    <xf numFmtId="168" fontId="0" fillId="29" borderId="8" xfId="0" applyNumberFormat="1" applyFont="1" applyFill="1" applyBorder="1" applyAlignment="1">
      <alignment horizontal="center" vertical="center"/>
    </xf>
    <xf numFmtId="0" fontId="29" fillId="29" borderId="8" xfId="0" applyFont="1" applyFill="1" applyBorder="1" applyAlignment="1">
      <alignment horizontal="left" vertical="center" wrapText="1"/>
    </xf>
    <xf numFmtId="0" fontId="0" fillId="29" borderId="8" xfId="0" applyFont="1" applyFill="1" applyBorder="1" applyAlignment="1">
      <alignment vertical="center" wrapText="1"/>
    </xf>
    <xf numFmtId="0" fontId="0" fillId="29" borderId="8" xfId="0" applyFont="1" applyFill="1" applyBorder="1" applyAlignment="1">
      <alignment horizontal="left" vertical="center" wrapText="1"/>
    </xf>
    <xf numFmtId="0" fontId="0" fillId="27" borderId="11" xfId="0" applyFont="1" applyFill="1" applyBorder="1" applyAlignment="1">
      <alignment horizontal="center" vertical="center"/>
    </xf>
    <xf numFmtId="0" fontId="0" fillId="25" borderId="3" xfId="0" applyFont="1" applyFill="1" applyBorder="1" applyAlignment="1">
      <alignment horizontal="center" vertical="center" wrapText="1"/>
    </xf>
    <xf numFmtId="0" fontId="29" fillId="24" borderId="19" xfId="0" applyFont="1" applyFill="1" applyBorder="1" applyAlignment="1">
      <alignment vertical="center" wrapText="1"/>
    </xf>
    <xf numFmtId="168" fontId="0" fillId="24" borderId="19" xfId="0" applyNumberFormat="1" applyFont="1" applyFill="1" applyBorder="1" applyAlignment="1">
      <alignment vertical="center"/>
    </xf>
    <xf numFmtId="0" fontId="0" fillId="24" borderId="19" xfId="0" applyFont="1" applyFill="1" applyBorder="1" applyAlignment="1">
      <alignment vertical="center" wrapText="1"/>
    </xf>
    <xf numFmtId="0" fontId="0" fillId="24" borderId="19" xfId="0" applyFont="1" applyFill="1" applyBorder="1" applyAlignment="1">
      <alignment horizontal="left" vertical="center" wrapText="1"/>
    </xf>
    <xf numFmtId="0" fontId="23" fillId="29" borderId="7" xfId="0" applyFont="1" applyFill="1" applyBorder="1" applyAlignment="1">
      <alignment horizontal="center" vertical="center"/>
    </xf>
    <xf numFmtId="0" fontId="25" fillId="30" borderId="11" xfId="0" applyFont="1" applyFill="1" applyBorder="1"/>
    <xf numFmtId="0" fontId="25" fillId="30" borderId="27" xfId="0" applyFont="1" applyFill="1" applyBorder="1"/>
    <xf numFmtId="0" fontId="29" fillId="29" borderId="8" xfId="0" applyFont="1" applyFill="1" applyBorder="1" applyAlignment="1">
      <alignment horizontal="center" vertical="center" wrapText="1"/>
    </xf>
    <xf numFmtId="168" fontId="0" fillId="29" borderId="8" xfId="0" applyNumberFormat="1" applyFont="1" applyFill="1" applyBorder="1" applyAlignment="1">
      <alignment horizontal="center" vertical="center" wrapText="1"/>
    </xf>
    <xf numFmtId="0" fontId="24" fillId="24" borderId="19" xfId="0" applyFont="1" applyFill="1" applyBorder="1" applyAlignment="1">
      <alignment horizontal="left" vertical="center" wrapText="1"/>
    </xf>
    <xf numFmtId="0" fontId="0" fillId="24" borderId="19" xfId="0" applyFont="1" applyFill="1" applyBorder="1" applyAlignment="1">
      <alignment horizontal="center" vertical="center" wrapText="1"/>
    </xf>
    <xf numFmtId="0" fontId="0" fillId="24" borderId="19" xfId="0" applyFont="1" applyFill="1" applyBorder="1" applyAlignment="1">
      <alignment horizontal="center" vertical="center"/>
    </xf>
    <xf numFmtId="168" fontId="0" fillId="24" borderId="20" xfId="0" applyNumberFormat="1" applyFont="1" applyFill="1" applyBorder="1" applyAlignment="1">
      <alignment horizontal="center" vertical="center" wrapText="1"/>
    </xf>
    <xf numFmtId="0" fontId="25" fillId="0" borderId="24" xfId="0" applyFont="1" applyBorder="1"/>
    <xf numFmtId="0" fontId="25" fillId="0" borderId="39" xfId="0" applyFont="1" applyBorder="1"/>
    <xf numFmtId="0" fontId="0" fillId="25" borderId="11" xfId="0" applyFont="1" applyFill="1" applyBorder="1" applyAlignment="1">
      <alignment horizontal="center" vertical="center" wrapText="1"/>
    </xf>
    <xf numFmtId="0" fontId="29" fillId="24" borderId="19" xfId="0" applyFont="1" applyFill="1" applyBorder="1" applyAlignment="1">
      <alignment horizontal="left" vertical="center" wrapText="1"/>
    </xf>
    <xf numFmtId="168" fontId="0" fillId="24" borderId="19" xfId="0" applyNumberFormat="1" applyFont="1" applyFill="1" applyBorder="1" applyAlignment="1">
      <alignment horizontal="left" vertical="center"/>
    </xf>
    <xf numFmtId="0" fontId="0" fillId="25" borderId="3" xfId="0" applyFont="1" applyFill="1" applyBorder="1" applyAlignment="1">
      <alignment horizontal="left" vertical="center" wrapText="1"/>
    </xf>
    <xf numFmtId="0" fontId="29" fillId="24" borderId="32" xfId="0" applyFont="1" applyFill="1" applyBorder="1" applyAlignment="1">
      <alignment horizontal="left" vertical="center" wrapText="1"/>
    </xf>
    <xf numFmtId="168" fontId="0" fillId="24" borderId="32" xfId="0" applyNumberFormat="1" applyFont="1" applyFill="1" applyBorder="1" applyAlignment="1">
      <alignment horizontal="left" vertical="center"/>
    </xf>
    <xf numFmtId="0" fontId="0" fillId="24" borderId="32" xfId="0" applyFont="1" applyFill="1" applyBorder="1" applyAlignment="1">
      <alignment vertical="center" wrapText="1"/>
    </xf>
    <xf numFmtId="0" fontId="0" fillId="24" borderId="32" xfId="0" applyFont="1" applyFill="1" applyBorder="1" applyAlignment="1">
      <alignment horizontal="left" vertical="center" wrapText="1"/>
    </xf>
    <xf numFmtId="0" fontId="0" fillId="25" borderId="35" xfId="0" applyFont="1" applyFill="1" applyBorder="1" applyAlignment="1">
      <alignment horizontal="left" vertical="center" wrapText="1"/>
    </xf>
    <xf numFmtId="0" fontId="0" fillId="25" borderId="37" xfId="0" applyFont="1" applyFill="1" applyBorder="1" applyAlignment="1">
      <alignment horizontal="left" vertical="center" wrapText="1"/>
    </xf>
    <xf numFmtId="0" fontId="0" fillId="25" borderId="28" xfId="0" applyFont="1" applyFill="1" applyBorder="1" applyAlignment="1">
      <alignment horizontal="left" vertical="center" wrapText="1"/>
    </xf>
    <xf numFmtId="0" fontId="0" fillId="25" borderId="54" xfId="0" applyFont="1" applyFill="1" applyBorder="1" applyAlignment="1">
      <alignment horizontal="center" vertical="center" wrapText="1"/>
    </xf>
    <xf numFmtId="0" fontId="0" fillId="25" borderId="53" xfId="0" applyFont="1" applyFill="1" applyBorder="1" applyAlignment="1">
      <alignment horizontal="center" vertical="center" wrapText="1"/>
    </xf>
    <xf numFmtId="0" fontId="0" fillId="25" borderId="44" xfId="0" applyFont="1" applyFill="1" applyBorder="1" applyAlignment="1">
      <alignment horizontal="center" vertical="center" wrapText="1"/>
    </xf>
    <xf numFmtId="168" fontId="0" fillId="24" borderId="20" xfId="0" applyNumberFormat="1" applyFont="1" applyFill="1" applyBorder="1" applyAlignment="1">
      <alignment horizontal="left" vertical="center"/>
    </xf>
    <xf numFmtId="0" fontId="25" fillId="20" borderId="2" xfId="0" applyFont="1" applyFill="1" applyBorder="1" applyAlignment="1">
      <alignment horizontal="left" vertical="center" wrapText="1"/>
    </xf>
    <xf numFmtId="0" fontId="25" fillId="20" borderId="5" xfId="0" applyFont="1" applyFill="1" applyBorder="1" applyAlignment="1">
      <alignment horizontal="left" vertical="center" wrapText="1"/>
    </xf>
    <xf numFmtId="0" fontId="25" fillId="20" borderId="30" xfId="0" applyFont="1" applyFill="1" applyBorder="1" applyAlignment="1">
      <alignment horizontal="left" vertical="center" wrapText="1"/>
    </xf>
    <xf numFmtId="168" fontId="26" fillId="21" borderId="1" xfId="0" applyNumberFormat="1" applyFont="1" applyFill="1" applyBorder="1" applyAlignment="1">
      <alignment horizontal="center" vertical="center"/>
    </xf>
    <xf numFmtId="168" fontId="26" fillId="21" borderId="16" xfId="0" applyNumberFormat="1" applyFont="1" applyFill="1" applyBorder="1" applyAlignment="1">
      <alignment horizontal="center" vertical="center"/>
    </xf>
    <xf numFmtId="0" fontId="26" fillId="21" borderId="1" xfId="0" applyFont="1" applyFill="1" applyBorder="1" applyAlignment="1">
      <alignment horizontal="left" vertical="center" wrapText="1"/>
    </xf>
    <xf numFmtId="0" fontId="26" fillId="21" borderId="16" xfId="0" applyFont="1" applyFill="1" applyBorder="1" applyAlignment="1">
      <alignment horizontal="left" vertical="center" wrapText="1"/>
    </xf>
    <xf numFmtId="0" fontId="26" fillId="21" borderId="1" xfId="0" applyFont="1" applyFill="1" applyBorder="1" applyAlignment="1">
      <alignment vertical="center" wrapText="1"/>
    </xf>
    <xf numFmtId="0" fontId="25" fillId="20" borderId="1" xfId="0" applyFont="1" applyFill="1" applyBorder="1" applyAlignment="1"/>
    <xf numFmtId="0" fontId="23" fillId="24" borderId="31" xfId="0" applyFont="1" applyFill="1" applyBorder="1" applyAlignment="1">
      <alignment horizontal="center" vertical="center"/>
    </xf>
    <xf numFmtId="0" fontId="29" fillId="24" borderId="32" xfId="0" applyFont="1" applyFill="1" applyBorder="1" applyAlignment="1">
      <alignment vertical="center" wrapText="1"/>
    </xf>
    <xf numFmtId="168" fontId="0" fillId="24" borderId="32" xfId="0" applyNumberFormat="1" applyFont="1" applyFill="1" applyBorder="1" applyAlignment="1">
      <alignment vertical="center" wrapText="1"/>
    </xf>
    <xf numFmtId="168" fontId="0" fillId="24" borderId="32" xfId="0" applyNumberFormat="1" applyFont="1" applyFill="1" applyBorder="1" applyAlignment="1">
      <alignment horizontal="center" vertical="center"/>
    </xf>
    <xf numFmtId="0" fontId="26" fillId="21" borderId="4" xfId="0" applyFont="1" applyFill="1" applyBorder="1" applyAlignment="1">
      <alignment horizontal="center" vertical="center"/>
    </xf>
    <xf numFmtId="0" fontId="26" fillId="21" borderId="1" xfId="0" applyFont="1" applyFill="1" applyBorder="1" applyAlignment="1">
      <alignment horizontal="center" vertical="center"/>
    </xf>
    <xf numFmtId="168" fontId="26" fillId="22" borderId="29" xfId="0" applyNumberFormat="1" applyFont="1" applyFill="1" applyBorder="1" applyAlignment="1">
      <alignment horizontal="center" vertical="center"/>
    </xf>
    <xf numFmtId="168" fontId="26" fillId="22" borderId="12" xfId="0" applyNumberFormat="1" applyFont="1" applyFill="1" applyBorder="1" applyAlignment="1">
      <alignment horizontal="center" vertical="center"/>
    </xf>
    <xf numFmtId="0" fontId="26" fillId="21" borderId="1" xfId="0" applyFont="1" applyFill="1" applyBorder="1" applyAlignment="1">
      <alignment horizontal="center" vertical="center" wrapText="1"/>
    </xf>
    <xf numFmtId="0" fontId="22" fillId="21" borderId="1" xfId="0" applyFont="1" applyFill="1" applyBorder="1" applyAlignment="1">
      <alignment vertical="center" wrapText="1"/>
    </xf>
    <xf numFmtId="0" fontId="25" fillId="20" borderId="1" xfId="0" applyFont="1" applyFill="1" applyBorder="1"/>
    <xf numFmtId="0" fontId="25" fillId="20" borderId="12" xfId="0" applyFont="1" applyFill="1" applyBorder="1"/>
    <xf numFmtId="0" fontId="26" fillId="21" borderId="4" xfId="0" applyFont="1" applyFill="1" applyBorder="1" applyAlignment="1">
      <alignment horizontal="center" vertical="center" wrapText="1"/>
    </xf>
    <xf numFmtId="168" fontId="26" fillId="21" borderId="4" xfId="0" applyNumberFormat="1" applyFont="1" applyFill="1" applyBorder="1" applyAlignment="1">
      <alignment horizontal="center" vertical="center" wrapText="1"/>
    </xf>
    <xf numFmtId="168" fontId="26" fillId="21" borderId="1" xfId="0" applyNumberFormat="1" applyFont="1" applyFill="1" applyBorder="1" applyAlignment="1">
      <alignment horizontal="center" vertical="center" wrapText="1"/>
    </xf>
    <xf numFmtId="0" fontId="26" fillId="21" borderId="4" xfId="0" applyFont="1" applyFill="1" applyBorder="1" applyAlignment="1">
      <alignment horizontal="left" vertical="center" wrapText="1"/>
    </xf>
    <xf numFmtId="0" fontId="28" fillId="19" borderId="28" xfId="0" applyFont="1" applyFill="1" applyBorder="1" applyAlignment="1">
      <alignment horizontal="center" vertical="center"/>
    </xf>
    <xf numFmtId="0" fontId="25" fillId="0" borderId="11" xfId="0" applyFont="1" applyBorder="1"/>
    <xf numFmtId="0" fontId="25" fillId="0" borderId="27" xfId="0" applyFont="1" applyBorder="1"/>
    <xf numFmtId="0" fontId="26" fillId="19" borderId="4" xfId="0" applyFont="1" applyFill="1" applyBorder="1" applyAlignment="1">
      <alignment horizontal="center" vertical="center" wrapText="1"/>
    </xf>
    <xf numFmtId="0" fontId="26" fillId="19" borderId="1" xfId="0" applyFont="1" applyFill="1" applyBorder="1" applyAlignment="1">
      <alignment horizontal="center" vertical="center" wrapText="1"/>
    </xf>
    <xf numFmtId="0" fontId="26" fillId="19" borderId="16" xfId="0" applyFont="1" applyFill="1" applyBorder="1" applyAlignment="1">
      <alignment horizontal="center" vertical="center" wrapText="1"/>
    </xf>
    <xf numFmtId="0" fontId="25" fillId="0" borderId="1" xfId="0" applyFont="1" applyBorder="1"/>
    <xf numFmtId="0" fontId="25" fillId="0" borderId="16" xfId="0" applyFont="1" applyBorder="1"/>
    <xf numFmtId="168" fontId="25" fillId="20" borderId="4" xfId="0" applyNumberFormat="1" applyFont="1" applyFill="1" applyBorder="1" applyAlignment="1">
      <alignment horizontal="center" vertical="center"/>
    </xf>
    <xf numFmtId="0" fontId="25" fillId="20" borderId="1" xfId="0" applyFont="1" applyFill="1" applyBorder="1" applyAlignment="1">
      <alignment horizontal="center" vertical="center"/>
    </xf>
    <xf numFmtId="0" fontId="25" fillId="20" borderId="16" xfId="0" applyFont="1" applyFill="1" applyBorder="1" applyAlignment="1">
      <alignment horizontal="center" vertical="center"/>
    </xf>
    <xf numFmtId="0" fontId="25" fillId="20" borderId="1" xfId="0" applyFont="1" applyFill="1" applyBorder="1" applyAlignment="1">
      <alignment horizontal="left"/>
    </xf>
    <xf numFmtId="168" fontId="26" fillId="21" borderId="4" xfId="0" applyNumberFormat="1" applyFont="1" applyFill="1" applyBorder="1" applyAlignment="1">
      <alignment horizontal="center" vertical="center"/>
    </xf>
    <xf numFmtId="0" fontId="25" fillId="20" borderId="16" xfId="0" applyFont="1" applyFill="1" applyBorder="1" applyAlignment="1">
      <alignment horizontal="left"/>
    </xf>
    <xf numFmtId="168" fontId="25" fillId="20" borderId="1" xfId="0" applyNumberFormat="1" applyFont="1" applyFill="1" applyBorder="1" applyAlignment="1">
      <alignment horizontal="center" vertical="center"/>
    </xf>
    <xf numFmtId="0" fontId="26" fillId="18" borderId="8" xfId="0" applyFont="1" applyFill="1" applyBorder="1" applyAlignment="1">
      <alignment horizontal="left" vertical="center"/>
    </xf>
    <xf numFmtId="0" fontId="25" fillId="15" borderId="1" xfId="0" applyFont="1" applyFill="1" applyBorder="1"/>
    <xf numFmtId="0" fontId="26" fillId="18" borderId="8" xfId="0" applyFont="1" applyFill="1" applyBorder="1" applyAlignment="1">
      <alignment horizontal="left" vertical="center" wrapText="1"/>
    </xf>
    <xf numFmtId="168" fontId="26" fillId="15" borderId="10" xfId="0" applyNumberFormat="1" applyFont="1" applyFill="1" applyBorder="1" applyAlignment="1">
      <alignment horizontal="left" vertical="center"/>
    </xf>
    <xf numFmtId="0" fontId="25" fillId="15" borderId="12" xfId="0" applyFont="1" applyFill="1" applyBorder="1"/>
    <xf numFmtId="0" fontId="24" fillId="0" borderId="26" xfId="0" applyFont="1" applyBorder="1" applyAlignment="1">
      <alignment horizontal="center"/>
    </xf>
    <xf numFmtId="0" fontId="0" fillId="0" borderId="26" xfId="0" applyFont="1" applyBorder="1" applyAlignment="1">
      <alignment horizontal="center"/>
    </xf>
    <xf numFmtId="0" fontId="27" fillId="18" borderId="1" xfId="0" applyFont="1" applyFill="1" applyBorder="1" applyAlignment="1">
      <alignment horizontal="center" vertical="center" wrapText="1"/>
    </xf>
    <xf numFmtId="0" fontId="27" fillId="18" borderId="16" xfId="0" applyFont="1" applyFill="1" applyBorder="1" applyAlignment="1">
      <alignment horizontal="center" vertical="center" wrapText="1"/>
    </xf>
    <xf numFmtId="3" fontId="23" fillId="0" borderId="19" xfId="0" applyNumberFormat="1" applyFont="1" applyBorder="1" applyAlignment="1">
      <alignment horizontal="center" vertical="center" wrapText="1"/>
    </xf>
    <xf numFmtId="0" fontId="23" fillId="18" borderId="7" xfId="0" applyFont="1" applyFill="1" applyBorder="1" applyAlignment="1">
      <alignment horizontal="center" vertical="center"/>
    </xf>
    <xf numFmtId="0" fontId="25" fillId="15" borderId="11" xfId="0" applyFont="1" applyFill="1" applyBorder="1"/>
    <xf numFmtId="0" fontId="25" fillId="15" borderId="27" xfId="0" applyFont="1" applyFill="1" applyBorder="1"/>
    <xf numFmtId="0" fontId="0" fillId="18" borderId="8" xfId="0" applyFont="1" applyFill="1" applyBorder="1" applyAlignment="1">
      <alignment vertical="center" wrapText="1"/>
    </xf>
    <xf numFmtId="0" fontId="25" fillId="15" borderId="16" xfId="0" applyFont="1" applyFill="1" applyBorder="1"/>
    <xf numFmtId="167" fontId="0" fillId="18" borderId="8" xfId="0" applyNumberFormat="1" applyFont="1" applyFill="1" applyBorder="1" applyAlignment="1">
      <alignment vertical="center" wrapText="1"/>
    </xf>
    <xf numFmtId="168" fontId="0" fillId="18" borderId="8" xfId="0" applyNumberFormat="1" applyFont="1" applyFill="1" applyBorder="1" applyAlignment="1">
      <alignment vertical="center"/>
    </xf>
    <xf numFmtId="0" fontId="23" fillId="18" borderId="8" xfId="0" applyFont="1" applyFill="1" applyBorder="1" applyAlignment="1">
      <alignment vertical="center" wrapText="1"/>
    </xf>
    <xf numFmtId="0" fontId="26" fillId="18" borderId="8" xfId="0" applyFont="1" applyFill="1" applyBorder="1" applyAlignment="1">
      <alignment vertical="center" wrapText="1"/>
    </xf>
    <xf numFmtId="3" fontId="23" fillId="0" borderId="22" xfId="0" applyNumberFormat="1" applyFont="1" applyBorder="1" applyAlignment="1">
      <alignment horizontal="center" vertical="center" wrapText="1"/>
    </xf>
    <xf numFmtId="0" fontId="0" fillId="0" borderId="0" xfId="0" applyFont="1" applyAlignment="1"/>
    <xf numFmtId="0" fontId="23" fillId="0" borderId="21" xfId="0" applyFont="1" applyBorder="1" applyAlignment="1">
      <alignment horizontal="center" vertical="center" wrapText="1"/>
    </xf>
    <xf numFmtId="0" fontId="25" fillId="0" borderId="25" xfId="0" applyFont="1" applyBorder="1"/>
    <xf numFmtId="0" fontId="23" fillId="0" borderId="19" xfId="0" applyFont="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xf>
    <xf numFmtId="0" fontId="23" fillId="0" borderId="20" xfId="0" applyFont="1" applyBorder="1" applyAlignment="1">
      <alignment horizontal="center" vertical="center" wrapText="1"/>
    </xf>
    <xf numFmtId="3" fontId="23" fillId="0" borderId="20" xfId="0" applyNumberFormat="1" applyFont="1" applyBorder="1" applyAlignment="1">
      <alignment horizontal="center" vertical="center" wrapText="1"/>
    </xf>
    <xf numFmtId="0" fontId="23" fillId="0" borderId="2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8" fillId="0" borderId="52" xfId="0" applyFont="1" applyBorder="1" applyAlignment="1">
      <alignment horizontal="center" wrapText="1"/>
    </xf>
    <xf numFmtId="0" fontId="18" fillId="0" borderId="52" xfId="0" applyFont="1" applyBorder="1" applyAlignment="1">
      <alignment horizontal="center"/>
    </xf>
  </cellXfs>
  <cellStyles count="6">
    <cellStyle name="Moneda" xfId="2" builtinId="4"/>
    <cellStyle name="Moneda [0] 2" xfId="5" xr:uid="{08D46E38-06BD-4C69-AE3E-98464F1BADB0}"/>
    <cellStyle name="Normal" xfId="0" builtinId="0"/>
    <cellStyle name="Normal 2" xfId="1" xr:uid="{00000000-0005-0000-0000-000002000000}"/>
    <cellStyle name="Normal 3" xfId="3" xr:uid="{00000000-0005-0000-0000-000003000000}"/>
    <cellStyle name="Porcentaje 2" xfId="4" xr:uid="{00000000-0005-0000-0000-000004000000}"/>
  </cellStyles>
  <dxfs count="0"/>
  <tableStyles count="0" defaultTableStyle="TableStyleMedium2" defaultPivotStyle="PivotStyleLight16"/>
  <colors>
    <mruColors>
      <color rgb="FFFF7C80"/>
      <color rgb="FF00823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tabSelected="1" zoomScale="75" zoomScaleNormal="75" workbookViewId="0">
      <pane xSplit="1" ySplit="2" topLeftCell="B18" activePane="bottomRight" state="frozen"/>
      <selection pane="topRight" activeCell="B1" sqref="B1"/>
      <selection pane="bottomLeft" activeCell="A3" sqref="A3"/>
      <selection pane="bottomRight" activeCell="T35" sqref="T35"/>
    </sheetView>
  </sheetViews>
  <sheetFormatPr baseColWidth="10" defaultColWidth="11.42578125" defaultRowHeight="12.75" x14ac:dyDescent="0.2"/>
  <cols>
    <col min="1" max="1" width="23.85546875" style="1" customWidth="1"/>
    <col min="2" max="2" width="28.85546875" style="1" customWidth="1"/>
    <col min="3" max="3" width="38.140625" style="1" customWidth="1"/>
    <col min="4" max="4" width="37.85546875" style="1" customWidth="1"/>
    <col min="5" max="5" width="23.5703125" style="1" customWidth="1"/>
    <col min="6" max="6" width="41.85546875" style="1" customWidth="1"/>
    <col min="7" max="7" width="22.140625" style="1" customWidth="1"/>
    <col min="8" max="8" width="24" style="1" customWidth="1"/>
    <col min="9" max="9" width="40" style="24" customWidth="1"/>
    <col min="10" max="10" width="15.5703125" style="1" customWidth="1"/>
    <col min="11" max="11" width="11.42578125" style="1"/>
    <col min="12" max="12" width="12.28515625" style="1" customWidth="1"/>
    <col min="13" max="13" width="26.85546875" style="1" customWidth="1"/>
    <col min="14" max="14" width="17.5703125" style="1" customWidth="1"/>
    <col min="15" max="15" width="14.5703125" style="1" customWidth="1"/>
    <col min="16" max="16" width="13.28515625" style="293" hidden="1" customWidth="1"/>
    <col min="17" max="17" width="27" style="24" hidden="1" customWidth="1"/>
    <col min="18" max="18" width="0" style="286" hidden="1" customWidth="1"/>
    <col min="19" max="19" width="9.7109375" style="286" hidden="1" customWidth="1"/>
    <col min="20" max="16384" width="11.42578125" style="1"/>
  </cols>
  <sheetData>
    <row r="1" spans="1:19" s="124" customFormat="1" ht="38.25" customHeight="1" x14ac:dyDescent="0.25">
      <c r="A1" s="330" t="s">
        <v>0</v>
      </c>
      <c r="B1" s="330" t="s">
        <v>5</v>
      </c>
      <c r="C1" s="330" t="s">
        <v>6</v>
      </c>
      <c r="D1" s="330" t="s">
        <v>7</v>
      </c>
      <c r="E1" s="330" t="s">
        <v>8</v>
      </c>
      <c r="F1" s="330" t="s">
        <v>2</v>
      </c>
      <c r="G1" s="317" t="s">
        <v>3</v>
      </c>
      <c r="H1" s="330" t="s">
        <v>136</v>
      </c>
      <c r="I1" s="330" t="s">
        <v>135</v>
      </c>
      <c r="J1" s="330" t="s">
        <v>51</v>
      </c>
      <c r="K1" s="330" t="s">
        <v>1</v>
      </c>
      <c r="L1" s="330" t="s">
        <v>48</v>
      </c>
      <c r="M1" s="317" t="s">
        <v>4</v>
      </c>
      <c r="N1" s="317" t="s">
        <v>134</v>
      </c>
      <c r="O1" s="317" t="s">
        <v>133</v>
      </c>
      <c r="P1" s="330" t="s">
        <v>150</v>
      </c>
      <c r="Q1" s="330" t="s">
        <v>163</v>
      </c>
      <c r="R1" s="316" t="s">
        <v>554</v>
      </c>
      <c r="S1" s="316" t="s">
        <v>555</v>
      </c>
    </row>
    <row r="2" spans="1:19" s="124" customFormat="1" ht="38.25" customHeight="1" x14ac:dyDescent="0.25">
      <c r="A2" s="331"/>
      <c r="B2" s="331"/>
      <c r="C2" s="331"/>
      <c r="D2" s="331"/>
      <c r="E2" s="331"/>
      <c r="F2" s="331"/>
      <c r="G2" s="318"/>
      <c r="H2" s="331"/>
      <c r="I2" s="331"/>
      <c r="J2" s="331"/>
      <c r="K2" s="331"/>
      <c r="L2" s="331"/>
      <c r="M2" s="318"/>
      <c r="N2" s="318"/>
      <c r="O2" s="318"/>
      <c r="P2" s="331"/>
      <c r="Q2" s="331"/>
      <c r="R2" s="316"/>
      <c r="S2" s="316"/>
    </row>
    <row r="3" spans="1:19" ht="25.5" x14ac:dyDescent="0.2">
      <c r="A3" s="362" t="s">
        <v>9</v>
      </c>
      <c r="B3" s="359" t="s">
        <v>10</v>
      </c>
      <c r="C3" s="372" t="s">
        <v>14</v>
      </c>
      <c r="D3" s="352" t="s">
        <v>12</v>
      </c>
      <c r="E3" s="352" t="s">
        <v>15</v>
      </c>
      <c r="F3" s="348" t="s">
        <v>137</v>
      </c>
      <c r="G3" s="350">
        <f>SUM(M3:M7)</f>
        <v>9372700330</v>
      </c>
      <c r="H3" s="25" t="s">
        <v>25</v>
      </c>
      <c r="I3" s="26" t="s">
        <v>94</v>
      </c>
      <c r="J3" s="27" t="s">
        <v>92</v>
      </c>
      <c r="K3" s="28" t="s">
        <v>47</v>
      </c>
      <c r="L3" s="29" t="s">
        <v>46</v>
      </c>
      <c r="M3" s="30">
        <f>537625000+35075330</f>
        <v>572700330</v>
      </c>
      <c r="N3" s="31" t="s">
        <v>132</v>
      </c>
      <c r="O3" s="31" t="s">
        <v>111</v>
      </c>
      <c r="P3" s="288"/>
      <c r="Q3" s="123" t="s">
        <v>177</v>
      </c>
      <c r="R3" s="133" t="s">
        <v>548</v>
      </c>
      <c r="S3" s="133"/>
    </row>
    <row r="4" spans="1:19" ht="48" hidden="1" x14ac:dyDescent="0.2">
      <c r="A4" s="363"/>
      <c r="B4" s="360"/>
      <c r="C4" s="373"/>
      <c r="D4" s="353"/>
      <c r="E4" s="353"/>
      <c r="F4" s="349"/>
      <c r="G4" s="351"/>
      <c r="H4" s="26" t="s">
        <v>123</v>
      </c>
      <c r="I4" s="26" t="s">
        <v>124</v>
      </c>
      <c r="J4" s="32" t="s">
        <v>28</v>
      </c>
      <c r="K4" s="33" t="s">
        <v>49</v>
      </c>
      <c r="L4" s="25">
        <f>531+69</f>
        <v>600</v>
      </c>
      <c r="M4" s="30">
        <v>3800000000</v>
      </c>
      <c r="N4" s="31" t="s">
        <v>107</v>
      </c>
      <c r="O4" s="31" t="s">
        <v>101</v>
      </c>
      <c r="P4" s="289" t="s">
        <v>165</v>
      </c>
      <c r="Q4" s="314" t="s">
        <v>550</v>
      </c>
      <c r="R4" s="133"/>
      <c r="S4" s="133"/>
    </row>
    <row r="5" spans="1:19" ht="72" x14ac:dyDescent="0.2">
      <c r="A5" s="363"/>
      <c r="B5" s="360"/>
      <c r="C5" s="373"/>
      <c r="D5" s="353"/>
      <c r="E5" s="353"/>
      <c r="F5" s="349"/>
      <c r="G5" s="351"/>
      <c r="H5" s="27" t="s">
        <v>128</v>
      </c>
      <c r="I5" s="34" t="s">
        <v>129</v>
      </c>
      <c r="J5" s="32" t="s">
        <v>28</v>
      </c>
      <c r="K5" s="33" t="s">
        <v>49</v>
      </c>
      <c r="L5" s="25">
        <v>300</v>
      </c>
      <c r="M5" s="30">
        <v>1800000000</v>
      </c>
      <c r="N5" s="31" t="s">
        <v>107</v>
      </c>
      <c r="O5" s="31" t="s">
        <v>101</v>
      </c>
      <c r="P5" s="290" t="s">
        <v>151</v>
      </c>
      <c r="Q5" s="123" t="s">
        <v>128</v>
      </c>
      <c r="R5" s="133"/>
      <c r="S5" s="133" t="s">
        <v>548</v>
      </c>
    </row>
    <row r="6" spans="1:19" ht="60" x14ac:dyDescent="0.2">
      <c r="A6" s="363"/>
      <c r="B6" s="360"/>
      <c r="C6" s="373"/>
      <c r="D6" s="353"/>
      <c r="E6" s="353"/>
      <c r="F6" s="349"/>
      <c r="G6" s="351"/>
      <c r="H6" s="25" t="s">
        <v>130</v>
      </c>
      <c r="I6" s="34" t="s">
        <v>131</v>
      </c>
      <c r="J6" s="32" t="s">
        <v>28</v>
      </c>
      <c r="K6" s="33" t="s">
        <v>49</v>
      </c>
      <c r="L6" s="25">
        <v>250</v>
      </c>
      <c r="M6" s="30">
        <v>1800000000</v>
      </c>
      <c r="N6" s="31" t="s">
        <v>107</v>
      </c>
      <c r="O6" s="31" t="s">
        <v>101</v>
      </c>
      <c r="P6" s="289" t="s">
        <v>151</v>
      </c>
      <c r="Q6" s="122" t="s">
        <v>155</v>
      </c>
      <c r="R6" s="133"/>
      <c r="S6" s="133" t="s">
        <v>548</v>
      </c>
    </row>
    <row r="7" spans="1:19" ht="60" x14ac:dyDescent="0.2">
      <c r="A7" s="363"/>
      <c r="B7" s="360"/>
      <c r="C7" s="373"/>
      <c r="D7" s="353"/>
      <c r="E7" s="353"/>
      <c r="F7" s="349"/>
      <c r="G7" s="351"/>
      <c r="H7" s="27" t="s">
        <v>126</v>
      </c>
      <c r="I7" s="34" t="s">
        <v>127</v>
      </c>
      <c r="J7" s="32" t="s">
        <v>28</v>
      </c>
      <c r="K7" s="33" t="s">
        <v>49</v>
      </c>
      <c r="L7" s="25">
        <v>100</v>
      </c>
      <c r="M7" s="30">
        <v>1400000000</v>
      </c>
      <c r="N7" s="31" t="s">
        <v>107</v>
      </c>
      <c r="O7" s="31" t="s">
        <v>101</v>
      </c>
      <c r="P7" s="288" t="s">
        <v>151</v>
      </c>
      <c r="Q7" s="123" t="s">
        <v>157</v>
      </c>
      <c r="R7" s="133"/>
      <c r="S7" s="133" t="s">
        <v>548</v>
      </c>
    </row>
    <row r="8" spans="1:19" ht="72" x14ac:dyDescent="0.2">
      <c r="A8" s="363"/>
      <c r="B8" s="360"/>
      <c r="C8" s="373"/>
      <c r="D8" s="353"/>
      <c r="E8" s="353"/>
      <c r="F8" s="26" t="s">
        <v>138</v>
      </c>
      <c r="G8" s="35">
        <f>+M8</f>
        <v>1200000000</v>
      </c>
      <c r="H8" s="25" t="s">
        <v>34</v>
      </c>
      <c r="I8" s="26" t="s">
        <v>35</v>
      </c>
      <c r="J8" s="25" t="s">
        <v>27</v>
      </c>
      <c r="K8" s="28" t="s">
        <v>49</v>
      </c>
      <c r="L8" s="29">
        <v>1</v>
      </c>
      <c r="M8" s="36">
        <v>1200000000</v>
      </c>
      <c r="N8" s="31" t="s">
        <v>107</v>
      </c>
      <c r="O8" s="31" t="s">
        <v>102</v>
      </c>
      <c r="P8" s="288" t="s">
        <v>168</v>
      </c>
      <c r="Q8" s="122" t="s">
        <v>167</v>
      </c>
      <c r="R8" s="133"/>
      <c r="S8" s="133" t="s">
        <v>548</v>
      </c>
    </row>
    <row r="9" spans="1:19" ht="60" x14ac:dyDescent="0.2">
      <c r="A9" s="363"/>
      <c r="B9" s="361"/>
      <c r="C9" s="373"/>
      <c r="D9" s="354"/>
      <c r="E9" s="354"/>
      <c r="F9" s="26" t="s">
        <v>139</v>
      </c>
      <c r="G9" s="35">
        <f>+M9</f>
        <v>57500000</v>
      </c>
      <c r="H9" s="25" t="s">
        <v>36</v>
      </c>
      <c r="I9" s="26" t="s">
        <v>94</v>
      </c>
      <c r="J9" s="27" t="s">
        <v>92</v>
      </c>
      <c r="K9" s="28" t="s">
        <v>47</v>
      </c>
      <c r="L9" s="29">
        <v>1</v>
      </c>
      <c r="M9" s="36">
        <v>57500000</v>
      </c>
      <c r="N9" s="31"/>
      <c r="O9" s="31"/>
      <c r="P9" s="290" t="s">
        <v>168</v>
      </c>
      <c r="Q9" s="123" t="s">
        <v>178</v>
      </c>
      <c r="R9" s="133" t="s">
        <v>548</v>
      </c>
      <c r="S9" s="133"/>
    </row>
    <row r="10" spans="1:19" s="2" customFormat="1" x14ac:dyDescent="0.2">
      <c r="A10" s="363"/>
      <c r="B10" s="9"/>
      <c r="C10" s="373"/>
      <c r="D10" s="18"/>
      <c r="E10" s="18"/>
      <c r="F10" s="85"/>
      <c r="G10" s="88">
        <f>SUM(G3:G9)</f>
        <v>10630200330</v>
      </c>
      <c r="H10" s="86"/>
      <c r="I10" s="15"/>
      <c r="J10" s="87"/>
      <c r="K10" s="6"/>
      <c r="L10" s="21"/>
      <c r="M10" s="4">
        <f>SUM(M3:M9)</f>
        <v>10630200330</v>
      </c>
      <c r="N10" s="23"/>
      <c r="O10" s="23"/>
      <c r="P10" s="290"/>
      <c r="Q10" s="122"/>
      <c r="R10" s="294"/>
      <c r="S10" s="294"/>
    </row>
    <row r="11" spans="1:19" ht="25.5" hidden="1" x14ac:dyDescent="0.25">
      <c r="A11" s="363"/>
      <c r="B11" s="362" t="s">
        <v>11</v>
      </c>
      <c r="C11" s="373"/>
      <c r="D11" s="355" t="s">
        <v>13</v>
      </c>
      <c r="E11" s="355" t="s">
        <v>16</v>
      </c>
      <c r="F11" s="335" t="s">
        <v>140</v>
      </c>
      <c r="G11" s="319">
        <f>SUM(M11:M15)</f>
        <v>7191674670</v>
      </c>
      <c r="H11" s="327" t="s">
        <v>40</v>
      </c>
      <c r="I11" s="37" t="s">
        <v>52</v>
      </c>
      <c r="J11" s="38" t="s">
        <v>95</v>
      </c>
      <c r="K11" s="39" t="s">
        <v>65</v>
      </c>
      <c r="L11" s="324">
        <v>0.09</v>
      </c>
      <c r="M11" s="40">
        <v>3081629670</v>
      </c>
      <c r="N11" s="41"/>
      <c r="O11" s="41"/>
      <c r="P11" s="290"/>
      <c r="Q11" s="314" t="s">
        <v>550</v>
      </c>
      <c r="R11" s="133"/>
      <c r="S11" s="133"/>
    </row>
    <row r="12" spans="1:19" x14ac:dyDescent="0.2">
      <c r="A12" s="363"/>
      <c r="B12" s="363"/>
      <c r="C12" s="373"/>
      <c r="D12" s="356"/>
      <c r="E12" s="356"/>
      <c r="F12" s="358"/>
      <c r="G12" s="320"/>
      <c r="H12" s="347"/>
      <c r="I12" s="42" t="s">
        <v>45</v>
      </c>
      <c r="J12" s="43" t="s">
        <v>96</v>
      </c>
      <c r="K12" s="44" t="s">
        <v>64</v>
      </c>
      <c r="L12" s="326"/>
      <c r="M12" s="40">
        <v>152320000</v>
      </c>
      <c r="N12" s="41" t="s">
        <v>132</v>
      </c>
      <c r="O12" s="41" t="s">
        <v>111</v>
      </c>
      <c r="P12" s="290" t="s">
        <v>151</v>
      </c>
      <c r="Q12" s="123"/>
      <c r="R12" s="133"/>
      <c r="S12" s="133" t="s">
        <v>548</v>
      </c>
    </row>
    <row r="13" spans="1:19" ht="25.5" hidden="1" x14ac:dyDescent="0.2">
      <c r="A13" s="363"/>
      <c r="B13" s="363"/>
      <c r="C13" s="373"/>
      <c r="D13" s="356"/>
      <c r="E13" s="356"/>
      <c r="F13" s="358"/>
      <c r="G13" s="320"/>
      <c r="H13" s="347"/>
      <c r="I13" s="37" t="s">
        <v>43</v>
      </c>
      <c r="J13" s="43" t="s">
        <v>96</v>
      </c>
      <c r="K13" s="329" t="s">
        <v>49</v>
      </c>
      <c r="L13" s="326"/>
      <c r="M13" s="40">
        <v>1500000000</v>
      </c>
      <c r="N13" s="41" t="s">
        <v>102</v>
      </c>
      <c r="O13" s="41" t="s">
        <v>116</v>
      </c>
      <c r="P13" s="290"/>
      <c r="Q13" s="315" t="s">
        <v>550</v>
      </c>
      <c r="R13" s="133"/>
      <c r="S13" s="133"/>
    </row>
    <row r="14" spans="1:19" ht="25.5" hidden="1" x14ac:dyDescent="0.2">
      <c r="A14" s="363"/>
      <c r="B14" s="363"/>
      <c r="C14" s="373"/>
      <c r="D14" s="356"/>
      <c r="E14" s="356"/>
      <c r="F14" s="358"/>
      <c r="G14" s="320"/>
      <c r="H14" s="347"/>
      <c r="I14" s="37" t="s">
        <v>44</v>
      </c>
      <c r="J14" s="43" t="s">
        <v>96</v>
      </c>
      <c r="K14" s="329"/>
      <c r="L14" s="326"/>
      <c r="M14" s="40">
        <v>2000000000</v>
      </c>
      <c r="N14" s="41" t="s">
        <v>102</v>
      </c>
      <c r="O14" s="41" t="s">
        <v>116</v>
      </c>
      <c r="P14" s="290"/>
      <c r="Q14" s="315" t="s">
        <v>550</v>
      </c>
      <c r="R14" s="133"/>
      <c r="S14" s="133"/>
    </row>
    <row r="15" spans="1:19" ht="25.5" x14ac:dyDescent="0.2">
      <c r="A15" s="363"/>
      <c r="B15" s="363"/>
      <c r="C15" s="373"/>
      <c r="D15" s="356"/>
      <c r="E15" s="356"/>
      <c r="F15" s="336"/>
      <c r="G15" s="321"/>
      <c r="H15" s="45" t="s">
        <v>37</v>
      </c>
      <c r="I15" s="37" t="s">
        <v>94</v>
      </c>
      <c r="J15" s="46" t="s">
        <v>92</v>
      </c>
      <c r="K15" s="39" t="s">
        <v>47</v>
      </c>
      <c r="L15" s="325"/>
      <c r="M15" s="40">
        <v>457725000</v>
      </c>
      <c r="N15" s="41" t="s">
        <v>132</v>
      </c>
      <c r="O15" s="41" t="s">
        <v>111</v>
      </c>
      <c r="P15" s="288" t="s">
        <v>151</v>
      </c>
      <c r="Q15" s="123" t="s">
        <v>177</v>
      </c>
      <c r="R15" s="133" t="s">
        <v>548</v>
      </c>
      <c r="S15" s="133"/>
    </row>
    <row r="16" spans="1:19" ht="48" customHeight="1" x14ac:dyDescent="0.2">
      <c r="A16" s="363"/>
      <c r="B16" s="363"/>
      <c r="C16" s="373"/>
      <c r="D16" s="356"/>
      <c r="E16" s="356"/>
      <c r="F16" s="335" t="s">
        <v>141</v>
      </c>
      <c r="G16" s="319">
        <f>SUM(M16:M17)</f>
        <v>246500000</v>
      </c>
      <c r="H16" s="327" t="s">
        <v>38</v>
      </c>
      <c r="I16" s="37" t="s">
        <v>94</v>
      </c>
      <c r="J16" s="46" t="s">
        <v>92</v>
      </c>
      <c r="K16" s="39" t="s">
        <v>47</v>
      </c>
      <c r="L16" s="324">
        <v>1</v>
      </c>
      <c r="M16" s="40">
        <v>121000000</v>
      </c>
      <c r="N16" s="41" t="s">
        <v>132</v>
      </c>
      <c r="O16" s="41" t="s">
        <v>111</v>
      </c>
      <c r="P16" s="288" t="s">
        <v>151</v>
      </c>
      <c r="Q16" s="123" t="s">
        <v>177</v>
      </c>
      <c r="R16" s="133" t="s">
        <v>548</v>
      </c>
      <c r="S16" s="133"/>
    </row>
    <row r="17" spans="1:19" ht="60" hidden="1" x14ac:dyDescent="0.2">
      <c r="A17" s="363"/>
      <c r="B17" s="363"/>
      <c r="C17" s="373"/>
      <c r="D17" s="356"/>
      <c r="E17" s="356"/>
      <c r="F17" s="336"/>
      <c r="G17" s="321"/>
      <c r="H17" s="328"/>
      <c r="I17" s="47" t="s">
        <v>170</v>
      </c>
      <c r="J17" s="45" t="s">
        <v>28</v>
      </c>
      <c r="K17" s="39" t="s">
        <v>117</v>
      </c>
      <c r="L17" s="325"/>
      <c r="M17" s="48">
        <v>125500000</v>
      </c>
      <c r="N17" s="41" t="s">
        <v>107</v>
      </c>
      <c r="O17" s="41" t="s">
        <v>101</v>
      </c>
      <c r="P17" s="290"/>
      <c r="Q17" s="315" t="s">
        <v>550</v>
      </c>
      <c r="R17" s="133"/>
      <c r="S17" s="133"/>
    </row>
    <row r="18" spans="1:19" ht="31.5" customHeight="1" x14ac:dyDescent="0.2">
      <c r="A18" s="363"/>
      <c r="B18" s="363"/>
      <c r="C18" s="373"/>
      <c r="D18" s="356"/>
      <c r="E18" s="356"/>
      <c r="F18" s="335" t="s">
        <v>142</v>
      </c>
      <c r="G18" s="319">
        <f>SUM(M18:M19)</f>
        <v>210125000</v>
      </c>
      <c r="H18" s="327" t="s">
        <v>41</v>
      </c>
      <c r="I18" s="37" t="s">
        <v>94</v>
      </c>
      <c r="J18" s="46" t="s">
        <v>92</v>
      </c>
      <c r="K18" s="39" t="s">
        <v>47</v>
      </c>
      <c r="L18" s="324">
        <v>1</v>
      </c>
      <c r="M18" s="49">
        <v>33000000</v>
      </c>
      <c r="N18" s="41" t="s">
        <v>132</v>
      </c>
      <c r="O18" s="41" t="s">
        <v>111</v>
      </c>
      <c r="P18" s="288" t="s">
        <v>151</v>
      </c>
      <c r="Q18" s="123" t="s">
        <v>169</v>
      </c>
      <c r="R18" s="133" t="s">
        <v>548</v>
      </c>
      <c r="S18" s="133"/>
    </row>
    <row r="19" spans="1:19" ht="22.5" hidden="1" customHeight="1" x14ac:dyDescent="0.2">
      <c r="A19" s="363"/>
      <c r="B19" s="363"/>
      <c r="C19" s="373"/>
      <c r="D19" s="356"/>
      <c r="E19" s="356"/>
      <c r="F19" s="336"/>
      <c r="G19" s="321"/>
      <c r="H19" s="328"/>
      <c r="I19" s="50" t="s">
        <v>171</v>
      </c>
      <c r="J19" s="45" t="s">
        <v>28</v>
      </c>
      <c r="K19" s="39" t="s">
        <v>172</v>
      </c>
      <c r="L19" s="325"/>
      <c r="M19" s="49">
        <v>177125000</v>
      </c>
      <c r="N19" s="41" t="s">
        <v>107</v>
      </c>
      <c r="O19" s="41" t="s">
        <v>102</v>
      </c>
      <c r="P19" s="290"/>
      <c r="Q19" s="315" t="s">
        <v>550</v>
      </c>
      <c r="R19" s="133"/>
      <c r="S19" s="133"/>
    </row>
    <row r="20" spans="1:19" ht="22.5" hidden="1" customHeight="1" x14ac:dyDescent="0.2">
      <c r="A20" s="363"/>
      <c r="B20" s="363"/>
      <c r="C20" s="373"/>
      <c r="D20" s="356"/>
      <c r="E20" s="356"/>
      <c r="F20" s="335" t="s">
        <v>143</v>
      </c>
      <c r="G20" s="319">
        <f>SUM(M20:M21)</f>
        <v>252500000</v>
      </c>
      <c r="H20" s="327" t="s">
        <v>39</v>
      </c>
      <c r="I20" s="50" t="s">
        <v>173</v>
      </c>
      <c r="J20" s="45" t="s">
        <v>28</v>
      </c>
      <c r="K20" s="39" t="s">
        <v>174</v>
      </c>
      <c r="L20" s="324">
        <v>2</v>
      </c>
      <c r="M20" s="49">
        <v>40000000</v>
      </c>
      <c r="N20" s="41" t="s">
        <v>116</v>
      </c>
      <c r="O20" s="41" t="s">
        <v>112</v>
      </c>
      <c r="P20" s="290"/>
      <c r="Q20" s="315" t="s">
        <v>550</v>
      </c>
      <c r="R20" s="133"/>
      <c r="S20" s="133"/>
    </row>
    <row r="21" spans="1:19" ht="42.75" hidden="1" customHeight="1" x14ac:dyDescent="0.2">
      <c r="A21" s="364"/>
      <c r="B21" s="364"/>
      <c r="C21" s="373"/>
      <c r="D21" s="357"/>
      <c r="E21" s="357"/>
      <c r="F21" s="336"/>
      <c r="G21" s="321"/>
      <c r="H21" s="328"/>
      <c r="I21" s="37" t="s">
        <v>173</v>
      </c>
      <c r="J21" s="45" t="s">
        <v>28</v>
      </c>
      <c r="K21" s="39" t="s">
        <v>174</v>
      </c>
      <c r="L21" s="325"/>
      <c r="M21" s="40">
        <v>212500000</v>
      </c>
      <c r="N21" s="41" t="s">
        <v>112</v>
      </c>
      <c r="O21" s="41" t="s">
        <v>113</v>
      </c>
      <c r="P21" s="290"/>
      <c r="Q21" s="315" t="s">
        <v>550</v>
      </c>
      <c r="R21" s="133"/>
      <c r="S21" s="295"/>
    </row>
    <row r="22" spans="1:19" s="2" customFormat="1" ht="21" customHeight="1" x14ac:dyDescent="0.2">
      <c r="A22" s="8"/>
      <c r="B22" s="12"/>
      <c r="C22" s="373"/>
      <c r="D22" s="8"/>
      <c r="E22" s="12"/>
      <c r="F22" s="89"/>
      <c r="G22" s="88">
        <f>SUM(G11:G21)</f>
        <v>7900799670</v>
      </c>
      <c r="H22" s="20"/>
      <c r="I22" s="15"/>
      <c r="J22" s="87"/>
      <c r="K22" s="6"/>
      <c r="L22" s="22"/>
      <c r="M22" s="4">
        <f>SUM(M11:M21)</f>
        <v>7900799670</v>
      </c>
      <c r="N22" s="23"/>
      <c r="O22" s="23"/>
      <c r="P22" s="290"/>
      <c r="Q22" s="123"/>
      <c r="R22" s="294"/>
      <c r="S22" s="294"/>
    </row>
    <row r="23" spans="1:19" s="2" customFormat="1" ht="21" customHeight="1" x14ac:dyDescent="0.2">
      <c r="A23" s="125"/>
      <c r="B23" s="126"/>
      <c r="C23" s="373"/>
      <c r="D23" s="125"/>
      <c r="E23" s="126"/>
      <c r="F23" s="89"/>
      <c r="G23" s="88">
        <f>SUM(G22,G10)</f>
        <v>18531000000</v>
      </c>
      <c r="H23" s="20"/>
      <c r="I23" s="127"/>
      <c r="J23" s="87"/>
      <c r="K23" s="6"/>
      <c r="L23" s="22"/>
      <c r="M23" s="4"/>
      <c r="N23" s="23"/>
      <c r="O23" s="23"/>
      <c r="P23" s="290"/>
      <c r="Q23" s="123"/>
      <c r="R23" s="294"/>
      <c r="S23" s="294"/>
    </row>
    <row r="24" spans="1:19" s="2" customFormat="1" ht="42.75" hidden="1" customHeight="1" x14ac:dyDescent="0.2">
      <c r="A24" s="362" t="s">
        <v>17</v>
      </c>
      <c r="B24" s="365" t="s">
        <v>20</v>
      </c>
      <c r="C24" s="373"/>
      <c r="D24" s="366" t="s">
        <v>18</v>
      </c>
      <c r="E24" s="380" t="s">
        <v>22</v>
      </c>
      <c r="F24" s="322" t="s">
        <v>70</v>
      </c>
      <c r="G24" s="91">
        <f>+M24</f>
        <v>588875000</v>
      </c>
      <c r="H24" s="92" t="s">
        <v>46</v>
      </c>
      <c r="I24" s="93" t="s">
        <v>94</v>
      </c>
      <c r="J24" s="94" t="s">
        <v>92</v>
      </c>
      <c r="K24" s="95" t="s">
        <v>47</v>
      </c>
      <c r="L24" s="96" t="s">
        <v>46</v>
      </c>
      <c r="M24" s="97">
        <v>588875000</v>
      </c>
      <c r="N24" s="90"/>
      <c r="O24" s="90"/>
      <c r="P24" s="290"/>
      <c r="Q24" s="315" t="s">
        <v>550</v>
      </c>
      <c r="R24" s="294"/>
      <c r="S24" s="294"/>
    </row>
    <row r="25" spans="1:19" s="2" customFormat="1" ht="42.75" hidden="1" customHeight="1" x14ac:dyDescent="0.2">
      <c r="A25" s="363"/>
      <c r="B25" s="365"/>
      <c r="C25" s="373"/>
      <c r="D25" s="367"/>
      <c r="E25" s="380"/>
      <c r="F25" s="323"/>
      <c r="G25" s="91"/>
      <c r="H25" s="98" t="s">
        <v>97</v>
      </c>
      <c r="I25" s="93" t="s">
        <v>98</v>
      </c>
      <c r="J25" s="99" t="s">
        <v>62</v>
      </c>
      <c r="K25" s="95" t="s">
        <v>63</v>
      </c>
      <c r="L25" s="96">
        <v>1</v>
      </c>
      <c r="M25" s="97">
        <v>500000000</v>
      </c>
      <c r="N25" s="90"/>
      <c r="O25" s="90"/>
      <c r="P25" s="290"/>
      <c r="Q25" s="315" t="s">
        <v>152</v>
      </c>
      <c r="R25" s="294"/>
      <c r="S25" s="294"/>
    </row>
    <row r="26" spans="1:19" s="2" customFormat="1" ht="12.75" hidden="1" customHeight="1" x14ac:dyDescent="0.2">
      <c r="A26" s="363"/>
      <c r="B26" s="365"/>
      <c r="C26" s="373"/>
      <c r="D26" s="367"/>
      <c r="E26" s="380"/>
      <c r="F26" s="337" t="s">
        <v>71</v>
      </c>
      <c r="G26" s="346">
        <f>SUM(M26:M32)</f>
        <v>18224545585</v>
      </c>
      <c r="H26" s="99" t="s">
        <v>53</v>
      </c>
      <c r="I26" s="93" t="s">
        <v>54</v>
      </c>
      <c r="J26" s="99" t="s">
        <v>27</v>
      </c>
      <c r="K26" s="95" t="s">
        <v>64</v>
      </c>
      <c r="L26" s="96">
        <v>200</v>
      </c>
      <c r="M26" s="97">
        <v>100000000</v>
      </c>
      <c r="N26" s="90"/>
      <c r="O26" s="90"/>
      <c r="P26" s="290"/>
      <c r="Q26" s="315"/>
      <c r="R26" s="294"/>
      <c r="S26" s="294"/>
    </row>
    <row r="27" spans="1:19" s="2" customFormat="1" ht="38.25" hidden="1" customHeight="1" x14ac:dyDescent="0.2">
      <c r="A27" s="363"/>
      <c r="B27" s="365"/>
      <c r="C27" s="373"/>
      <c r="D27" s="367"/>
      <c r="E27" s="380"/>
      <c r="F27" s="338"/>
      <c r="G27" s="346"/>
      <c r="H27" s="94" t="s">
        <v>56</v>
      </c>
      <c r="I27" s="93" t="s">
        <v>59</v>
      </c>
      <c r="J27" s="99" t="s">
        <v>91</v>
      </c>
      <c r="K27" s="95" t="s">
        <v>49</v>
      </c>
      <c r="L27" s="96">
        <v>219</v>
      </c>
      <c r="M27" s="97">
        <v>2000000000</v>
      </c>
      <c r="N27" s="90"/>
      <c r="O27" s="90"/>
      <c r="P27" s="290"/>
      <c r="Q27" s="315" t="s">
        <v>158</v>
      </c>
      <c r="R27" s="294"/>
      <c r="S27" s="294"/>
    </row>
    <row r="28" spans="1:19" s="2" customFormat="1" ht="12.75" hidden="1" customHeight="1" x14ac:dyDescent="0.2">
      <c r="A28" s="363"/>
      <c r="B28" s="365"/>
      <c r="C28" s="373"/>
      <c r="D28" s="367"/>
      <c r="E28" s="380"/>
      <c r="F28" s="338"/>
      <c r="G28" s="346"/>
      <c r="H28" s="94" t="s">
        <v>68</v>
      </c>
      <c r="I28" s="100" t="s">
        <v>69</v>
      </c>
      <c r="J28" s="99" t="s">
        <v>62</v>
      </c>
      <c r="K28" s="95" t="s">
        <v>65</v>
      </c>
      <c r="L28" s="96">
        <v>400</v>
      </c>
      <c r="M28" s="97">
        <v>3500000000</v>
      </c>
      <c r="N28" s="90"/>
      <c r="O28" s="90"/>
      <c r="P28" s="290"/>
      <c r="Q28" s="315"/>
      <c r="R28" s="294"/>
      <c r="S28" s="294"/>
    </row>
    <row r="29" spans="1:19" s="2" customFormat="1" ht="12.75" hidden="1" customHeight="1" x14ac:dyDescent="0.2">
      <c r="A29" s="363"/>
      <c r="B29" s="365"/>
      <c r="C29" s="373"/>
      <c r="D29" s="367"/>
      <c r="E29" s="380"/>
      <c r="F29" s="338"/>
      <c r="G29" s="346"/>
      <c r="H29" s="94" t="s">
        <v>57</v>
      </c>
      <c r="I29" s="100" t="s">
        <v>60</v>
      </c>
      <c r="J29" s="94" t="s">
        <v>93</v>
      </c>
      <c r="K29" s="95" t="s">
        <v>49</v>
      </c>
      <c r="L29" s="96">
        <v>50</v>
      </c>
      <c r="M29" s="97">
        <v>1624545585</v>
      </c>
      <c r="N29" s="90"/>
      <c r="O29" s="90"/>
      <c r="P29" s="290"/>
      <c r="Q29" s="315" t="s">
        <v>159</v>
      </c>
      <c r="R29" s="294"/>
      <c r="S29" s="294"/>
    </row>
    <row r="30" spans="1:19" s="2" customFormat="1" ht="12.75" hidden="1" customHeight="1" x14ac:dyDescent="0.2">
      <c r="A30" s="363"/>
      <c r="B30" s="365"/>
      <c r="C30" s="373"/>
      <c r="D30" s="367"/>
      <c r="E30" s="380"/>
      <c r="F30" s="338"/>
      <c r="G30" s="346"/>
      <c r="H30" s="94" t="s">
        <v>50</v>
      </c>
      <c r="I30" s="100" t="s">
        <v>61</v>
      </c>
      <c r="J30" s="99" t="s">
        <v>62</v>
      </c>
      <c r="K30" s="95" t="s">
        <v>65</v>
      </c>
      <c r="L30" s="96">
        <v>200</v>
      </c>
      <c r="M30" s="97">
        <v>5000000000</v>
      </c>
      <c r="N30" s="90"/>
      <c r="O30" s="90"/>
      <c r="P30" s="290"/>
      <c r="Q30" s="315" t="s">
        <v>161</v>
      </c>
      <c r="R30" s="294"/>
      <c r="S30" s="294"/>
    </row>
    <row r="31" spans="1:19" s="2" customFormat="1" ht="12.75" hidden="1" customHeight="1" x14ac:dyDescent="0.2">
      <c r="A31" s="363"/>
      <c r="B31" s="365"/>
      <c r="C31" s="373"/>
      <c r="D31" s="367"/>
      <c r="E31" s="380"/>
      <c r="F31" s="338"/>
      <c r="G31" s="346"/>
      <c r="H31" s="99" t="s">
        <v>66</v>
      </c>
      <c r="I31" s="93" t="s">
        <v>67</v>
      </c>
      <c r="J31" s="99" t="s">
        <v>91</v>
      </c>
      <c r="K31" s="95" t="s">
        <v>49</v>
      </c>
      <c r="L31" s="96">
        <v>100</v>
      </c>
      <c r="M31" s="97">
        <v>2000000000</v>
      </c>
      <c r="N31" s="90"/>
      <c r="O31" s="90"/>
      <c r="P31" s="290"/>
      <c r="Q31" s="315"/>
      <c r="R31" s="294"/>
      <c r="S31" s="294"/>
    </row>
    <row r="32" spans="1:19" s="2" customFormat="1" ht="72" hidden="1" customHeight="1" x14ac:dyDescent="0.2">
      <c r="A32" s="363"/>
      <c r="B32" s="365"/>
      <c r="C32" s="373"/>
      <c r="D32" s="367"/>
      <c r="E32" s="380"/>
      <c r="F32" s="339"/>
      <c r="G32" s="346"/>
      <c r="H32" s="94" t="s">
        <v>55</v>
      </c>
      <c r="I32" s="100" t="s">
        <v>58</v>
      </c>
      <c r="J32" s="99" t="s">
        <v>62</v>
      </c>
      <c r="K32" s="95" t="s">
        <v>63</v>
      </c>
      <c r="L32" s="96">
        <v>77</v>
      </c>
      <c r="M32" s="97">
        <v>4000000000</v>
      </c>
      <c r="N32" s="90"/>
      <c r="O32" s="90"/>
      <c r="P32" s="290"/>
      <c r="Q32" s="315" t="s">
        <v>160</v>
      </c>
      <c r="R32" s="294"/>
      <c r="S32" s="294"/>
    </row>
    <row r="33" spans="1:19" s="2" customFormat="1" ht="36.75" hidden="1" customHeight="1" x14ac:dyDescent="0.2">
      <c r="A33" s="363"/>
      <c r="B33" s="365"/>
      <c r="C33" s="373"/>
      <c r="D33" s="368"/>
      <c r="E33" s="380"/>
      <c r="F33" s="93" t="s">
        <v>72</v>
      </c>
      <c r="G33" s="91">
        <f>+M33</f>
        <v>500000000</v>
      </c>
      <c r="H33" s="101" t="s">
        <v>97</v>
      </c>
      <c r="I33" s="93" t="s">
        <v>99</v>
      </c>
      <c r="J33" s="99" t="s">
        <v>91</v>
      </c>
      <c r="K33" s="95" t="s">
        <v>49</v>
      </c>
      <c r="L33" s="96">
        <v>1</v>
      </c>
      <c r="M33" s="97">
        <v>500000000</v>
      </c>
      <c r="N33" s="90"/>
      <c r="O33" s="90"/>
      <c r="P33" s="290"/>
      <c r="Q33" s="315" t="s">
        <v>156</v>
      </c>
      <c r="R33" s="294"/>
      <c r="S33" s="294"/>
    </row>
    <row r="34" spans="1:19" s="2" customFormat="1" ht="30" hidden="1" customHeight="1" x14ac:dyDescent="0.2">
      <c r="A34" s="363"/>
      <c r="B34" s="9"/>
      <c r="C34" s="373"/>
      <c r="D34" s="102"/>
      <c r="E34" s="102"/>
      <c r="F34" s="103"/>
      <c r="G34" s="88">
        <f>SUM(G24:G33)</f>
        <v>19313420585</v>
      </c>
      <c r="H34" s="104"/>
      <c r="I34" s="105"/>
      <c r="J34" s="106"/>
      <c r="K34" s="107"/>
      <c r="L34" s="108"/>
      <c r="M34" s="88">
        <f>SUM(M24:M33)</f>
        <v>19813420585</v>
      </c>
      <c r="N34" s="23"/>
      <c r="O34" s="23"/>
      <c r="P34" s="290"/>
      <c r="Q34" s="123"/>
      <c r="R34" s="294"/>
      <c r="S34" s="294"/>
    </row>
    <row r="35" spans="1:19" ht="50.25" customHeight="1" x14ac:dyDescent="0.2">
      <c r="A35" s="363"/>
      <c r="B35" s="363" t="s">
        <v>21</v>
      </c>
      <c r="C35" s="373"/>
      <c r="D35" s="379" t="s">
        <v>19</v>
      </c>
      <c r="E35" s="370" t="s">
        <v>24</v>
      </c>
      <c r="F35" s="377" t="s">
        <v>144</v>
      </c>
      <c r="G35" s="51">
        <v>344564562</v>
      </c>
      <c r="H35" s="375" t="s">
        <v>42</v>
      </c>
      <c r="I35" s="376"/>
      <c r="J35" s="52" t="s">
        <v>27</v>
      </c>
      <c r="K35" s="53" t="s">
        <v>64</v>
      </c>
      <c r="L35" s="54">
        <v>1</v>
      </c>
      <c r="M35" s="55">
        <v>344560000</v>
      </c>
      <c r="N35" s="56" t="s">
        <v>111</v>
      </c>
      <c r="O35" s="56" t="s">
        <v>111</v>
      </c>
      <c r="P35" s="290" t="s">
        <v>549</v>
      </c>
      <c r="Q35" s="123" t="s">
        <v>176</v>
      </c>
      <c r="R35" s="133"/>
      <c r="S35" s="133" t="s">
        <v>548</v>
      </c>
    </row>
    <row r="36" spans="1:19" ht="60" customHeight="1" x14ac:dyDescent="0.2">
      <c r="A36" s="363"/>
      <c r="B36" s="363"/>
      <c r="C36" s="373"/>
      <c r="D36" s="379"/>
      <c r="E36" s="371"/>
      <c r="F36" s="378"/>
      <c r="G36" s="57">
        <v>80000000</v>
      </c>
      <c r="H36" s="52" t="s">
        <v>29</v>
      </c>
      <c r="I36" s="58" t="s">
        <v>33</v>
      </c>
      <c r="J36" s="52" t="s">
        <v>26</v>
      </c>
      <c r="K36" s="53" t="s">
        <v>30</v>
      </c>
      <c r="L36" s="59">
        <v>1</v>
      </c>
      <c r="M36" s="55">
        <v>80004562</v>
      </c>
      <c r="N36" s="56" t="s">
        <v>112</v>
      </c>
      <c r="O36" s="56" t="s">
        <v>113</v>
      </c>
      <c r="P36" s="291"/>
      <c r="Q36" s="123" t="s">
        <v>175</v>
      </c>
      <c r="R36" s="133"/>
      <c r="S36" s="133" t="s">
        <v>548</v>
      </c>
    </row>
    <row r="37" spans="1:19" ht="25.5" x14ac:dyDescent="0.2">
      <c r="A37" s="363"/>
      <c r="B37" s="363"/>
      <c r="C37" s="373"/>
      <c r="D37" s="379"/>
      <c r="E37" s="369" t="s">
        <v>23</v>
      </c>
      <c r="F37" s="340" t="s">
        <v>145</v>
      </c>
      <c r="G37" s="343">
        <f>SUM(M37:M43)</f>
        <v>6907579853</v>
      </c>
      <c r="H37" s="60" t="s">
        <v>46</v>
      </c>
      <c r="I37" s="58" t="s">
        <v>94</v>
      </c>
      <c r="J37" s="61" t="s">
        <v>92</v>
      </c>
      <c r="K37" s="53" t="s">
        <v>47</v>
      </c>
      <c r="L37" s="332">
        <v>6</v>
      </c>
      <c r="M37" s="55">
        <f>579600000+7979853</f>
        <v>587579853</v>
      </c>
      <c r="N37" s="56" t="s">
        <v>132</v>
      </c>
      <c r="O37" s="56" t="s">
        <v>111</v>
      </c>
      <c r="P37" s="290"/>
      <c r="Q37" s="123" t="s">
        <v>177</v>
      </c>
      <c r="R37" s="133" t="s">
        <v>548</v>
      </c>
      <c r="S37" s="133"/>
    </row>
    <row r="38" spans="1:19" ht="48" hidden="1" x14ac:dyDescent="0.2">
      <c r="A38" s="363"/>
      <c r="B38" s="363"/>
      <c r="C38" s="373"/>
      <c r="D38" s="379"/>
      <c r="E38" s="370"/>
      <c r="F38" s="341"/>
      <c r="G38" s="344"/>
      <c r="H38" s="58" t="s">
        <v>123</v>
      </c>
      <c r="I38" s="58" t="s">
        <v>124</v>
      </c>
      <c r="J38" s="62" t="s">
        <v>125</v>
      </c>
      <c r="K38" s="63" t="s">
        <v>49</v>
      </c>
      <c r="L38" s="333"/>
      <c r="M38" s="55">
        <v>1320000000</v>
      </c>
      <c r="N38" s="56" t="s">
        <v>107</v>
      </c>
      <c r="O38" s="56" t="s">
        <v>101</v>
      </c>
      <c r="P38" s="290" t="s">
        <v>164</v>
      </c>
      <c r="Q38" s="315" t="s">
        <v>550</v>
      </c>
      <c r="R38" s="133"/>
      <c r="S38" s="133"/>
    </row>
    <row r="39" spans="1:19" ht="38.25" x14ac:dyDescent="0.2">
      <c r="A39" s="363"/>
      <c r="B39" s="363"/>
      <c r="C39" s="373"/>
      <c r="D39" s="379"/>
      <c r="E39" s="370"/>
      <c r="F39" s="341"/>
      <c r="G39" s="344"/>
      <c r="H39" s="52" t="s">
        <v>31</v>
      </c>
      <c r="I39" s="58" t="s">
        <v>33</v>
      </c>
      <c r="J39" s="52" t="s">
        <v>547</v>
      </c>
      <c r="K39" s="63" t="s">
        <v>49</v>
      </c>
      <c r="L39" s="333"/>
      <c r="M39" s="55">
        <v>2000000000</v>
      </c>
      <c r="N39" s="56" t="s">
        <v>101</v>
      </c>
      <c r="O39" s="56" t="s">
        <v>101</v>
      </c>
      <c r="P39" s="290" t="s">
        <v>151</v>
      </c>
      <c r="Q39" s="123" t="s">
        <v>162</v>
      </c>
      <c r="R39" s="133"/>
      <c r="S39" s="133" t="s">
        <v>548</v>
      </c>
    </row>
    <row r="40" spans="1:19" ht="25.5" x14ac:dyDescent="0.2">
      <c r="A40" s="363"/>
      <c r="B40" s="363"/>
      <c r="C40" s="373"/>
      <c r="D40" s="379"/>
      <c r="E40" s="370"/>
      <c r="F40" s="341"/>
      <c r="G40" s="344"/>
      <c r="H40" s="64" t="s">
        <v>120</v>
      </c>
      <c r="I40" s="58" t="s">
        <v>119</v>
      </c>
      <c r="J40" s="52" t="s">
        <v>105</v>
      </c>
      <c r="K40" s="63" t="s">
        <v>108</v>
      </c>
      <c r="L40" s="333"/>
      <c r="M40" s="55">
        <v>150000000</v>
      </c>
      <c r="N40" s="56" t="s">
        <v>107</v>
      </c>
      <c r="O40" s="56" t="s">
        <v>101</v>
      </c>
      <c r="P40" s="290" t="s">
        <v>151</v>
      </c>
      <c r="Q40" s="123" t="s">
        <v>551</v>
      </c>
      <c r="R40" s="133"/>
      <c r="S40" s="133" t="s">
        <v>548</v>
      </c>
    </row>
    <row r="41" spans="1:19" ht="38.25" x14ac:dyDescent="0.2">
      <c r="A41" s="363"/>
      <c r="B41" s="363"/>
      <c r="C41" s="373"/>
      <c r="D41" s="379"/>
      <c r="E41" s="370"/>
      <c r="F41" s="341"/>
      <c r="G41" s="344"/>
      <c r="H41" s="65" t="s">
        <v>121</v>
      </c>
      <c r="I41" s="58" t="s">
        <v>122</v>
      </c>
      <c r="J41" s="52" t="s">
        <v>27</v>
      </c>
      <c r="K41" s="63" t="s">
        <v>117</v>
      </c>
      <c r="L41" s="333"/>
      <c r="M41" s="55">
        <v>250000000</v>
      </c>
      <c r="N41" s="56" t="s">
        <v>101</v>
      </c>
      <c r="O41" s="56" t="s">
        <v>116</v>
      </c>
      <c r="P41" s="290" t="s">
        <v>151</v>
      </c>
      <c r="Q41" s="123" t="s">
        <v>553</v>
      </c>
      <c r="R41" s="133"/>
      <c r="S41" s="133" t="s">
        <v>548</v>
      </c>
    </row>
    <row r="42" spans="1:19" ht="25.5" x14ac:dyDescent="0.2">
      <c r="A42" s="363"/>
      <c r="B42" s="363"/>
      <c r="C42" s="373"/>
      <c r="D42" s="379"/>
      <c r="E42" s="370"/>
      <c r="F42" s="341"/>
      <c r="G42" s="344"/>
      <c r="H42" s="52" t="s">
        <v>114</v>
      </c>
      <c r="I42" s="58" t="s">
        <v>115</v>
      </c>
      <c r="J42" s="52" t="s">
        <v>27</v>
      </c>
      <c r="K42" s="63" t="s">
        <v>117</v>
      </c>
      <c r="L42" s="333"/>
      <c r="M42" s="55">
        <v>1600000000</v>
      </c>
      <c r="N42" s="56" t="s">
        <v>101</v>
      </c>
      <c r="O42" s="56" t="s">
        <v>116</v>
      </c>
      <c r="P42" s="290" t="s">
        <v>151</v>
      </c>
      <c r="Q42" s="123" t="s">
        <v>153</v>
      </c>
      <c r="R42" s="133"/>
      <c r="S42" s="133" t="s">
        <v>548</v>
      </c>
    </row>
    <row r="43" spans="1:19" ht="38.25" x14ac:dyDescent="0.2">
      <c r="A43" s="364"/>
      <c r="B43" s="364"/>
      <c r="C43" s="374"/>
      <c r="D43" s="379"/>
      <c r="E43" s="371"/>
      <c r="F43" s="342"/>
      <c r="G43" s="345"/>
      <c r="H43" s="52" t="s">
        <v>32</v>
      </c>
      <c r="I43" s="58" t="s">
        <v>118</v>
      </c>
      <c r="J43" s="52" t="s">
        <v>28</v>
      </c>
      <c r="K43" s="63" t="s">
        <v>49</v>
      </c>
      <c r="L43" s="334"/>
      <c r="M43" s="55">
        <v>1000000000</v>
      </c>
      <c r="N43" s="56" t="s">
        <v>101</v>
      </c>
      <c r="O43" s="56" t="s">
        <v>101</v>
      </c>
      <c r="P43" s="290" t="s">
        <v>151</v>
      </c>
      <c r="Q43" s="123" t="s">
        <v>552</v>
      </c>
      <c r="R43" s="133"/>
      <c r="S43" s="133" t="s">
        <v>548</v>
      </c>
    </row>
    <row r="44" spans="1:19" s="2" customFormat="1" ht="18" customHeight="1" x14ac:dyDescent="0.2">
      <c r="A44" s="8"/>
      <c r="B44" s="12"/>
      <c r="C44" s="18"/>
      <c r="D44" s="17"/>
      <c r="E44" s="19"/>
      <c r="F44" s="89"/>
      <c r="G44" s="88">
        <f>SUM(G35:G43)</f>
        <v>7332144415</v>
      </c>
      <c r="H44" s="3"/>
      <c r="I44" s="15"/>
      <c r="J44" s="3"/>
      <c r="K44" s="5"/>
      <c r="L44" s="10"/>
      <c r="M44" s="88">
        <f>SUM(M35:M43)</f>
        <v>7332144415</v>
      </c>
      <c r="N44" s="23"/>
      <c r="O44" s="23"/>
      <c r="P44" s="290"/>
      <c r="Q44" s="123"/>
      <c r="R44" s="294"/>
      <c r="S44" s="296"/>
    </row>
    <row r="45" spans="1:19" s="2" customFormat="1" ht="18" customHeight="1" x14ac:dyDescent="0.2">
      <c r="A45" s="125"/>
      <c r="B45" s="126"/>
      <c r="C45" s="18"/>
      <c r="D45" s="17"/>
      <c r="E45" s="19"/>
      <c r="F45" s="89"/>
      <c r="G45" s="88"/>
      <c r="H45" s="3"/>
      <c r="I45" s="127"/>
      <c r="J45" s="3"/>
      <c r="K45" s="5"/>
      <c r="L45" s="10"/>
      <c r="M45" s="88">
        <f>SUM(M34,M44)</f>
        <v>27145565000</v>
      </c>
      <c r="N45" s="23"/>
      <c r="O45" s="23"/>
      <c r="P45" s="290"/>
      <c r="Q45" s="123"/>
      <c r="R45" s="294"/>
      <c r="S45" s="296"/>
    </row>
    <row r="46" spans="1:19" ht="72.75" customHeight="1" x14ac:dyDescent="0.2">
      <c r="A46" s="362" t="s">
        <v>73</v>
      </c>
      <c r="B46" s="384" t="s">
        <v>74</v>
      </c>
      <c r="C46" s="398" t="s">
        <v>75</v>
      </c>
      <c r="D46" s="385" t="s">
        <v>76</v>
      </c>
      <c r="E46" s="381" t="s">
        <v>77</v>
      </c>
      <c r="F46" s="391" t="s">
        <v>146</v>
      </c>
      <c r="G46" s="383">
        <f>SUM(M46:M48)</f>
        <v>460000000</v>
      </c>
      <c r="H46" s="66" t="s">
        <v>78</v>
      </c>
      <c r="I46" s="67" t="s">
        <v>79</v>
      </c>
      <c r="J46" s="66" t="s">
        <v>96</v>
      </c>
      <c r="K46" s="68" t="s">
        <v>49</v>
      </c>
      <c r="L46" s="386">
        <v>30</v>
      </c>
      <c r="M46" s="69">
        <v>232500000</v>
      </c>
      <c r="N46" s="70" t="s">
        <v>101</v>
      </c>
      <c r="O46" s="70" t="s">
        <v>101</v>
      </c>
      <c r="P46" s="290" t="s">
        <v>151</v>
      </c>
      <c r="Q46" s="123" t="s">
        <v>154</v>
      </c>
      <c r="R46" s="133"/>
      <c r="S46" s="133" t="s">
        <v>548</v>
      </c>
    </row>
    <row r="47" spans="1:19" ht="28.5" hidden="1" customHeight="1" x14ac:dyDescent="0.2">
      <c r="A47" s="363"/>
      <c r="B47" s="384"/>
      <c r="C47" s="399"/>
      <c r="D47" s="385"/>
      <c r="E47" s="381"/>
      <c r="F47" s="392"/>
      <c r="G47" s="383"/>
      <c r="H47" s="66" t="s">
        <v>78</v>
      </c>
      <c r="I47" s="67" t="s">
        <v>100</v>
      </c>
      <c r="J47" s="66" t="s">
        <v>27</v>
      </c>
      <c r="K47" s="68" t="s">
        <v>103</v>
      </c>
      <c r="L47" s="387"/>
      <c r="M47" s="69">
        <v>167000000</v>
      </c>
      <c r="N47" s="70" t="s">
        <v>102</v>
      </c>
      <c r="O47" s="70" t="s">
        <v>102</v>
      </c>
      <c r="P47" s="290" t="s">
        <v>165</v>
      </c>
      <c r="Q47" s="315" t="s">
        <v>550</v>
      </c>
      <c r="R47" s="133"/>
      <c r="S47" s="133"/>
    </row>
    <row r="48" spans="1:19" ht="25.5" x14ac:dyDescent="0.2">
      <c r="A48" s="363"/>
      <c r="B48" s="384"/>
      <c r="C48" s="399"/>
      <c r="D48" s="385"/>
      <c r="E48" s="381"/>
      <c r="F48" s="393"/>
      <c r="G48" s="383"/>
      <c r="H48" s="71" t="s">
        <v>46</v>
      </c>
      <c r="I48" s="67" t="s">
        <v>94</v>
      </c>
      <c r="J48" s="72" t="s">
        <v>92</v>
      </c>
      <c r="K48" s="68" t="s">
        <v>47</v>
      </c>
      <c r="L48" s="388"/>
      <c r="M48" s="69">
        <v>60500000</v>
      </c>
      <c r="N48" s="70" t="s">
        <v>132</v>
      </c>
      <c r="O48" s="70" t="s">
        <v>111</v>
      </c>
      <c r="P48" s="290"/>
      <c r="Q48" s="123" t="s">
        <v>169</v>
      </c>
      <c r="R48" s="133" t="s">
        <v>548</v>
      </c>
      <c r="S48" s="133"/>
    </row>
    <row r="49" spans="1:19" ht="36" x14ac:dyDescent="0.2">
      <c r="A49" s="363"/>
      <c r="B49" s="384"/>
      <c r="C49" s="399"/>
      <c r="D49" s="385"/>
      <c r="E49" s="381"/>
      <c r="F49" s="84" t="s">
        <v>80</v>
      </c>
      <c r="G49" s="73">
        <v>0</v>
      </c>
      <c r="H49" s="74" t="s">
        <v>147</v>
      </c>
      <c r="I49" s="67" t="s">
        <v>147</v>
      </c>
      <c r="J49" s="67" t="s">
        <v>81</v>
      </c>
      <c r="K49" s="66" t="s">
        <v>81</v>
      </c>
      <c r="L49" s="75" t="s">
        <v>81</v>
      </c>
      <c r="M49" s="69">
        <v>0</v>
      </c>
      <c r="N49" s="70"/>
      <c r="O49" s="70"/>
      <c r="P49" s="290"/>
      <c r="Q49" s="123"/>
      <c r="R49" s="133"/>
      <c r="S49" s="133"/>
    </row>
    <row r="50" spans="1:19" ht="25.5" hidden="1" customHeight="1" x14ac:dyDescent="0.2">
      <c r="A50" s="363"/>
      <c r="B50" s="401" t="s">
        <v>82</v>
      </c>
      <c r="C50" s="399"/>
      <c r="D50" s="385"/>
      <c r="E50" s="381" t="s">
        <v>83</v>
      </c>
      <c r="F50" s="382" t="s">
        <v>148</v>
      </c>
      <c r="G50" s="383">
        <f>SUM(M50:M52)</f>
        <v>392500000</v>
      </c>
      <c r="H50" s="66" t="s">
        <v>84</v>
      </c>
      <c r="I50" s="67" t="s">
        <v>85</v>
      </c>
      <c r="J50" s="66" t="s">
        <v>28</v>
      </c>
      <c r="K50" s="68" t="s">
        <v>49</v>
      </c>
      <c r="L50" s="386">
        <v>2</v>
      </c>
      <c r="M50" s="69">
        <v>23200744</v>
      </c>
      <c r="N50" s="70" t="s">
        <v>101</v>
      </c>
      <c r="O50" s="70" t="s">
        <v>101</v>
      </c>
      <c r="P50" s="290" t="s">
        <v>165</v>
      </c>
      <c r="Q50" s="315" t="s">
        <v>550</v>
      </c>
      <c r="R50" s="133"/>
      <c r="S50" s="133"/>
    </row>
    <row r="51" spans="1:19" ht="25.5" customHeight="1" x14ac:dyDescent="0.2">
      <c r="A51" s="363"/>
      <c r="B51" s="401"/>
      <c r="C51" s="399"/>
      <c r="D51" s="385"/>
      <c r="E51" s="381"/>
      <c r="F51" s="382"/>
      <c r="G51" s="383"/>
      <c r="H51" s="66" t="s">
        <v>106</v>
      </c>
      <c r="I51" s="67" t="s">
        <v>104</v>
      </c>
      <c r="J51" s="66" t="s">
        <v>105</v>
      </c>
      <c r="K51" s="68" t="s">
        <v>108</v>
      </c>
      <c r="L51" s="387"/>
      <c r="M51" s="69">
        <v>129299256</v>
      </c>
      <c r="N51" s="76" t="s">
        <v>107</v>
      </c>
      <c r="O51" s="70" t="s">
        <v>101</v>
      </c>
      <c r="P51" s="290" t="s">
        <v>151</v>
      </c>
      <c r="Q51" s="123" t="s">
        <v>551</v>
      </c>
      <c r="R51" s="133"/>
      <c r="S51" s="133" t="s">
        <v>548</v>
      </c>
    </row>
    <row r="52" spans="1:19" ht="25.5" x14ac:dyDescent="0.2">
      <c r="A52" s="363"/>
      <c r="B52" s="401"/>
      <c r="C52" s="399"/>
      <c r="D52" s="385"/>
      <c r="E52" s="381"/>
      <c r="F52" s="382"/>
      <c r="G52" s="383"/>
      <c r="H52" s="71" t="s">
        <v>46</v>
      </c>
      <c r="I52" s="67" t="s">
        <v>94</v>
      </c>
      <c r="J52" s="72" t="s">
        <v>92</v>
      </c>
      <c r="K52" s="68" t="s">
        <v>47</v>
      </c>
      <c r="L52" s="388"/>
      <c r="M52" s="69">
        <v>240000000</v>
      </c>
      <c r="N52" s="70" t="s">
        <v>132</v>
      </c>
      <c r="O52" s="70" t="s">
        <v>111</v>
      </c>
      <c r="P52" s="290"/>
      <c r="Q52" s="123" t="s">
        <v>169</v>
      </c>
      <c r="R52" s="133" t="s">
        <v>548</v>
      </c>
      <c r="S52" s="133"/>
    </row>
    <row r="53" spans="1:19" s="2" customFormat="1" x14ac:dyDescent="0.2">
      <c r="A53" s="363"/>
      <c r="B53" s="13"/>
      <c r="C53" s="399"/>
      <c r="D53" s="16"/>
      <c r="E53" s="11"/>
      <c r="F53" s="14"/>
      <c r="G53" s="88">
        <f>SUM(G46:G52)</f>
        <v>852500000</v>
      </c>
      <c r="H53" s="109"/>
      <c r="I53" s="15"/>
      <c r="J53" s="87"/>
      <c r="K53" s="7"/>
      <c r="L53" s="10"/>
      <c r="M53" s="88">
        <f>SUM(M46:M52)</f>
        <v>852500000</v>
      </c>
      <c r="N53" s="23"/>
      <c r="O53" s="23"/>
      <c r="P53" s="290"/>
      <c r="Q53" s="123"/>
      <c r="R53" s="294"/>
      <c r="S53" s="294"/>
    </row>
    <row r="54" spans="1:19" ht="25.5" x14ac:dyDescent="0.2">
      <c r="A54" s="363"/>
      <c r="B54" s="384" t="s">
        <v>86</v>
      </c>
      <c r="C54" s="399"/>
      <c r="D54" s="394" t="s">
        <v>87</v>
      </c>
      <c r="E54" s="395" t="s">
        <v>88</v>
      </c>
      <c r="F54" s="396" t="s">
        <v>149</v>
      </c>
      <c r="G54" s="397">
        <f>SUM(M54:M55)</f>
        <v>1356500000</v>
      </c>
      <c r="H54" s="77" t="s">
        <v>46</v>
      </c>
      <c r="I54" s="78" t="s">
        <v>94</v>
      </c>
      <c r="J54" s="79" t="s">
        <v>92</v>
      </c>
      <c r="K54" s="80" t="s">
        <v>47</v>
      </c>
      <c r="L54" s="389">
        <v>0.35</v>
      </c>
      <c r="M54" s="81">
        <v>369850000</v>
      </c>
      <c r="N54" s="82" t="s">
        <v>132</v>
      </c>
      <c r="O54" s="82" t="s">
        <v>111</v>
      </c>
      <c r="P54" s="290" t="s">
        <v>151</v>
      </c>
      <c r="Q54" s="123" t="s">
        <v>179</v>
      </c>
      <c r="R54" s="133" t="s">
        <v>548</v>
      </c>
      <c r="S54" s="133"/>
    </row>
    <row r="55" spans="1:19" ht="27" hidden="1" customHeight="1" x14ac:dyDescent="0.2">
      <c r="A55" s="364"/>
      <c r="B55" s="384"/>
      <c r="C55" s="400"/>
      <c r="D55" s="394"/>
      <c r="E55" s="395"/>
      <c r="F55" s="396"/>
      <c r="G55" s="397"/>
      <c r="H55" s="83" t="s">
        <v>89</v>
      </c>
      <c r="I55" s="78" t="s">
        <v>90</v>
      </c>
      <c r="J55" s="83" t="s">
        <v>109</v>
      </c>
      <c r="K55" s="80" t="s">
        <v>64</v>
      </c>
      <c r="L55" s="390"/>
      <c r="M55" s="81">
        <v>986650000</v>
      </c>
      <c r="N55" s="82" t="s">
        <v>110</v>
      </c>
      <c r="O55" s="82" t="s">
        <v>110</v>
      </c>
      <c r="P55" s="290" t="s">
        <v>166</v>
      </c>
      <c r="Q55" s="315" t="s">
        <v>550</v>
      </c>
      <c r="R55" s="133"/>
      <c r="S55" s="295" t="s">
        <v>548</v>
      </c>
    </row>
    <row r="56" spans="1:19" s="2" customFormat="1" ht="27" customHeight="1" x14ac:dyDescent="0.2">
      <c r="A56" s="110"/>
      <c r="B56" s="111"/>
      <c r="C56" s="112"/>
      <c r="D56" s="110"/>
      <c r="E56" s="113"/>
      <c r="F56" s="114"/>
      <c r="G56" s="119">
        <f>SUM(G54)</f>
        <v>1356500000</v>
      </c>
      <c r="H56" s="115"/>
      <c r="I56" s="111"/>
      <c r="J56" s="115"/>
      <c r="K56" s="116"/>
      <c r="L56" s="117"/>
      <c r="M56" s="88">
        <f>SUM(M54:M55)</f>
        <v>1356500000</v>
      </c>
      <c r="N56" s="118"/>
      <c r="O56" s="118"/>
      <c r="P56" s="292"/>
      <c r="Q56" s="121"/>
      <c r="R56" s="287"/>
      <c r="S56" s="287"/>
    </row>
    <row r="57" spans="1:19" ht="18" x14ac:dyDescent="0.25">
      <c r="G57" s="259">
        <f>SUM(G53,G56)</f>
        <v>2209000000</v>
      </c>
      <c r="M57" s="120">
        <f>SUM(M56,M53,M44,M34,M22,M10)</f>
        <v>47885565000</v>
      </c>
    </row>
  </sheetData>
  <mergeCells count="81">
    <mergeCell ref="A46:A55"/>
    <mergeCell ref="P1:P2"/>
    <mergeCell ref="Q1:Q2"/>
    <mergeCell ref="L46:L48"/>
    <mergeCell ref="L50:L52"/>
    <mergeCell ref="L54:L55"/>
    <mergeCell ref="E46:E49"/>
    <mergeCell ref="F46:F48"/>
    <mergeCell ref="G46:G48"/>
    <mergeCell ref="B54:B55"/>
    <mergeCell ref="D54:D55"/>
    <mergeCell ref="E54:E55"/>
    <mergeCell ref="F54:F55"/>
    <mergeCell ref="G54:G55"/>
    <mergeCell ref="C46:C55"/>
    <mergeCell ref="B50:B52"/>
    <mergeCell ref="E50:E52"/>
    <mergeCell ref="F50:F52"/>
    <mergeCell ref="G50:G52"/>
    <mergeCell ref="B46:B49"/>
    <mergeCell ref="D46:D52"/>
    <mergeCell ref="E37:E43"/>
    <mergeCell ref="E35:E36"/>
    <mergeCell ref="C3:C43"/>
    <mergeCell ref="H35:I35"/>
    <mergeCell ref="F35:F36"/>
    <mergeCell ref="D35:D43"/>
    <mergeCell ref="E24:E33"/>
    <mergeCell ref="A3:A21"/>
    <mergeCell ref="A24:A43"/>
    <mergeCell ref="A1:A2"/>
    <mergeCell ref="B1:B2"/>
    <mergeCell ref="C1:C2"/>
    <mergeCell ref="D1:D2"/>
    <mergeCell ref="B3:B9"/>
    <mergeCell ref="B11:B21"/>
    <mergeCell ref="B35:B43"/>
    <mergeCell ref="B24:B33"/>
    <mergeCell ref="D24:D33"/>
    <mergeCell ref="D3:D9"/>
    <mergeCell ref="D11:D21"/>
    <mergeCell ref="F1:F2"/>
    <mergeCell ref="G1:G2"/>
    <mergeCell ref="H1:H2"/>
    <mergeCell ref="E1:E2"/>
    <mergeCell ref="H11:H14"/>
    <mergeCell ref="F3:F7"/>
    <mergeCell ref="G3:G7"/>
    <mergeCell ref="E3:E9"/>
    <mergeCell ref="E11:E21"/>
    <mergeCell ref="F11:F15"/>
    <mergeCell ref="F18:F19"/>
    <mergeCell ref="L37:L43"/>
    <mergeCell ref="G18:G19"/>
    <mergeCell ref="F16:F17"/>
    <mergeCell ref="G16:G17"/>
    <mergeCell ref="F20:F21"/>
    <mergeCell ref="F26:F32"/>
    <mergeCell ref="F37:F43"/>
    <mergeCell ref="G37:G43"/>
    <mergeCell ref="G26:G32"/>
    <mergeCell ref="G20:G21"/>
    <mergeCell ref="H18:H19"/>
    <mergeCell ref="F24:F25"/>
    <mergeCell ref="L18:L19"/>
    <mergeCell ref="L20:L21"/>
    <mergeCell ref="L11:L15"/>
    <mergeCell ref="L16:L17"/>
    <mergeCell ref="H20:H21"/>
    <mergeCell ref="H16:H17"/>
    <mergeCell ref="K13:K14"/>
    <mergeCell ref="R1:R2"/>
    <mergeCell ref="S1:S2"/>
    <mergeCell ref="N1:N2"/>
    <mergeCell ref="O1:O2"/>
    <mergeCell ref="G11:G15"/>
    <mergeCell ref="K1:K2"/>
    <mergeCell ref="M1:M2"/>
    <mergeCell ref="L1:L2"/>
    <mergeCell ref="I1:I2"/>
    <mergeCell ref="J1:J2"/>
  </mergeCells>
  <pageMargins left="0.70866141732283472" right="0.70866141732283472" top="0.74803149606299213" bottom="0.74803149606299213" header="0.31496062992125984" footer="0.31496062992125984"/>
  <pageSetup scale="75" orientation="landscape" r:id="rId1"/>
  <ignoredErrors>
    <ignoredError sqref="G26 G1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5"/>
  <sheetViews>
    <sheetView topLeftCell="H1" zoomScale="59" zoomScaleNormal="59" workbookViewId="0">
      <pane ySplit="4" topLeftCell="A5" activePane="bottomLeft" state="frozen"/>
      <selection pane="bottomLeft" activeCell="P3" sqref="P3:Q4"/>
    </sheetView>
  </sheetViews>
  <sheetFormatPr baseColWidth="10" defaultColWidth="11.42578125" defaultRowHeight="12.75" x14ac:dyDescent="0.2"/>
  <cols>
    <col min="1" max="1" width="23.85546875" style="128" customWidth="1"/>
    <col min="2" max="2" width="23.85546875" style="128" hidden="1" customWidth="1"/>
    <col min="3" max="3" width="38.140625" style="128" hidden="1" customWidth="1"/>
    <col min="4" max="4" width="28.42578125" style="130" hidden="1" customWidth="1"/>
    <col min="5" max="5" width="37.85546875" style="128" customWidth="1"/>
    <col min="6" max="6" width="37.85546875" style="128" hidden="1" customWidth="1"/>
    <col min="7" max="7" width="54" style="128" hidden="1" customWidth="1"/>
    <col min="8" max="8" width="36.28515625" style="128" customWidth="1"/>
    <col min="9" max="9" width="23.28515625" style="128" customWidth="1"/>
    <col min="10" max="10" width="55.42578125" style="128" customWidth="1"/>
    <col min="11" max="11" width="36.140625" style="128" customWidth="1"/>
    <col min="12" max="12" width="56.140625" style="128" customWidth="1"/>
    <col min="13" max="13" width="21.28515625" style="128" customWidth="1"/>
    <col min="14" max="14" width="11.42578125" style="128"/>
    <col min="15" max="15" width="21.140625" style="128" customWidth="1"/>
    <col min="16" max="16" width="15.85546875" style="128" customWidth="1"/>
    <col min="17" max="17" width="11.140625" style="128" customWidth="1"/>
    <col min="18" max="21" width="11.42578125" style="128"/>
    <col min="22" max="22" width="17.140625" style="128" bestFit="1" customWidth="1"/>
    <col min="23" max="16384" width="11.42578125" style="128"/>
  </cols>
  <sheetData>
    <row r="1" spans="1:22" ht="21" x14ac:dyDescent="0.35">
      <c r="C1" s="480" t="s">
        <v>180</v>
      </c>
      <c r="D1" s="480"/>
      <c r="E1" s="480"/>
      <c r="F1" s="480"/>
      <c r="G1" s="480"/>
      <c r="H1" s="480"/>
    </row>
    <row r="2" spans="1:22" x14ac:dyDescent="0.2">
      <c r="C2" s="129"/>
    </row>
    <row r="3" spans="1:22" ht="19.5" customHeight="1" x14ac:dyDescent="0.2">
      <c r="A3" s="479" t="s">
        <v>0</v>
      </c>
      <c r="B3" s="479" t="s">
        <v>5</v>
      </c>
      <c r="C3" s="479" t="s">
        <v>6</v>
      </c>
      <c r="D3" s="479" t="s">
        <v>181</v>
      </c>
      <c r="E3" s="479" t="s">
        <v>7</v>
      </c>
      <c r="F3" s="463" t="s">
        <v>182</v>
      </c>
      <c r="G3" s="479" t="s">
        <v>8</v>
      </c>
      <c r="H3" s="479" t="s">
        <v>183</v>
      </c>
      <c r="I3" s="463" t="s">
        <v>3</v>
      </c>
      <c r="J3" s="479" t="s">
        <v>184</v>
      </c>
      <c r="K3" s="479" t="s">
        <v>185</v>
      </c>
      <c r="L3" s="479" t="s">
        <v>186</v>
      </c>
      <c r="M3" s="479" t="s">
        <v>187</v>
      </c>
      <c r="N3" s="479" t="s">
        <v>1</v>
      </c>
      <c r="O3" s="463" t="s">
        <v>4</v>
      </c>
      <c r="P3" s="316" t="s">
        <v>554</v>
      </c>
      <c r="Q3" s="316" t="s">
        <v>555</v>
      </c>
    </row>
    <row r="4" spans="1:22" ht="26.25" customHeight="1" x14ac:dyDescent="0.2">
      <c r="A4" s="479"/>
      <c r="B4" s="479"/>
      <c r="C4" s="479"/>
      <c r="D4" s="479"/>
      <c r="E4" s="479"/>
      <c r="F4" s="463"/>
      <c r="G4" s="479"/>
      <c r="H4" s="479"/>
      <c r="I4" s="463"/>
      <c r="J4" s="479"/>
      <c r="K4" s="479"/>
      <c r="L4" s="479"/>
      <c r="M4" s="479"/>
      <c r="N4" s="479"/>
      <c r="O4" s="463"/>
      <c r="P4" s="316"/>
      <c r="Q4" s="316"/>
    </row>
    <row r="5" spans="1:22" ht="105" x14ac:dyDescent="0.2">
      <c r="A5" s="464" t="s">
        <v>188</v>
      </c>
      <c r="B5" s="467" t="s">
        <v>189</v>
      </c>
      <c r="C5" s="467" t="s">
        <v>190</v>
      </c>
      <c r="D5" s="470">
        <v>14061061693.697796</v>
      </c>
      <c r="E5" s="473" t="s">
        <v>191</v>
      </c>
      <c r="F5" s="476">
        <v>4616979831.1713305</v>
      </c>
      <c r="G5" s="473" t="s">
        <v>192</v>
      </c>
      <c r="H5" s="455" t="s">
        <v>193</v>
      </c>
      <c r="I5" s="458">
        <v>3185805027</v>
      </c>
      <c r="J5" s="131" t="s">
        <v>194</v>
      </c>
      <c r="K5" s="131" t="s">
        <v>195</v>
      </c>
      <c r="L5" s="131" t="s">
        <v>196</v>
      </c>
      <c r="M5" s="132" t="s">
        <v>197</v>
      </c>
      <c r="N5" s="133" t="s">
        <v>198</v>
      </c>
      <c r="O5" s="297">
        <v>1800000000</v>
      </c>
      <c r="P5" s="133"/>
      <c r="Q5" s="304" t="s">
        <v>548</v>
      </c>
    </row>
    <row r="6" spans="1:22" ht="75" x14ac:dyDescent="0.2">
      <c r="A6" s="465"/>
      <c r="B6" s="468"/>
      <c r="C6" s="468"/>
      <c r="D6" s="471"/>
      <c r="E6" s="474"/>
      <c r="F6" s="477"/>
      <c r="G6" s="474"/>
      <c r="H6" s="456"/>
      <c r="I6" s="459"/>
      <c r="J6" s="131" t="s">
        <v>199</v>
      </c>
      <c r="K6" s="131" t="s">
        <v>200</v>
      </c>
      <c r="L6" s="131" t="s">
        <v>201</v>
      </c>
      <c r="M6" s="132" t="s">
        <v>202</v>
      </c>
      <c r="N6" s="133" t="s">
        <v>203</v>
      </c>
      <c r="O6" s="297">
        <v>1185805027</v>
      </c>
      <c r="P6" s="304" t="s">
        <v>548</v>
      </c>
      <c r="Q6" s="133"/>
      <c r="V6" s="135"/>
    </row>
    <row r="7" spans="1:22" ht="105" x14ac:dyDescent="0.2">
      <c r="A7" s="465"/>
      <c r="B7" s="468"/>
      <c r="C7" s="468"/>
      <c r="D7" s="471"/>
      <c r="E7" s="474"/>
      <c r="F7" s="477"/>
      <c r="G7" s="474"/>
      <c r="H7" s="456"/>
      <c r="I7" s="459"/>
      <c r="J7" s="131" t="s">
        <v>194</v>
      </c>
      <c r="K7" s="136" t="s">
        <v>204</v>
      </c>
      <c r="L7" s="267" t="s">
        <v>205</v>
      </c>
      <c r="M7" s="132" t="s">
        <v>206</v>
      </c>
      <c r="N7" s="133" t="s">
        <v>198</v>
      </c>
      <c r="O7" s="297">
        <v>200000000</v>
      </c>
      <c r="P7" s="304"/>
      <c r="Q7" s="133" t="s">
        <v>548</v>
      </c>
      <c r="V7" s="135"/>
    </row>
    <row r="8" spans="1:22" ht="45" x14ac:dyDescent="0.2">
      <c r="A8" s="465"/>
      <c r="B8" s="468"/>
      <c r="C8" s="468"/>
      <c r="D8" s="471"/>
      <c r="E8" s="474"/>
      <c r="F8" s="477"/>
      <c r="G8" s="474"/>
      <c r="H8" s="456"/>
      <c r="I8" s="459"/>
      <c r="J8" s="131" t="s">
        <v>207</v>
      </c>
      <c r="K8" s="131" t="s">
        <v>208</v>
      </c>
      <c r="L8" s="267" t="s">
        <v>209</v>
      </c>
      <c r="M8" s="132" t="s">
        <v>210</v>
      </c>
      <c r="N8" s="133" t="s">
        <v>198</v>
      </c>
      <c r="O8" s="297">
        <v>0</v>
      </c>
      <c r="P8" s="304"/>
      <c r="Q8" s="133"/>
      <c r="V8" s="135"/>
    </row>
    <row r="9" spans="1:22" ht="90" x14ac:dyDescent="0.2">
      <c r="A9" s="465"/>
      <c r="B9" s="468"/>
      <c r="C9" s="468"/>
      <c r="D9" s="471"/>
      <c r="E9" s="474"/>
      <c r="F9" s="477"/>
      <c r="G9" s="474"/>
      <c r="H9" s="455" t="s">
        <v>211</v>
      </c>
      <c r="I9" s="458">
        <v>1431194973</v>
      </c>
      <c r="J9" s="137" t="s">
        <v>212</v>
      </c>
      <c r="K9" s="131" t="s">
        <v>213</v>
      </c>
      <c r="L9" s="131" t="s">
        <v>214</v>
      </c>
      <c r="M9" s="132" t="s">
        <v>215</v>
      </c>
      <c r="N9" s="133" t="s">
        <v>198</v>
      </c>
      <c r="O9" s="298">
        <v>750000000</v>
      </c>
      <c r="P9" s="138"/>
      <c r="Q9" s="133" t="s">
        <v>548</v>
      </c>
    </row>
    <row r="10" spans="1:22" ht="75" x14ac:dyDescent="0.2">
      <c r="A10" s="465"/>
      <c r="B10" s="468"/>
      <c r="C10" s="468"/>
      <c r="D10" s="471"/>
      <c r="E10" s="474"/>
      <c r="F10" s="477"/>
      <c r="G10" s="474"/>
      <c r="H10" s="456"/>
      <c r="I10" s="459"/>
      <c r="J10" s="131" t="s">
        <v>216</v>
      </c>
      <c r="K10" s="131" t="s">
        <v>217</v>
      </c>
      <c r="L10" s="131" t="s">
        <v>217</v>
      </c>
      <c r="M10" s="132" t="s">
        <v>218</v>
      </c>
      <c r="N10" s="133" t="s">
        <v>219</v>
      </c>
      <c r="O10" s="297">
        <v>150000000</v>
      </c>
      <c r="P10" s="133"/>
      <c r="Q10" s="133" t="s">
        <v>548</v>
      </c>
    </row>
    <row r="11" spans="1:22" ht="75" x14ac:dyDescent="0.2">
      <c r="A11" s="465"/>
      <c r="B11" s="468"/>
      <c r="C11" s="468"/>
      <c r="D11" s="471"/>
      <c r="E11" s="474"/>
      <c r="F11" s="477"/>
      <c r="G11" s="474"/>
      <c r="H11" s="456"/>
      <c r="I11" s="459"/>
      <c r="J11" s="136" t="s">
        <v>220</v>
      </c>
      <c r="K11" s="139" t="s">
        <v>221</v>
      </c>
      <c r="L11" s="131" t="s">
        <v>222</v>
      </c>
      <c r="M11" s="132" t="s">
        <v>223</v>
      </c>
      <c r="N11" s="133" t="s">
        <v>198</v>
      </c>
      <c r="O11" s="297">
        <v>100000000</v>
      </c>
      <c r="P11" s="133"/>
      <c r="Q11" s="133" t="s">
        <v>548</v>
      </c>
    </row>
    <row r="12" spans="1:22" x14ac:dyDescent="0.2">
      <c r="A12" s="465"/>
      <c r="B12" s="468"/>
      <c r="C12" s="468"/>
      <c r="D12" s="471"/>
      <c r="E12" s="474"/>
      <c r="F12" s="477"/>
      <c r="G12" s="474"/>
      <c r="H12" s="456"/>
      <c r="I12" s="459"/>
      <c r="J12" s="402" t="s">
        <v>224</v>
      </c>
      <c r="K12" s="402" t="s">
        <v>225</v>
      </c>
      <c r="L12" s="402" t="s">
        <v>226</v>
      </c>
      <c r="M12" s="461" t="s">
        <v>202</v>
      </c>
      <c r="N12" s="451" t="s">
        <v>203</v>
      </c>
      <c r="O12" s="453">
        <v>431194973</v>
      </c>
      <c r="P12" s="133"/>
      <c r="Q12" s="133"/>
    </row>
    <row r="13" spans="1:22" x14ac:dyDescent="0.2">
      <c r="A13" s="466"/>
      <c r="B13" s="469"/>
      <c r="C13" s="469"/>
      <c r="D13" s="472"/>
      <c r="E13" s="475"/>
      <c r="F13" s="478"/>
      <c r="G13" s="475"/>
      <c r="H13" s="457"/>
      <c r="I13" s="460"/>
      <c r="J13" s="404"/>
      <c r="K13" s="404"/>
      <c r="L13" s="404"/>
      <c r="M13" s="462"/>
      <c r="N13" s="452"/>
      <c r="O13" s="454"/>
      <c r="P13" s="133"/>
      <c r="Q13" s="133"/>
    </row>
    <row r="14" spans="1:22" ht="13.5" thickBot="1" x14ac:dyDescent="0.25">
      <c r="D14" s="130">
        <f>SUM(D5:D13)</f>
        <v>14061061693.697796</v>
      </c>
      <c r="I14" s="135">
        <f>SUM(I5:I13)</f>
        <v>4617000000</v>
      </c>
      <c r="O14" s="130">
        <f>+O12+O11+O10+O9+O7+O6+O5</f>
        <v>4617000000</v>
      </c>
      <c r="P14" s="305"/>
      <c r="Q14" s="133"/>
    </row>
    <row r="15" spans="1:22" ht="13.5" hidden="1" thickBot="1" x14ac:dyDescent="0.25">
      <c r="D15" s="130">
        <f>D14/750</f>
        <v>18748082.25826373</v>
      </c>
      <c r="E15" s="135">
        <f>D15*40%</f>
        <v>7499232.9033054924</v>
      </c>
      <c r="F15" s="128" t="s">
        <v>227</v>
      </c>
      <c r="G15" s="134">
        <f>E15*250</f>
        <v>1874808225.8263731</v>
      </c>
      <c r="P15" s="133"/>
      <c r="Q15" s="133"/>
    </row>
    <row r="16" spans="1:22" ht="13.5" hidden="1" thickBot="1" x14ac:dyDescent="0.25">
      <c r="E16" s="135">
        <f>D15*40%</f>
        <v>7499232.9033054924</v>
      </c>
      <c r="F16" s="128" t="s">
        <v>228</v>
      </c>
      <c r="G16" s="134">
        <f>E16*250</f>
        <v>1874808225.8263731</v>
      </c>
      <c r="I16" s="134"/>
      <c r="O16" s="134"/>
      <c r="P16" s="133"/>
      <c r="Q16" s="133"/>
    </row>
    <row r="17" spans="1:17" ht="13.5" hidden="1" thickBot="1" x14ac:dyDescent="0.25">
      <c r="E17" s="135">
        <f>D15*20%</f>
        <v>3749616.4516527462</v>
      </c>
      <c r="F17" s="128" t="s">
        <v>229</v>
      </c>
      <c r="G17" s="135">
        <f>E17*250</f>
        <v>937404112.91318655</v>
      </c>
      <c r="I17" s="135">
        <v>4617000000</v>
      </c>
      <c r="P17" s="133"/>
      <c r="Q17" s="133"/>
    </row>
    <row r="18" spans="1:17" ht="13.5" hidden="1" thickBot="1" x14ac:dyDescent="0.25">
      <c r="P18" s="133"/>
      <c r="Q18" s="133"/>
    </row>
    <row r="19" spans="1:17" ht="13.5" hidden="1" thickBot="1" x14ac:dyDescent="0.25">
      <c r="P19" s="133"/>
      <c r="Q19" s="133"/>
    </row>
    <row r="20" spans="1:17" ht="24" customHeight="1" x14ac:dyDescent="0.2">
      <c r="A20" s="442" t="s">
        <v>0</v>
      </c>
      <c r="B20" s="444" t="s">
        <v>5</v>
      </c>
      <c r="C20" s="444" t="s">
        <v>6</v>
      </c>
      <c r="D20" s="446" t="s">
        <v>230</v>
      </c>
      <c r="E20" s="428" t="s">
        <v>231</v>
      </c>
      <c r="F20" s="428" t="s">
        <v>183</v>
      </c>
      <c r="G20" s="428" t="s">
        <v>184</v>
      </c>
      <c r="H20" s="428" t="s">
        <v>185</v>
      </c>
      <c r="I20" s="438" t="s">
        <v>3</v>
      </c>
      <c r="J20" s="440" t="s">
        <v>184</v>
      </c>
      <c r="K20" s="428" t="s">
        <v>185</v>
      </c>
      <c r="L20" s="428" t="s">
        <v>186</v>
      </c>
      <c r="M20" s="428" t="s">
        <v>233</v>
      </c>
      <c r="N20" s="430" t="s">
        <v>234</v>
      </c>
      <c r="O20" s="432" t="s">
        <v>232</v>
      </c>
      <c r="P20" s="133"/>
      <c r="Q20" s="133"/>
    </row>
    <row r="21" spans="1:17" ht="35.25" customHeight="1" x14ac:dyDescent="0.2">
      <c r="A21" s="443"/>
      <c r="B21" s="445"/>
      <c r="C21" s="445"/>
      <c r="D21" s="447"/>
      <c r="E21" s="429"/>
      <c r="F21" s="429"/>
      <c r="G21" s="429"/>
      <c r="H21" s="429"/>
      <c r="I21" s="439"/>
      <c r="J21" s="441"/>
      <c r="K21" s="429"/>
      <c r="L21" s="429"/>
      <c r="M21" s="429"/>
      <c r="N21" s="431"/>
      <c r="O21" s="433"/>
      <c r="P21" s="133"/>
      <c r="Q21" s="133"/>
    </row>
    <row r="22" spans="1:17" ht="127.5" customHeight="1" x14ac:dyDescent="0.2">
      <c r="A22" s="434" t="s">
        <v>235</v>
      </c>
      <c r="B22" s="435"/>
      <c r="C22" s="435" t="s">
        <v>287</v>
      </c>
      <c r="D22" s="437">
        <v>22497698710</v>
      </c>
      <c r="E22" s="403" t="s">
        <v>236</v>
      </c>
      <c r="F22" s="412" t="s">
        <v>539</v>
      </c>
      <c r="G22" s="412" t="s">
        <v>237</v>
      </c>
      <c r="H22" s="268" t="s">
        <v>238</v>
      </c>
      <c r="I22" s="415">
        <f>SUM(O22:O24)</f>
        <v>2367988946</v>
      </c>
      <c r="J22" s="140"/>
      <c r="K22" s="268"/>
      <c r="L22" s="268" t="s">
        <v>239</v>
      </c>
      <c r="M22" s="269" t="s">
        <v>240</v>
      </c>
      <c r="N22" s="270" t="s">
        <v>47</v>
      </c>
      <c r="O22" s="299">
        <v>449075000</v>
      </c>
      <c r="P22" s="133" t="s">
        <v>548</v>
      </c>
      <c r="Q22" s="133"/>
    </row>
    <row r="23" spans="1:17" ht="102.75" customHeight="1" x14ac:dyDescent="0.2">
      <c r="A23" s="434"/>
      <c r="B23" s="434"/>
      <c r="C23" s="434"/>
      <c r="D23" s="437"/>
      <c r="E23" s="403"/>
      <c r="F23" s="413"/>
      <c r="G23" s="413"/>
      <c r="H23" s="268" t="s">
        <v>241</v>
      </c>
      <c r="I23" s="416"/>
      <c r="J23" s="140"/>
      <c r="K23" s="268"/>
      <c r="L23" s="268" t="s">
        <v>242</v>
      </c>
      <c r="M23" s="269" t="s">
        <v>243</v>
      </c>
      <c r="N23" s="270" t="s">
        <v>117</v>
      </c>
      <c r="O23" s="299">
        <v>1062935000</v>
      </c>
      <c r="P23" s="133"/>
      <c r="Q23" s="133" t="s">
        <v>548</v>
      </c>
    </row>
    <row r="24" spans="1:17" ht="105" x14ac:dyDescent="0.2">
      <c r="A24" s="434"/>
      <c r="B24" s="434"/>
      <c r="C24" s="434"/>
      <c r="D24" s="437"/>
      <c r="E24" s="403"/>
      <c r="F24" s="414"/>
      <c r="G24" s="414"/>
      <c r="H24" s="268" t="s">
        <v>244</v>
      </c>
      <c r="I24" s="417"/>
      <c r="J24" s="140"/>
      <c r="K24" s="268"/>
      <c r="L24" s="268" t="s">
        <v>540</v>
      </c>
      <c r="M24" s="269" t="s">
        <v>243</v>
      </c>
      <c r="N24" s="270" t="s">
        <v>117</v>
      </c>
      <c r="O24" s="299">
        <v>855978946</v>
      </c>
      <c r="P24" s="133"/>
      <c r="Q24" s="133" t="s">
        <v>548</v>
      </c>
    </row>
    <row r="25" spans="1:17" ht="300" x14ac:dyDescent="0.2">
      <c r="A25" s="434"/>
      <c r="B25" s="434"/>
      <c r="C25" s="434"/>
      <c r="D25" s="437"/>
      <c r="E25" s="403"/>
      <c r="F25" s="418" t="s">
        <v>546</v>
      </c>
      <c r="G25" s="418" t="s">
        <v>541</v>
      </c>
      <c r="H25" s="271" t="s">
        <v>245</v>
      </c>
      <c r="I25" s="420">
        <f>SUM(O25:O29)</f>
        <v>2421337117</v>
      </c>
      <c r="J25" s="141"/>
      <c r="K25" s="271"/>
      <c r="L25" s="271" t="s">
        <v>239</v>
      </c>
      <c r="M25" s="272" t="s">
        <v>240</v>
      </c>
      <c r="N25" s="273" t="s">
        <v>47</v>
      </c>
      <c r="O25" s="300">
        <v>493716667</v>
      </c>
      <c r="P25" s="133"/>
      <c r="Q25" s="133" t="s">
        <v>548</v>
      </c>
    </row>
    <row r="26" spans="1:17" ht="210" x14ac:dyDescent="0.2">
      <c r="A26" s="434"/>
      <c r="B26" s="434"/>
      <c r="C26" s="434"/>
      <c r="D26" s="437"/>
      <c r="E26" s="403"/>
      <c r="F26" s="419"/>
      <c r="G26" s="419"/>
      <c r="H26" s="271" t="s">
        <v>246</v>
      </c>
      <c r="I26" s="421"/>
      <c r="J26" s="141"/>
      <c r="K26" s="271"/>
      <c r="L26" s="271" t="s">
        <v>247</v>
      </c>
      <c r="M26" s="272" t="s">
        <v>243</v>
      </c>
      <c r="N26" s="273" t="s">
        <v>117</v>
      </c>
      <c r="O26" s="300">
        <v>1262233333</v>
      </c>
      <c r="P26" s="133"/>
      <c r="Q26" s="133" t="s">
        <v>548</v>
      </c>
    </row>
    <row r="27" spans="1:17" ht="15" x14ac:dyDescent="0.2">
      <c r="A27" s="434"/>
      <c r="B27" s="434"/>
      <c r="C27" s="434"/>
      <c r="D27" s="437"/>
      <c r="E27" s="403"/>
      <c r="F27" s="419"/>
      <c r="G27" s="419"/>
      <c r="H27" s="271"/>
      <c r="I27" s="421"/>
      <c r="J27" s="141"/>
      <c r="K27" s="271"/>
      <c r="L27" s="271"/>
      <c r="M27" s="272"/>
      <c r="N27" s="273"/>
      <c r="O27" s="300"/>
      <c r="P27" s="133"/>
      <c r="Q27" s="133"/>
    </row>
    <row r="28" spans="1:17" ht="15" x14ac:dyDescent="0.2">
      <c r="A28" s="434"/>
      <c r="B28" s="434"/>
      <c r="C28" s="434"/>
      <c r="D28" s="437"/>
      <c r="E28" s="403"/>
      <c r="F28" s="419"/>
      <c r="G28" s="419"/>
      <c r="H28" s="271"/>
      <c r="I28" s="421"/>
      <c r="J28" s="141"/>
      <c r="K28" s="271"/>
      <c r="L28" s="271"/>
      <c r="M28" s="272"/>
      <c r="N28" s="273"/>
      <c r="O28" s="300"/>
      <c r="P28" s="133"/>
      <c r="Q28" s="133"/>
    </row>
    <row r="29" spans="1:17" ht="270" x14ac:dyDescent="0.2">
      <c r="A29" s="434"/>
      <c r="B29" s="434"/>
      <c r="C29" s="434"/>
      <c r="D29" s="437"/>
      <c r="E29" s="403"/>
      <c r="F29" s="419"/>
      <c r="G29" s="419"/>
      <c r="H29" s="271" t="s">
        <v>248</v>
      </c>
      <c r="I29" s="421"/>
      <c r="J29" s="141"/>
      <c r="K29" s="271"/>
      <c r="L29" s="271" t="s">
        <v>249</v>
      </c>
      <c r="M29" s="272" t="s">
        <v>243</v>
      </c>
      <c r="N29" s="273" t="s">
        <v>117</v>
      </c>
      <c r="O29" s="300">
        <f>405387117+100000000+160000000</f>
        <v>665387117</v>
      </c>
      <c r="P29" s="133"/>
      <c r="Q29" s="133" t="s">
        <v>548</v>
      </c>
    </row>
    <row r="30" spans="1:17" ht="315" x14ac:dyDescent="0.2">
      <c r="A30" s="434"/>
      <c r="B30" s="434"/>
      <c r="C30" s="434"/>
      <c r="D30" s="437"/>
      <c r="E30" s="403"/>
      <c r="F30" s="422" t="s">
        <v>542</v>
      </c>
      <c r="G30" s="422" t="s">
        <v>250</v>
      </c>
      <c r="H30" s="274" t="s">
        <v>251</v>
      </c>
      <c r="I30" s="425">
        <f>SUM(O30:O34)</f>
        <v>1162257185</v>
      </c>
      <c r="J30" s="142"/>
      <c r="K30" s="274"/>
      <c r="L30" s="274" t="s">
        <v>239</v>
      </c>
      <c r="M30" s="275" t="s">
        <v>240</v>
      </c>
      <c r="N30" s="276" t="s">
        <v>47</v>
      </c>
      <c r="O30" s="301">
        <v>320466667</v>
      </c>
      <c r="P30" s="133"/>
      <c r="Q30" s="133" t="s">
        <v>548</v>
      </c>
    </row>
    <row r="31" spans="1:17" ht="60" x14ac:dyDescent="0.2">
      <c r="A31" s="434"/>
      <c r="B31" s="434"/>
      <c r="C31" s="434"/>
      <c r="D31" s="437"/>
      <c r="E31" s="403"/>
      <c r="F31" s="423"/>
      <c r="G31" s="423"/>
      <c r="H31" s="274" t="s">
        <v>252</v>
      </c>
      <c r="I31" s="426"/>
      <c r="J31" s="142"/>
      <c r="K31" s="274"/>
      <c r="L31" s="274" t="s">
        <v>253</v>
      </c>
      <c r="M31" s="275" t="s">
        <v>254</v>
      </c>
      <c r="N31" s="276" t="s">
        <v>255</v>
      </c>
      <c r="O31" s="301">
        <v>121790518</v>
      </c>
      <c r="P31" s="133"/>
      <c r="Q31" s="133" t="s">
        <v>548</v>
      </c>
    </row>
    <row r="32" spans="1:17" ht="15" x14ac:dyDescent="0.2">
      <c r="A32" s="434"/>
      <c r="B32" s="434"/>
      <c r="C32" s="434"/>
      <c r="D32" s="437"/>
      <c r="E32" s="403"/>
      <c r="F32" s="423"/>
      <c r="G32" s="423"/>
      <c r="H32" s="274"/>
      <c r="I32" s="426"/>
      <c r="J32" s="142"/>
      <c r="K32" s="274"/>
      <c r="L32" s="274"/>
      <c r="M32" s="275"/>
      <c r="N32" s="276"/>
      <c r="O32" s="301"/>
      <c r="P32" s="133"/>
      <c r="Q32" s="133"/>
    </row>
    <row r="33" spans="1:17" ht="105" x14ac:dyDescent="0.2">
      <c r="A33" s="434"/>
      <c r="B33" s="434"/>
      <c r="C33" s="434"/>
      <c r="D33" s="437"/>
      <c r="E33" s="403"/>
      <c r="F33" s="423"/>
      <c r="G33" s="423"/>
      <c r="H33" s="274" t="s">
        <v>256</v>
      </c>
      <c r="I33" s="426"/>
      <c r="J33" s="142"/>
      <c r="K33" s="274"/>
      <c r="L33" s="274" t="s">
        <v>257</v>
      </c>
      <c r="M33" s="275" t="s">
        <v>258</v>
      </c>
      <c r="N33" s="276" t="s">
        <v>117</v>
      </c>
      <c r="O33" s="301">
        <v>370000000</v>
      </c>
      <c r="P33" s="133"/>
      <c r="Q33" s="133" t="s">
        <v>548</v>
      </c>
    </row>
    <row r="34" spans="1:17" ht="165" x14ac:dyDescent="0.2">
      <c r="A34" s="434"/>
      <c r="B34" s="434"/>
      <c r="C34" s="434"/>
      <c r="D34" s="437"/>
      <c r="E34" s="403"/>
      <c r="F34" s="424"/>
      <c r="G34" s="424"/>
      <c r="H34" s="274" t="s">
        <v>259</v>
      </c>
      <c r="I34" s="427"/>
      <c r="J34" s="142"/>
      <c r="K34" s="274"/>
      <c r="L34" s="274" t="s">
        <v>260</v>
      </c>
      <c r="M34" s="274" t="s">
        <v>258</v>
      </c>
      <c r="N34" s="276" t="s">
        <v>103</v>
      </c>
      <c r="O34" s="301">
        <f>320000000+30000000</f>
        <v>350000000</v>
      </c>
      <c r="P34" s="133"/>
      <c r="Q34" s="133" t="s">
        <v>548</v>
      </c>
    </row>
    <row r="35" spans="1:17" ht="75" x14ac:dyDescent="0.2">
      <c r="A35" s="434"/>
      <c r="B35" s="434"/>
      <c r="C35" s="434"/>
      <c r="D35" s="437"/>
      <c r="E35" s="403"/>
      <c r="F35" s="402" t="s">
        <v>543</v>
      </c>
      <c r="G35" s="402" t="s">
        <v>261</v>
      </c>
      <c r="H35" s="137" t="s">
        <v>262</v>
      </c>
      <c r="I35" s="405">
        <f>SUM(O35:O40)</f>
        <v>1444656864</v>
      </c>
      <c r="J35" s="144"/>
      <c r="K35" s="277"/>
      <c r="L35" s="277" t="s">
        <v>239</v>
      </c>
      <c r="M35" s="277" t="s">
        <v>240</v>
      </c>
      <c r="N35" s="278" t="s">
        <v>47</v>
      </c>
      <c r="O35" s="302">
        <v>247500000</v>
      </c>
      <c r="P35" s="133" t="s">
        <v>548</v>
      </c>
      <c r="Q35" s="133"/>
    </row>
    <row r="36" spans="1:17" ht="45" x14ac:dyDescent="0.2">
      <c r="A36" s="434"/>
      <c r="B36" s="434"/>
      <c r="C36" s="434"/>
      <c r="D36" s="437"/>
      <c r="E36" s="403"/>
      <c r="F36" s="403"/>
      <c r="G36" s="403"/>
      <c r="H36" s="137" t="s">
        <v>263</v>
      </c>
      <c r="I36" s="406"/>
      <c r="J36" s="144"/>
      <c r="K36" s="277"/>
      <c r="L36" s="277" t="s">
        <v>264</v>
      </c>
      <c r="M36" s="277" t="s">
        <v>258</v>
      </c>
      <c r="N36" s="278" t="s">
        <v>117</v>
      </c>
      <c r="O36" s="302">
        <v>110000000</v>
      </c>
      <c r="P36" s="133"/>
      <c r="Q36" s="133" t="s">
        <v>548</v>
      </c>
    </row>
    <row r="37" spans="1:17" ht="105" x14ac:dyDescent="0.2">
      <c r="A37" s="434"/>
      <c r="B37" s="434"/>
      <c r="C37" s="434"/>
      <c r="D37" s="437"/>
      <c r="E37" s="403"/>
      <c r="F37" s="403"/>
      <c r="G37" s="403"/>
      <c r="H37" s="137" t="s">
        <v>265</v>
      </c>
      <c r="I37" s="406"/>
      <c r="J37" s="144"/>
      <c r="K37" s="277"/>
      <c r="L37" s="277" t="s">
        <v>266</v>
      </c>
      <c r="M37" s="277" t="s">
        <v>243</v>
      </c>
      <c r="N37" s="278" t="s">
        <v>117</v>
      </c>
      <c r="O37" s="302">
        <f>700000000+20000000</f>
        <v>720000000</v>
      </c>
      <c r="P37" s="133"/>
      <c r="Q37" s="133" t="s">
        <v>548</v>
      </c>
    </row>
    <row r="38" spans="1:17" ht="60" x14ac:dyDescent="0.2">
      <c r="A38" s="434"/>
      <c r="B38" s="434"/>
      <c r="C38" s="434"/>
      <c r="D38" s="437"/>
      <c r="E38" s="403"/>
      <c r="F38" s="403"/>
      <c r="G38" s="403"/>
      <c r="H38" s="137" t="s">
        <v>267</v>
      </c>
      <c r="I38" s="406"/>
      <c r="J38" s="144"/>
      <c r="K38" s="277"/>
      <c r="L38" s="277" t="s">
        <v>268</v>
      </c>
      <c r="M38" s="277" t="s">
        <v>269</v>
      </c>
      <c r="N38" s="279" t="s">
        <v>198</v>
      </c>
      <c r="O38" s="302">
        <v>160000000</v>
      </c>
      <c r="P38" s="133"/>
      <c r="Q38" s="133" t="s">
        <v>548</v>
      </c>
    </row>
    <row r="39" spans="1:17" ht="60" x14ac:dyDescent="0.2">
      <c r="A39" s="434"/>
      <c r="B39" s="434"/>
      <c r="C39" s="434"/>
      <c r="D39" s="437"/>
      <c r="E39" s="403"/>
      <c r="F39" s="403"/>
      <c r="G39" s="403"/>
      <c r="H39" s="137" t="s">
        <v>270</v>
      </c>
      <c r="I39" s="406"/>
      <c r="J39" s="144"/>
      <c r="K39" s="277"/>
      <c r="L39" s="277" t="s">
        <v>271</v>
      </c>
      <c r="M39" s="277" t="s">
        <v>272</v>
      </c>
      <c r="N39" s="279" t="s">
        <v>198</v>
      </c>
      <c r="O39" s="302">
        <v>55500000</v>
      </c>
      <c r="P39" s="133"/>
      <c r="Q39" s="133" t="s">
        <v>548</v>
      </c>
    </row>
    <row r="40" spans="1:17" ht="105" x14ac:dyDescent="0.2">
      <c r="A40" s="434"/>
      <c r="B40" s="434"/>
      <c r="C40" s="434"/>
      <c r="D40" s="437"/>
      <c r="E40" s="403"/>
      <c r="F40" s="404"/>
      <c r="G40" s="404"/>
      <c r="H40" s="137" t="s">
        <v>273</v>
      </c>
      <c r="I40" s="407"/>
      <c r="J40" s="144"/>
      <c r="K40" s="280"/>
      <c r="L40" s="280" t="s">
        <v>274</v>
      </c>
      <c r="M40" s="277" t="s">
        <v>269</v>
      </c>
      <c r="N40" s="278" t="s">
        <v>117</v>
      </c>
      <c r="O40" s="302">
        <v>151656864</v>
      </c>
      <c r="P40" s="133"/>
      <c r="Q40" s="133" t="s">
        <v>548</v>
      </c>
    </row>
    <row r="41" spans="1:17" ht="315" x14ac:dyDescent="0.2">
      <c r="A41" s="434"/>
      <c r="B41" s="434"/>
      <c r="C41" s="434"/>
      <c r="D41" s="408">
        <v>4499539742</v>
      </c>
      <c r="E41" s="409" t="s">
        <v>275</v>
      </c>
      <c r="F41" s="410" t="s">
        <v>544</v>
      </c>
      <c r="G41" s="410" t="s">
        <v>276</v>
      </c>
      <c r="H41" s="281" t="s">
        <v>277</v>
      </c>
      <c r="I41" s="411">
        <f>SUM(O41:O44)</f>
        <v>1457769888</v>
      </c>
      <c r="J41" s="145"/>
      <c r="K41" s="281"/>
      <c r="L41" s="281" t="s">
        <v>239</v>
      </c>
      <c r="M41" s="282" t="s">
        <v>240</v>
      </c>
      <c r="N41" s="283" t="s">
        <v>47</v>
      </c>
      <c r="O41" s="303">
        <v>595191667</v>
      </c>
      <c r="P41" s="133" t="s">
        <v>548</v>
      </c>
      <c r="Q41" s="133"/>
    </row>
    <row r="42" spans="1:17" ht="120" x14ac:dyDescent="0.2">
      <c r="A42" s="434"/>
      <c r="B42" s="434"/>
      <c r="C42" s="434"/>
      <c r="D42" s="408"/>
      <c r="E42" s="409"/>
      <c r="F42" s="410"/>
      <c r="G42" s="410"/>
      <c r="H42" s="281" t="s">
        <v>278</v>
      </c>
      <c r="I42" s="411"/>
      <c r="J42" s="145"/>
      <c r="K42" s="281"/>
      <c r="L42" s="281" t="s">
        <v>279</v>
      </c>
      <c r="M42" s="282" t="s">
        <v>280</v>
      </c>
      <c r="N42" s="283" t="s">
        <v>117</v>
      </c>
      <c r="O42" s="303">
        <v>660000000</v>
      </c>
      <c r="P42" s="133"/>
      <c r="Q42" s="133" t="s">
        <v>548</v>
      </c>
    </row>
    <row r="43" spans="1:17" ht="60" x14ac:dyDescent="0.2">
      <c r="A43" s="434"/>
      <c r="B43" s="434"/>
      <c r="C43" s="434"/>
      <c r="D43" s="408"/>
      <c r="E43" s="409"/>
      <c r="F43" s="410"/>
      <c r="G43" s="410"/>
      <c r="H43" s="281" t="s">
        <v>281</v>
      </c>
      <c r="I43" s="411"/>
      <c r="J43" s="145"/>
      <c r="K43" s="281"/>
      <c r="L43" s="281" t="s">
        <v>282</v>
      </c>
      <c r="M43" s="284" t="s">
        <v>258</v>
      </c>
      <c r="N43" s="283" t="s">
        <v>283</v>
      </c>
      <c r="O43" s="303">
        <v>70000000</v>
      </c>
      <c r="P43" s="133"/>
      <c r="Q43" s="133" t="s">
        <v>548</v>
      </c>
    </row>
    <row r="44" spans="1:17" ht="60" x14ac:dyDescent="0.2">
      <c r="A44" s="434"/>
      <c r="B44" s="436"/>
      <c r="C44" s="436"/>
      <c r="D44" s="408"/>
      <c r="E44" s="409"/>
      <c r="F44" s="410"/>
      <c r="G44" s="410"/>
      <c r="H44" s="281" t="s">
        <v>284</v>
      </c>
      <c r="I44" s="411"/>
      <c r="J44" s="145"/>
      <c r="K44" s="281"/>
      <c r="L44" s="281" t="s">
        <v>285</v>
      </c>
      <c r="M44" s="284" t="s">
        <v>258</v>
      </c>
      <c r="N44" s="283" t="s">
        <v>283</v>
      </c>
      <c r="O44" s="303">
        <v>132578221</v>
      </c>
      <c r="P44" s="133"/>
      <c r="Q44" s="133" t="s">
        <v>548</v>
      </c>
    </row>
    <row r="45" spans="1:17" ht="19.5" thickBot="1" x14ac:dyDescent="0.3">
      <c r="A45" s="448" t="s">
        <v>286</v>
      </c>
      <c r="B45" s="449"/>
      <c r="C45" s="449"/>
      <c r="D45" s="449"/>
      <c r="E45" s="449"/>
      <c r="F45" s="449"/>
      <c r="G45" s="450"/>
      <c r="H45" s="146"/>
      <c r="I45" s="147">
        <f>SUM(I22:I42)</f>
        <v>8854010000</v>
      </c>
      <c r="J45" s="147"/>
      <c r="K45" s="148"/>
      <c r="L45" s="148"/>
      <c r="M45" s="148"/>
      <c r="N45" s="149"/>
      <c r="O45" s="285">
        <f t="shared" ref="O45" si="0">SUM(O22:O44)</f>
        <v>8854010000</v>
      </c>
    </row>
  </sheetData>
  <mergeCells count="73">
    <mergeCell ref="C1:H1"/>
    <mergeCell ref="A3:A4"/>
    <mergeCell ref="B3:B4"/>
    <mergeCell ref="C3:C4"/>
    <mergeCell ref="D3:D4"/>
    <mergeCell ref="E3:E4"/>
    <mergeCell ref="F3:F4"/>
    <mergeCell ref="G3:G4"/>
    <mergeCell ref="H3:H4"/>
    <mergeCell ref="O3:O4"/>
    <mergeCell ref="A5:A13"/>
    <mergeCell ref="B5:B13"/>
    <mergeCell ref="C5:C13"/>
    <mergeCell ref="D5:D13"/>
    <mergeCell ref="E5:E13"/>
    <mergeCell ref="F5:F13"/>
    <mergeCell ref="G5:G13"/>
    <mergeCell ref="H5:H8"/>
    <mergeCell ref="I5:I8"/>
    <mergeCell ref="I3:I4"/>
    <mergeCell ref="J3:J4"/>
    <mergeCell ref="K3:K4"/>
    <mergeCell ref="L3:L4"/>
    <mergeCell ref="M3:M4"/>
    <mergeCell ref="N3:N4"/>
    <mergeCell ref="D20:D21"/>
    <mergeCell ref="E20:E21"/>
    <mergeCell ref="A45:G45"/>
    <mergeCell ref="N12:N13"/>
    <mergeCell ref="O12:O13"/>
    <mergeCell ref="H9:H13"/>
    <mergeCell ref="I9:I13"/>
    <mergeCell ref="J12:J13"/>
    <mergeCell ref="K12:K13"/>
    <mergeCell ref="L12:L13"/>
    <mergeCell ref="M12:M13"/>
    <mergeCell ref="O20:O21"/>
    <mergeCell ref="A22:A44"/>
    <mergeCell ref="B22:B44"/>
    <mergeCell ref="C22:C44"/>
    <mergeCell ref="D22:D40"/>
    <mergeCell ref="E22:E40"/>
    <mergeCell ref="F22:F24"/>
    <mergeCell ref="F20:F21"/>
    <mergeCell ref="G20:G21"/>
    <mergeCell ref="H20:H21"/>
    <mergeCell ref="I20:I21"/>
    <mergeCell ref="J20:J21"/>
    <mergeCell ref="K20:K21"/>
    <mergeCell ref="A20:A21"/>
    <mergeCell ref="B20:B21"/>
    <mergeCell ref="C20:C21"/>
    <mergeCell ref="D41:D44"/>
    <mergeCell ref="E41:E44"/>
    <mergeCell ref="F41:F44"/>
    <mergeCell ref="G41:G44"/>
    <mergeCell ref="I41:I44"/>
    <mergeCell ref="P3:P4"/>
    <mergeCell ref="Q3:Q4"/>
    <mergeCell ref="F35:F40"/>
    <mergeCell ref="G35:G40"/>
    <mergeCell ref="I35:I40"/>
    <mergeCell ref="G22:G24"/>
    <mergeCell ref="I22:I24"/>
    <mergeCell ref="F25:F29"/>
    <mergeCell ref="G25:G29"/>
    <mergeCell ref="I25:I29"/>
    <mergeCell ref="F30:F34"/>
    <mergeCell ref="G30:G34"/>
    <mergeCell ref="I30:I34"/>
    <mergeCell ref="L20:L21"/>
    <mergeCell ref="M20:M21"/>
    <mergeCell ref="N20:N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FC28C-4BD2-4B8A-BCD8-60A3536F10D1}">
  <dimension ref="A1:V993"/>
  <sheetViews>
    <sheetView topLeftCell="A5" zoomScale="59" zoomScaleNormal="59" workbookViewId="0">
      <pane xSplit="4" ySplit="2" topLeftCell="G31" activePane="bottomRight" state="frozen"/>
      <selection activeCell="A5" sqref="A5"/>
      <selection pane="topRight" activeCell="E5" sqref="E5"/>
      <selection pane="bottomLeft" activeCell="A7" sqref="A7"/>
      <selection pane="bottomRight" activeCell="E79" sqref="E79:E80"/>
    </sheetView>
  </sheetViews>
  <sheetFormatPr baseColWidth="10" defaultColWidth="14.42578125" defaultRowHeight="15" x14ac:dyDescent="0.25"/>
  <cols>
    <col min="1" max="1" width="22.140625" style="150" customWidth="1"/>
    <col min="2" max="2" width="27" style="150" hidden="1" customWidth="1"/>
    <col min="3" max="3" width="19.28515625" style="150" hidden="1" customWidth="1"/>
    <col min="4" max="4" width="29.28515625" style="150" hidden="1" customWidth="1"/>
    <col min="5" max="5" width="65.140625" style="150" customWidth="1"/>
    <col min="6" max="6" width="29.28515625" style="150" customWidth="1"/>
    <col min="7" max="7" width="46.42578125" style="150" customWidth="1"/>
    <col min="8" max="8" width="28.5703125" style="150" customWidth="1"/>
    <col min="9" max="9" width="56.140625" style="150" hidden="1" customWidth="1"/>
    <col min="10" max="10" width="77.85546875" style="150" customWidth="1"/>
    <col min="11" max="11" width="52.140625" style="158" customWidth="1"/>
    <col min="12" max="12" width="26.140625" style="150" customWidth="1"/>
    <col min="13" max="13" width="17.7109375" style="150" customWidth="1"/>
    <col min="14" max="14" width="28.5703125" style="150" customWidth="1"/>
    <col min="15" max="15" width="24.85546875" style="150" hidden="1" customWidth="1"/>
    <col min="16" max="16" width="39" style="150" hidden="1" customWidth="1"/>
    <col min="17" max="17" width="18.42578125" style="313" customWidth="1"/>
    <col min="18" max="18" width="14.42578125" style="313"/>
    <col min="19" max="16384" width="14.42578125" style="150"/>
  </cols>
  <sheetData>
    <row r="1" spans="1:18" x14ac:dyDescent="0.25">
      <c r="A1" s="632" t="s">
        <v>288</v>
      </c>
      <c r="B1" s="628"/>
      <c r="C1" s="628"/>
      <c r="D1" s="628"/>
      <c r="E1" s="628"/>
      <c r="F1" s="628"/>
      <c r="G1" s="628"/>
      <c r="H1" s="628"/>
      <c r="I1" s="628"/>
      <c r="J1" s="628"/>
      <c r="K1" s="628"/>
      <c r="L1" s="628"/>
      <c r="M1" s="628"/>
      <c r="N1" s="628"/>
    </row>
    <row r="2" spans="1:18" x14ac:dyDescent="0.25">
      <c r="A2" s="633" t="s">
        <v>289</v>
      </c>
      <c r="B2" s="628"/>
      <c r="C2" s="628"/>
      <c r="D2" s="628"/>
      <c r="E2" s="628"/>
      <c r="F2" s="628"/>
      <c r="G2" s="628"/>
      <c r="H2" s="628"/>
      <c r="I2" s="628"/>
      <c r="J2" s="628"/>
      <c r="K2" s="628"/>
      <c r="L2" s="628"/>
      <c r="M2" s="628"/>
      <c r="N2" s="628"/>
    </row>
    <row r="3" spans="1:18" x14ac:dyDescent="0.25">
      <c r="A3" s="633" t="s">
        <v>290</v>
      </c>
      <c r="B3" s="628"/>
      <c r="C3" s="628"/>
      <c r="D3" s="628"/>
      <c r="E3" s="628"/>
      <c r="F3" s="628"/>
      <c r="G3" s="628"/>
      <c r="H3" s="628"/>
      <c r="I3" s="628"/>
      <c r="J3" s="628"/>
      <c r="K3" s="628"/>
      <c r="L3" s="628"/>
      <c r="M3" s="628"/>
      <c r="N3" s="628"/>
    </row>
    <row r="4" spans="1:18" x14ac:dyDescent="0.25">
      <c r="A4" s="151"/>
      <c r="B4" s="151"/>
      <c r="C4" s="151"/>
      <c r="D4" s="151"/>
      <c r="E4" s="151"/>
      <c r="F4" s="151"/>
      <c r="G4" s="151"/>
      <c r="H4" s="151"/>
      <c r="I4" s="151"/>
      <c r="J4" s="151"/>
      <c r="K4" s="152"/>
      <c r="L4" s="151"/>
      <c r="M4" s="151"/>
      <c r="N4" s="151"/>
    </row>
    <row r="5" spans="1:18" ht="22.5" customHeight="1" x14ac:dyDescent="0.25">
      <c r="A5" s="631" t="s">
        <v>291</v>
      </c>
      <c r="B5" s="631" t="s">
        <v>5</v>
      </c>
      <c r="C5" s="631" t="s">
        <v>6</v>
      </c>
      <c r="D5" s="634" t="s">
        <v>181</v>
      </c>
      <c r="E5" s="629" t="s">
        <v>7</v>
      </c>
      <c r="F5" s="635" t="s">
        <v>182</v>
      </c>
      <c r="G5" s="636" t="s">
        <v>183</v>
      </c>
      <c r="H5" s="627" t="s">
        <v>3</v>
      </c>
      <c r="I5" s="629" t="s">
        <v>184</v>
      </c>
      <c r="J5" s="631" t="s">
        <v>185</v>
      </c>
      <c r="K5" s="631" t="s">
        <v>186</v>
      </c>
      <c r="L5" s="631" t="s">
        <v>187</v>
      </c>
      <c r="M5" s="631" t="s">
        <v>1</v>
      </c>
      <c r="N5" s="617" t="s">
        <v>4</v>
      </c>
      <c r="Q5" s="316" t="s">
        <v>554</v>
      </c>
      <c r="R5" s="316" t="s">
        <v>555</v>
      </c>
    </row>
    <row r="6" spans="1:18" ht="54.75" customHeight="1" thickBot="1" x14ac:dyDescent="0.3">
      <c r="A6" s="483"/>
      <c r="B6" s="483"/>
      <c r="C6" s="483"/>
      <c r="D6" s="551"/>
      <c r="E6" s="630"/>
      <c r="F6" s="551"/>
      <c r="G6" s="628"/>
      <c r="H6" s="628"/>
      <c r="I6" s="630"/>
      <c r="J6" s="483"/>
      <c r="K6" s="483"/>
      <c r="L6" s="483"/>
      <c r="M6" s="483"/>
      <c r="N6" s="483"/>
      <c r="Q6" s="316"/>
      <c r="R6" s="316"/>
    </row>
    <row r="7" spans="1:18" ht="57" customHeight="1" x14ac:dyDescent="0.25">
      <c r="A7" s="618">
        <v>7864</v>
      </c>
      <c r="B7" s="621" t="s">
        <v>292</v>
      </c>
      <c r="C7" s="621" t="s">
        <v>293</v>
      </c>
      <c r="D7" s="623">
        <f>+F7</f>
        <v>574839000</v>
      </c>
      <c r="E7" s="621" t="s">
        <v>294</v>
      </c>
      <c r="F7" s="624">
        <f>+H7</f>
        <v>574839000</v>
      </c>
      <c r="G7" s="625" t="s">
        <v>295</v>
      </c>
      <c r="H7" s="624">
        <f>+N7+N10</f>
        <v>574839000</v>
      </c>
      <c r="I7" s="626" t="s">
        <v>296</v>
      </c>
      <c r="J7" s="153" t="s">
        <v>297</v>
      </c>
      <c r="K7" s="608" t="s">
        <v>298</v>
      </c>
      <c r="L7" s="610" t="s">
        <v>299</v>
      </c>
      <c r="M7" s="608" t="s">
        <v>49</v>
      </c>
      <c r="N7" s="611">
        <v>396399000</v>
      </c>
      <c r="O7" s="613" t="s">
        <v>300</v>
      </c>
      <c r="Q7" s="139"/>
      <c r="R7" s="139" t="s">
        <v>548</v>
      </c>
    </row>
    <row r="8" spans="1:18" ht="48" customHeight="1" x14ac:dyDescent="0.25">
      <c r="A8" s="619"/>
      <c r="B8" s="609"/>
      <c r="C8" s="609"/>
      <c r="D8" s="609"/>
      <c r="E8" s="609"/>
      <c r="F8" s="609"/>
      <c r="G8" s="609"/>
      <c r="H8" s="609"/>
      <c r="I8" s="609"/>
      <c r="J8" s="154" t="s">
        <v>301</v>
      </c>
      <c r="K8" s="609"/>
      <c r="L8" s="609"/>
      <c r="M8" s="609"/>
      <c r="N8" s="612"/>
      <c r="O8" s="614"/>
      <c r="Q8" s="139"/>
      <c r="R8" s="139"/>
    </row>
    <row r="9" spans="1:18" ht="39" customHeight="1" x14ac:dyDescent="0.25">
      <c r="A9" s="619"/>
      <c r="B9" s="609"/>
      <c r="C9" s="609"/>
      <c r="D9" s="609"/>
      <c r="E9" s="609"/>
      <c r="F9" s="609"/>
      <c r="G9" s="609"/>
      <c r="H9" s="609"/>
      <c r="I9" s="609"/>
      <c r="J9" s="615" t="s">
        <v>302</v>
      </c>
      <c r="K9" s="609"/>
      <c r="L9" s="609"/>
      <c r="M9" s="609"/>
      <c r="N9" s="612"/>
      <c r="O9" s="614"/>
      <c r="Q9" s="139"/>
      <c r="R9" s="139"/>
    </row>
    <row r="10" spans="1:18" ht="75" customHeight="1" thickBot="1" x14ac:dyDescent="0.3">
      <c r="A10" s="620"/>
      <c r="B10" s="622"/>
      <c r="C10" s="622"/>
      <c r="D10" s="622"/>
      <c r="E10" s="622"/>
      <c r="F10" s="622"/>
      <c r="G10" s="622"/>
      <c r="H10" s="622"/>
      <c r="I10" s="622"/>
      <c r="J10" s="616"/>
      <c r="K10" s="155" t="s">
        <v>303</v>
      </c>
      <c r="L10" s="155" t="s">
        <v>304</v>
      </c>
      <c r="M10" s="156" t="s">
        <v>47</v>
      </c>
      <c r="N10" s="157">
        <v>178440000</v>
      </c>
      <c r="O10" s="158" t="s">
        <v>305</v>
      </c>
      <c r="Q10" s="139" t="s">
        <v>548</v>
      </c>
      <c r="R10" s="139" t="s">
        <v>548</v>
      </c>
    </row>
    <row r="11" spans="1:18" ht="75" customHeight="1" x14ac:dyDescent="0.25">
      <c r="A11" s="593">
        <v>7863</v>
      </c>
      <c r="B11" s="596" t="s">
        <v>306</v>
      </c>
      <c r="C11" s="596" t="s">
        <v>307</v>
      </c>
      <c r="D11" s="601">
        <f>+F11+F25</f>
        <v>51127500000</v>
      </c>
      <c r="E11" s="592" t="s">
        <v>308</v>
      </c>
      <c r="F11" s="605">
        <f>+H11</f>
        <v>41205885000</v>
      </c>
      <c r="G11" s="589" t="s">
        <v>309</v>
      </c>
      <c r="H11" s="590">
        <f>SUM(N11:N24)</f>
        <v>41205885000</v>
      </c>
      <c r="I11" s="592" t="s">
        <v>310</v>
      </c>
      <c r="J11" s="589" t="s">
        <v>311</v>
      </c>
      <c r="K11" s="589" t="s">
        <v>312</v>
      </c>
      <c r="L11" s="589" t="s">
        <v>304</v>
      </c>
      <c r="M11" s="581" t="s">
        <v>313</v>
      </c>
      <c r="N11" s="583">
        <v>327555000</v>
      </c>
      <c r="Q11" s="139" t="s">
        <v>548</v>
      </c>
      <c r="R11" s="139" t="s">
        <v>548</v>
      </c>
    </row>
    <row r="12" spans="1:18" ht="75" customHeight="1" x14ac:dyDescent="0.25">
      <c r="A12" s="594"/>
      <c r="B12" s="597"/>
      <c r="C12" s="599"/>
      <c r="D12" s="602"/>
      <c r="E12" s="604"/>
      <c r="F12" s="587"/>
      <c r="G12" s="585"/>
      <c r="H12" s="591"/>
      <c r="I12" s="573"/>
      <c r="J12" s="585"/>
      <c r="K12" s="585"/>
      <c r="L12" s="585"/>
      <c r="M12" s="582"/>
      <c r="N12" s="584"/>
      <c r="Q12" s="139"/>
      <c r="R12" s="139"/>
    </row>
    <row r="13" spans="1:18" ht="75" customHeight="1" x14ac:dyDescent="0.25">
      <c r="A13" s="594"/>
      <c r="B13" s="597"/>
      <c r="C13" s="599"/>
      <c r="D13" s="602"/>
      <c r="E13" s="604"/>
      <c r="F13" s="587"/>
      <c r="G13" s="585"/>
      <c r="H13" s="591"/>
      <c r="I13" s="573"/>
      <c r="J13" s="585"/>
      <c r="K13" s="159" t="s">
        <v>314</v>
      </c>
      <c r="L13" s="159" t="s">
        <v>299</v>
      </c>
      <c r="M13" s="160" t="s">
        <v>117</v>
      </c>
      <c r="N13" s="161">
        <v>40000000</v>
      </c>
      <c r="Q13" s="139"/>
      <c r="R13" s="139" t="s">
        <v>548</v>
      </c>
    </row>
    <row r="14" spans="1:18" ht="75" customHeight="1" x14ac:dyDescent="0.25">
      <c r="A14" s="594"/>
      <c r="B14" s="597"/>
      <c r="C14" s="599"/>
      <c r="D14" s="602"/>
      <c r="E14" s="604"/>
      <c r="F14" s="587"/>
      <c r="G14" s="585" t="s">
        <v>315</v>
      </c>
      <c r="H14" s="591"/>
      <c r="I14" s="573"/>
      <c r="J14" s="162" t="s">
        <v>316</v>
      </c>
      <c r="K14" s="159" t="s">
        <v>317</v>
      </c>
      <c r="L14" s="159" t="s">
        <v>304</v>
      </c>
      <c r="M14" s="163" t="s">
        <v>318</v>
      </c>
      <c r="N14" s="164">
        <v>276640000</v>
      </c>
      <c r="Q14" s="139"/>
      <c r="R14" s="139"/>
    </row>
    <row r="15" spans="1:18" ht="75" customHeight="1" x14ac:dyDescent="0.25">
      <c r="A15" s="594"/>
      <c r="B15" s="597"/>
      <c r="C15" s="599"/>
      <c r="D15" s="602"/>
      <c r="E15" s="604"/>
      <c r="F15" s="587"/>
      <c r="G15" s="585"/>
      <c r="H15" s="591"/>
      <c r="I15" s="573"/>
      <c r="J15" s="586" t="s">
        <v>319</v>
      </c>
      <c r="K15" s="159" t="s">
        <v>320</v>
      </c>
      <c r="L15" s="159" t="s">
        <v>304</v>
      </c>
      <c r="M15" s="163" t="s">
        <v>318</v>
      </c>
      <c r="N15" s="165">
        <f>709720000+574130000</f>
        <v>1283850000</v>
      </c>
      <c r="Q15" s="139"/>
      <c r="R15" s="139"/>
    </row>
    <row r="16" spans="1:18" ht="75" customHeight="1" x14ac:dyDescent="0.25">
      <c r="A16" s="594"/>
      <c r="B16" s="597"/>
      <c r="C16" s="599"/>
      <c r="D16" s="602"/>
      <c r="E16" s="604"/>
      <c r="F16" s="587"/>
      <c r="G16" s="585"/>
      <c r="H16" s="591"/>
      <c r="I16" s="573"/>
      <c r="J16" s="586"/>
      <c r="K16" s="159" t="s">
        <v>321</v>
      </c>
      <c r="L16" s="159" t="s">
        <v>304</v>
      </c>
      <c r="M16" s="166" t="s">
        <v>322</v>
      </c>
      <c r="N16" s="165">
        <v>719520000</v>
      </c>
      <c r="Q16" s="139"/>
      <c r="R16" s="139"/>
    </row>
    <row r="17" spans="1:18" ht="75" customHeight="1" x14ac:dyDescent="0.25">
      <c r="A17" s="594"/>
      <c r="B17" s="597"/>
      <c r="C17" s="599"/>
      <c r="D17" s="602"/>
      <c r="E17" s="604"/>
      <c r="F17" s="587"/>
      <c r="G17" s="585"/>
      <c r="H17" s="591"/>
      <c r="I17" s="573"/>
      <c r="J17" s="586"/>
      <c r="K17" s="159" t="s">
        <v>323</v>
      </c>
      <c r="L17" s="159" t="s">
        <v>299</v>
      </c>
      <c r="M17" s="166" t="s">
        <v>324</v>
      </c>
      <c r="N17" s="165">
        <v>5760000000</v>
      </c>
      <c r="Q17" s="139"/>
      <c r="R17" s="139" t="s">
        <v>548</v>
      </c>
    </row>
    <row r="18" spans="1:18" ht="75" customHeight="1" x14ac:dyDescent="0.25">
      <c r="A18" s="594"/>
      <c r="B18" s="597"/>
      <c r="C18" s="599"/>
      <c r="D18" s="602"/>
      <c r="E18" s="604"/>
      <c r="F18" s="587"/>
      <c r="G18" s="585"/>
      <c r="H18" s="591"/>
      <c r="I18" s="573"/>
      <c r="J18" s="586"/>
      <c r="K18" s="159" t="s">
        <v>325</v>
      </c>
      <c r="L18" s="159" t="s">
        <v>299</v>
      </c>
      <c r="M18" s="166" t="s">
        <v>117</v>
      </c>
      <c r="N18" s="165">
        <f>3600000000-175548658</f>
        <v>3424451342</v>
      </c>
      <c r="Q18" s="139"/>
      <c r="R18" s="139" t="s">
        <v>548</v>
      </c>
    </row>
    <row r="19" spans="1:18" ht="75" customHeight="1" x14ac:dyDescent="0.25">
      <c r="A19" s="594"/>
      <c r="B19" s="597"/>
      <c r="C19" s="599"/>
      <c r="D19" s="602"/>
      <c r="E19" s="604"/>
      <c r="F19" s="587"/>
      <c r="G19" s="585"/>
      <c r="H19" s="591"/>
      <c r="I19" s="573"/>
      <c r="J19" s="586"/>
      <c r="K19" s="159" t="s">
        <v>326</v>
      </c>
      <c r="L19" s="159" t="s">
        <v>299</v>
      </c>
      <c r="M19" s="166" t="s">
        <v>49</v>
      </c>
      <c r="N19" s="165">
        <v>142450000</v>
      </c>
      <c r="Q19" s="139"/>
      <c r="R19" s="139" t="s">
        <v>548</v>
      </c>
    </row>
    <row r="20" spans="1:18" ht="75" customHeight="1" x14ac:dyDescent="0.25">
      <c r="A20" s="594"/>
      <c r="B20" s="597"/>
      <c r="C20" s="599"/>
      <c r="D20" s="602"/>
      <c r="E20" s="604"/>
      <c r="F20" s="587"/>
      <c r="G20" s="585"/>
      <c r="H20" s="591"/>
      <c r="I20" s="573"/>
      <c r="J20" s="586"/>
      <c r="K20" s="159" t="s">
        <v>327</v>
      </c>
      <c r="L20" s="159" t="s">
        <v>299</v>
      </c>
      <c r="M20" s="166" t="s">
        <v>103</v>
      </c>
      <c r="N20" s="165">
        <v>800000000</v>
      </c>
      <c r="Q20" s="139"/>
      <c r="R20" s="139" t="s">
        <v>548</v>
      </c>
    </row>
    <row r="21" spans="1:18" ht="75" customHeight="1" x14ac:dyDescent="0.25">
      <c r="A21" s="594"/>
      <c r="B21" s="597"/>
      <c r="C21" s="599"/>
      <c r="D21" s="602"/>
      <c r="E21" s="604"/>
      <c r="F21" s="587"/>
      <c r="G21" s="585"/>
      <c r="H21" s="591"/>
      <c r="I21" s="573"/>
      <c r="J21" s="167" t="s">
        <v>328</v>
      </c>
      <c r="K21" s="159" t="s">
        <v>329</v>
      </c>
      <c r="L21" s="159" t="s">
        <v>299</v>
      </c>
      <c r="M21" s="160" t="s">
        <v>117</v>
      </c>
      <c r="N21" s="165">
        <v>13141505000</v>
      </c>
      <c r="Q21" s="139"/>
      <c r="R21" s="139" t="s">
        <v>548</v>
      </c>
    </row>
    <row r="22" spans="1:18" ht="75" customHeight="1" x14ac:dyDescent="0.25">
      <c r="A22" s="594"/>
      <c r="B22" s="597"/>
      <c r="C22" s="599"/>
      <c r="D22" s="602"/>
      <c r="E22" s="604"/>
      <c r="F22" s="587"/>
      <c r="G22" s="585"/>
      <c r="H22" s="591"/>
      <c r="I22" s="573"/>
      <c r="J22" s="575" t="s">
        <v>330</v>
      </c>
      <c r="K22" s="585" t="s">
        <v>331</v>
      </c>
      <c r="L22" s="585" t="s">
        <v>299</v>
      </c>
      <c r="M22" s="582" t="s">
        <v>64</v>
      </c>
      <c r="N22" s="584">
        <v>14940000000</v>
      </c>
      <c r="Q22" s="139"/>
      <c r="R22" s="139" t="s">
        <v>548</v>
      </c>
    </row>
    <row r="23" spans="1:18" ht="75" customHeight="1" x14ac:dyDescent="0.25">
      <c r="A23" s="594"/>
      <c r="B23" s="597"/>
      <c r="C23" s="599"/>
      <c r="D23" s="602"/>
      <c r="E23" s="604"/>
      <c r="F23" s="587"/>
      <c r="G23" s="585"/>
      <c r="H23" s="591"/>
      <c r="I23" s="573"/>
      <c r="J23" s="575"/>
      <c r="K23" s="587"/>
      <c r="L23" s="587"/>
      <c r="M23" s="587"/>
      <c r="N23" s="588"/>
      <c r="Q23" s="139"/>
      <c r="R23" s="139"/>
    </row>
    <row r="24" spans="1:18" ht="75" customHeight="1" x14ac:dyDescent="0.25">
      <c r="A24" s="594"/>
      <c r="B24" s="597"/>
      <c r="C24" s="599"/>
      <c r="D24" s="602"/>
      <c r="E24" s="604"/>
      <c r="F24" s="587"/>
      <c r="G24" s="585"/>
      <c r="H24" s="591"/>
      <c r="I24" s="573"/>
      <c r="J24" s="575"/>
      <c r="K24" s="168" t="s">
        <v>332</v>
      </c>
      <c r="L24" s="168" t="s">
        <v>299</v>
      </c>
      <c r="M24" s="163" t="s">
        <v>172</v>
      </c>
      <c r="N24" s="169">
        <v>349913658</v>
      </c>
      <c r="Q24" s="139"/>
      <c r="R24" s="139" t="s">
        <v>548</v>
      </c>
    </row>
    <row r="25" spans="1:18" ht="75" customHeight="1" x14ac:dyDescent="0.25">
      <c r="A25" s="594"/>
      <c r="B25" s="597"/>
      <c r="C25" s="599"/>
      <c r="D25" s="602"/>
      <c r="E25" s="573" t="s">
        <v>333</v>
      </c>
      <c r="F25" s="607">
        <f>+H25</f>
        <v>9921615000</v>
      </c>
      <c r="G25" s="568" t="s">
        <v>334</v>
      </c>
      <c r="H25" s="571">
        <f>SUM(N25:N29)</f>
        <v>9921615000</v>
      </c>
      <c r="I25" s="573" t="s">
        <v>335</v>
      </c>
      <c r="J25" s="162" t="s">
        <v>336</v>
      </c>
      <c r="K25" s="159" t="s">
        <v>337</v>
      </c>
      <c r="L25" s="159" t="s">
        <v>304</v>
      </c>
      <c r="M25" s="160" t="s">
        <v>318</v>
      </c>
      <c r="N25" s="165">
        <v>444430000</v>
      </c>
      <c r="Q25" s="139" t="s">
        <v>548</v>
      </c>
      <c r="R25" s="139" t="s">
        <v>548</v>
      </c>
    </row>
    <row r="26" spans="1:18" ht="75" customHeight="1" x14ac:dyDescent="0.25">
      <c r="A26" s="594"/>
      <c r="B26" s="597"/>
      <c r="C26" s="599"/>
      <c r="D26" s="602"/>
      <c r="E26" s="604"/>
      <c r="F26" s="602"/>
      <c r="G26" s="569"/>
      <c r="H26" s="571"/>
      <c r="I26" s="573"/>
      <c r="J26" s="575" t="s">
        <v>338</v>
      </c>
      <c r="K26" s="159" t="s">
        <v>339</v>
      </c>
      <c r="L26" s="159" t="s">
        <v>299</v>
      </c>
      <c r="M26" s="159" t="s">
        <v>103</v>
      </c>
      <c r="N26" s="165">
        <v>2700000000</v>
      </c>
      <c r="Q26" s="139"/>
      <c r="R26" s="139" t="s">
        <v>548</v>
      </c>
    </row>
    <row r="27" spans="1:18" ht="75" customHeight="1" x14ac:dyDescent="0.25">
      <c r="A27" s="594"/>
      <c r="B27" s="597"/>
      <c r="C27" s="599"/>
      <c r="D27" s="602"/>
      <c r="E27" s="604"/>
      <c r="F27" s="602"/>
      <c r="G27" s="569"/>
      <c r="H27" s="571"/>
      <c r="I27" s="573"/>
      <c r="J27" s="576"/>
      <c r="K27" s="159" t="s">
        <v>340</v>
      </c>
      <c r="L27" s="159" t="s">
        <v>299</v>
      </c>
      <c r="M27" s="159" t="s">
        <v>103</v>
      </c>
      <c r="N27" s="165">
        <v>300000000</v>
      </c>
      <c r="Q27" s="139"/>
      <c r="R27" s="139" t="s">
        <v>548</v>
      </c>
    </row>
    <row r="28" spans="1:18" ht="75" customHeight="1" x14ac:dyDescent="0.25">
      <c r="A28" s="594"/>
      <c r="B28" s="597"/>
      <c r="C28" s="599"/>
      <c r="D28" s="602"/>
      <c r="E28" s="604"/>
      <c r="F28" s="602"/>
      <c r="G28" s="569"/>
      <c r="H28" s="571"/>
      <c r="I28" s="573"/>
      <c r="J28" s="162" t="s">
        <v>341</v>
      </c>
      <c r="K28" s="159" t="s">
        <v>342</v>
      </c>
      <c r="L28" s="159" t="s">
        <v>299</v>
      </c>
      <c r="M28" s="159" t="s">
        <v>103</v>
      </c>
      <c r="N28" s="165">
        <v>2000000000</v>
      </c>
      <c r="Q28" s="139"/>
      <c r="R28" s="139" t="s">
        <v>548</v>
      </c>
    </row>
    <row r="29" spans="1:18" ht="75" customHeight="1" thickBot="1" x14ac:dyDescent="0.3">
      <c r="A29" s="595"/>
      <c r="B29" s="598"/>
      <c r="C29" s="600"/>
      <c r="D29" s="603"/>
      <c r="E29" s="606"/>
      <c r="F29" s="603"/>
      <c r="G29" s="570"/>
      <c r="H29" s="572"/>
      <c r="I29" s="574"/>
      <c r="J29" s="170" t="s">
        <v>343</v>
      </c>
      <c r="K29" s="171" t="s">
        <v>344</v>
      </c>
      <c r="L29" s="171" t="s">
        <v>299</v>
      </c>
      <c r="M29" s="171" t="s">
        <v>103</v>
      </c>
      <c r="N29" s="172">
        <f>4000000000+477185000</f>
        <v>4477185000</v>
      </c>
      <c r="O29" s="261">
        <f>SUM(N11:N29)</f>
        <v>51127500000</v>
      </c>
      <c r="Q29" s="139"/>
      <c r="R29" s="139" t="s">
        <v>548</v>
      </c>
    </row>
    <row r="30" spans="1:18" ht="107.25" customHeight="1" x14ac:dyDescent="0.25">
      <c r="A30" s="577">
        <v>7874</v>
      </c>
      <c r="B30" s="578" t="s">
        <v>345</v>
      </c>
      <c r="C30" s="559" t="s">
        <v>346</v>
      </c>
      <c r="D30" s="579">
        <f>+F30+F41</f>
        <v>23384831000</v>
      </c>
      <c r="E30" s="557" t="s">
        <v>347</v>
      </c>
      <c r="F30" s="580">
        <f>SUM(H30:H40)</f>
        <v>3206897844</v>
      </c>
      <c r="G30" s="557" t="s">
        <v>348</v>
      </c>
      <c r="H30" s="558">
        <f>SUM(N30:N32)</f>
        <v>1264897844</v>
      </c>
      <c r="I30" s="559" t="s">
        <v>349</v>
      </c>
      <c r="J30" s="560" t="s">
        <v>350</v>
      </c>
      <c r="K30" s="173" t="s">
        <v>351</v>
      </c>
      <c r="L30" s="174" t="s">
        <v>352</v>
      </c>
      <c r="M30" s="174" t="s">
        <v>65</v>
      </c>
      <c r="N30" s="175">
        <v>978897844</v>
      </c>
      <c r="O30" s="561" t="s">
        <v>353</v>
      </c>
      <c r="P30" s="564" t="s">
        <v>354</v>
      </c>
      <c r="Q30" s="139"/>
      <c r="R30" s="139" t="s">
        <v>548</v>
      </c>
    </row>
    <row r="31" spans="1:18" ht="92.25" customHeight="1" x14ac:dyDescent="0.25">
      <c r="A31" s="512"/>
      <c r="B31" s="483"/>
      <c r="C31" s="483"/>
      <c r="D31" s="483"/>
      <c r="E31" s="483"/>
      <c r="F31" s="483"/>
      <c r="G31" s="483"/>
      <c r="H31" s="483"/>
      <c r="I31" s="483"/>
      <c r="J31" s="483"/>
      <c r="K31" s="547" t="s">
        <v>355</v>
      </c>
      <c r="L31" s="541" t="s">
        <v>356</v>
      </c>
      <c r="M31" s="541" t="s">
        <v>63</v>
      </c>
      <c r="N31" s="567">
        <v>286000000</v>
      </c>
      <c r="O31" s="562"/>
      <c r="P31" s="565"/>
      <c r="Q31" s="139"/>
      <c r="R31" s="139"/>
    </row>
    <row r="32" spans="1:18" ht="46.5" customHeight="1" x14ac:dyDescent="0.25">
      <c r="A32" s="512"/>
      <c r="B32" s="483"/>
      <c r="C32" s="494"/>
      <c r="D32" s="483"/>
      <c r="E32" s="483"/>
      <c r="F32" s="483"/>
      <c r="G32" s="494"/>
      <c r="H32" s="494"/>
      <c r="I32" s="494"/>
      <c r="J32" s="494"/>
      <c r="K32" s="494"/>
      <c r="L32" s="494"/>
      <c r="M32" s="494"/>
      <c r="N32" s="552"/>
      <c r="O32" s="563"/>
      <c r="P32" s="566"/>
      <c r="Q32" s="139"/>
      <c r="R32" s="139"/>
    </row>
    <row r="33" spans="1:18" ht="61.5" customHeight="1" x14ac:dyDescent="0.25">
      <c r="A33" s="512"/>
      <c r="B33" s="483"/>
      <c r="C33" s="541" t="s">
        <v>357</v>
      </c>
      <c r="D33" s="483"/>
      <c r="E33" s="483"/>
      <c r="F33" s="483"/>
      <c r="G33" s="554" t="s">
        <v>358</v>
      </c>
      <c r="H33" s="555">
        <f>SUM(N33:N40)</f>
        <v>1942000000</v>
      </c>
      <c r="I33" s="540" t="s">
        <v>359</v>
      </c>
      <c r="J33" s="541" t="s">
        <v>360</v>
      </c>
      <c r="K33" s="176" t="s">
        <v>361</v>
      </c>
      <c r="L33" s="177" t="s">
        <v>299</v>
      </c>
      <c r="M33" s="177" t="s">
        <v>172</v>
      </c>
      <c r="N33" s="178">
        <v>180000000</v>
      </c>
      <c r="O33" s="179" t="s">
        <v>362</v>
      </c>
      <c r="P33" s="556" t="s">
        <v>363</v>
      </c>
      <c r="Q33" s="139"/>
      <c r="R33" s="139"/>
    </row>
    <row r="34" spans="1:18" ht="46.5" customHeight="1" x14ac:dyDescent="0.25">
      <c r="A34" s="512"/>
      <c r="B34" s="483"/>
      <c r="C34" s="483"/>
      <c r="D34" s="483"/>
      <c r="E34" s="483"/>
      <c r="F34" s="483"/>
      <c r="G34" s="483"/>
      <c r="H34" s="483"/>
      <c r="I34" s="483"/>
      <c r="J34" s="483"/>
      <c r="K34" s="176" t="s">
        <v>364</v>
      </c>
      <c r="L34" s="177" t="s">
        <v>365</v>
      </c>
      <c r="M34" s="177" t="s">
        <v>103</v>
      </c>
      <c r="N34" s="180">
        <v>300000000</v>
      </c>
      <c r="O34" s="179" t="s">
        <v>366</v>
      </c>
      <c r="P34" s="556"/>
      <c r="Q34" s="139"/>
      <c r="R34" s="139"/>
    </row>
    <row r="35" spans="1:18" ht="46.5" customHeight="1" x14ac:dyDescent="0.25">
      <c r="A35" s="512"/>
      <c r="B35" s="483"/>
      <c r="C35" s="483"/>
      <c r="D35" s="483"/>
      <c r="E35" s="483"/>
      <c r="F35" s="483"/>
      <c r="G35" s="483"/>
      <c r="H35" s="483"/>
      <c r="I35" s="483"/>
      <c r="J35" s="483"/>
      <c r="K35" s="176" t="s">
        <v>367</v>
      </c>
      <c r="L35" s="177" t="s">
        <v>368</v>
      </c>
      <c r="M35" s="177" t="s">
        <v>64</v>
      </c>
      <c r="N35" s="178">
        <v>21310000</v>
      </c>
      <c r="O35" s="179" t="s">
        <v>369</v>
      </c>
      <c r="P35" s="556"/>
      <c r="Q35" s="139"/>
      <c r="R35" s="139"/>
    </row>
    <row r="36" spans="1:18" ht="46.5" customHeight="1" x14ac:dyDescent="0.25">
      <c r="A36" s="512"/>
      <c r="B36" s="483"/>
      <c r="C36" s="483"/>
      <c r="D36" s="483"/>
      <c r="E36" s="483"/>
      <c r="F36" s="483"/>
      <c r="G36" s="483"/>
      <c r="H36" s="483"/>
      <c r="I36" s="483"/>
      <c r="J36" s="483"/>
      <c r="K36" s="176" t="s">
        <v>370</v>
      </c>
      <c r="L36" s="177" t="s">
        <v>299</v>
      </c>
      <c r="M36" s="177" t="s">
        <v>172</v>
      </c>
      <c r="N36" s="180">
        <v>40000000</v>
      </c>
      <c r="O36" s="179" t="s">
        <v>371</v>
      </c>
      <c r="P36" s="556"/>
      <c r="Q36" s="131"/>
      <c r="R36" s="139"/>
    </row>
    <row r="37" spans="1:18" ht="70.5" customHeight="1" x14ac:dyDescent="0.25">
      <c r="A37" s="512"/>
      <c r="B37" s="483"/>
      <c r="C37" s="483"/>
      <c r="D37" s="483"/>
      <c r="E37" s="483"/>
      <c r="F37" s="483"/>
      <c r="G37" s="483"/>
      <c r="H37" s="483"/>
      <c r="I37" s="483"/>
      <c r="J37" s="483"/>
      <c r="K37" s="176" t="s">
        <v>372</v>
      </c>
      <c r="L37" s="177" t="s">
        <v>299</v>
      </c>
      <c r="M37" s="177" t="s">
        <v>64</v>
      </c>
      <c r="N37" s="180">
        <v>911395000</v>
      </c>
      <c r="O37" s="179" t="s">
        <v>373</v>
      </c>
      <c r="P37" s="306" t="s">
        <v>374</v>
      </c>
      <c r="Q37" s="139"/>
      <c r="R37" s="139"/>
    </row>
    <row r="38" spans="1:18" ht="46.5" customHeight="1" x14ac:dyDescent="0.25">
      <c r="A38" s="512"/>
      <c r="B38" s="483"/>
      <c r="C38" s="483"/>
      <c r="D38" s="483"/>
      <c r="E38" s="483"/>
      <c r="F38" s="483"/>
      <c r="G38" s="483"/>
      <c r="H38" s="483"/>
      <c r="I38" s="483"/>
      <c r="J38" s="494"/>
      <c r="K38" s="176" t="s">
        <v>375</v>
      </c>
      <c r="L38" s="177" t="s">
        <v>299</v>
      </c>
      <c r="M38" s="177" t="s">
        <v>64</v>
      </c>
      <c r="N38" s="180">
        <v>200000000</v>
      </c>
      <c r="O38" s="179" t="s">
        <v>376</v>
      </c>
      <c r="P38" s="306" t="s">
        <v>377</v>
      </c>
      <c r="Q38" s="139"/>
      <c r="R38" s="139"/>
    </row>
    <row r="39" spans="1:18" ht="140.25" customHeight="1" x14ac:dyDescent="0.25">
      <c r="A39" s="512"/>
      <c r="B39" s="483"/>
      <c r="C39" s="483"/>
      <c r="D39" s="483"/>
      <c r="E39" s="483"/>
      <c r="F39" s="483"/>
      <c r="G39" s="483"/>
      <c r="H39" s="483"/>
      <c r="I39" s="483"/>
      <c r="J39" s="541" t="s">
        <v>378</v>
      </c>
      <c r="K39" s="181" t="s">
        <v>379</v>
      </c>
      <c r="L39" s="177" t="s">
        <v>304</v>
      </c>
      <c r="M39" s="177" t="s">
        <v>380</v>
      </c>
      <c r="N39" s="180">
        <v>239295000</v>
      </c>
      <c r="O39" s="179" t="s">
        <v>381</v>
      </c>
      <c r="P39" s="307"/>
      <c r="Q39" s="139"/>
      <c r="R39" s="139"/>
    </row>
    <row r="40" spans="1:18" ht="60.75" customHeight="1" x14ac:dyDescent="0.25">
      <c r="A40" s="512"/>
      <c r="B40" s="483"/>
      <c r="C40" s="494"/>
      <c r="D40" s="483"/>
      <c r="E40" s="494"/>
      <c r="F40" s="494"/>
      <c r="G40" s="494"/>
      <c r="H40" s="494"/>
      <c r="I40" s="494"/>
      <c r="J40" s="494"/>
      <c r="K40" s="182" t="s">
        <v>382</v>
      </c>
      <c r="L40" s="183" t="s">
        <v>383</v>
      </c>
      <c r="M40" s="183" t="s">
        <v>384</v>
      </c>
      <c r="N40" s="184">
        <f>50000000</f>
        <v>50000000</v>
      </c>
      <c r="O40" s="179" t="s">
        <v>385</v>
      </c>
      <c r="P40" s="307"/>
      <c r="Q40" s="139"/>
      <c r="R40" s="139"/>
    </row>
    <row r="41" spans="1:18" ht="73.5" customHeight="1" x14ac:dyDescent="0.25">
      <c r="A41" s="512"/>
      <c r="B41" s="483"/>
      <c r="C41" s="540" t="s">
        <v>386</v>
      </c>
      <c r="D41" s="483"/>
      <c r="E41" s="538" t="s">
        <v>387</v>
      </c>
      <c r="F41" s="539">
        <f>SUM(H41:H46)</f>
        <v>20177933156</v>
      </c>
      <c r="G41" s="538" t="s">
        <v>388</v>
      </c>
      <c r="H41" s="539">
        <f>SUM(N41:N43)</f>
        <v>83754296</v>
      </c>
      <c r="I41" s="540" t="s">
        <v>389</v>
      </c>
      <c r="J41" s="541" t="s">
        <v>390</v>
      </c>
      <c r="K41" s="547" t="s">
        <v>391</v>
      </c>
      <c r="L41" s="548" t="s">
        <v>356</v>
      </c>
      <c r="M41" s="549" t="s">
        <v>63</v>
      </c>
      <c r="N41" s="550">
        <v>83754296</v>
      </c>
      <c r="O41" s="553" t="s">
        <v>392</v>
      </c>
      <c r="P41" s="537" t="s">
        <v>393</v>
      </c>
      <c r="Q41" s="139"/>
      <c r="R41" s="139"/>
    </row>
    <row r="42" spans="1:18" ht="42" customHeight="1" x14ac:dyDescent="0.25">
      <c r="A42" s="512"/>
      <c r="B42" s="483"/>
      <c r="C42" s="483"/>
      <c r="D42" s="483"/>
      <c r="E42" s="483"/>
      <c r="F42" s="483"/>
      <c r="G42" s="483"/>
      <c r="H42" s="483"/>
      <c r="I42" s="483"/>
      <c r="J42" s="483"/>
      <c r="K42" s="483"/>
      <c r="L42" s="483"/>
      <c r="M42" s="483"/>
      <c r="N42" s="551"/>
      <c r="O42" s="553"/>
      <c r="P42" s="537"/>
      <c r="Q42" s="139"/>
      <c r="R42" s="139"/>
    </row>
    <row r="43" spans="1:18" ht="42" customHeight="1" x14ac:dyDescent="0.25">
      <c r="A43" s="512"/>
      <c r="B43" s="483"/>
      <c r="C43" s="483"/>
      <c r="D43" s="483"/>
      <c r="E43" s="483"/>
      <c r="F43" s="483"/>
      <c r="G43" s="494"/>
      <c r="H43" s="494"/>
      <c r="I43" s="494"/>
      <c r="J43" s="494"/>
      <c r="K43" s="494"/>
      <c r="L43" s="494"/>
      <c r="M43" s="494"/>
      <c r="N43" s="552"/>
      <c r="O43" s="553"/>
      <c r="P43" s="537"/>
      <c r="Q43" s="139"/>
      <c r="R43" s="139"/>
    </row>
    <row r="44" spans="1:18" ht="63.75" customHeight="1" x14ac:dyDescent="0.25">
      <c r="A44" s="512"/>
      <c r="B44" s="483"/>
      <c r="C44" s="483"/>
      <c r="D44" s="483"/>
      <c r="E44" s="483"/>
      <c r="F44" s="483"/>
      <c r="G44" s="538" t="s">
        <v>394</v>
      </c>
      <c r="H44" s="539">
        <f>SUM(N44:N46)</f>
        <v>20094178860</v>
      </c>
      <c r="I44" s="540" t="s">
        <v>395</v>
      </c>
      <c r="J44" s="541" t="s">
        <v>396</v>
      </c>
      <c r="K44" s="176" t="s">
        <v>397</v>
      </c>
      <c r="L44" s="177" t="s">
        <v>398</v>
      </c>
      <c r="M44" s="185" t="s">
        <v>63</v>
      </c>
      <c r="N44" s="180">
        <f>19502793000-344868000+70000000</f>
        <v>19227925000</v>
      </c>
      <c r="O44" s="553"/>
      <c r="P44" s="537"/>
      <c r="Q44" s="139"/>
      <c r="R44" s="139"/>
    </row>
    <row r="45" spans="1:18" ht="142.5" customHeight="1" x14ac:dyDescent="0.25">
      <c r="A45" s="512"/>
      <c r="B45" s="483"/>
      <c r="C45" s="483"/>
      <c r="D45" s="483"/>
      <c r="E45" s="483"/>
      <c r="F45" s="483"/>
      <c r="G45" s="483"/>
      <c r="H45" s="483"/>
      <c r="I45" s="483"/>
      <c r="J45" s="483"/>
      <c r="K45" s="176" t="s">
        <v>399</v>
      </c>
      <c r="L45" s="177" t="s">
        <v>400</v>
      </c>
      <c r="M45" s="185" t="s">
        <v>47</v>
      </c>
      <c r="N45" s="180">
        <v>344868000</v>
      </c>
      <c r="O45" s="553"/>
      <c r="P45" s="537"/>
      <c r="Q45" s="139"/>
      <c r="R45" s="139"/>
    </row>
    <row r="46" spans="1:18" ht="142.5" customHeight="1" thickBot="1" x14ac:dyDescent="0.3">
      <c r="A46" s="512"/>
      <c r="B46" s="483"/>
      <c r="C46" s="483"/>
      <c r="D46" s="483"/>
      <c r="E46" s="483"/>
      <c r="F46" s="483"/>
      <c r="G46" s="483"/>
      <c r="H46" s="483"/>
      <c r="I46" s="483"/>
      <c r="J46" s="483"/>
      <c r="K46" s="186" t="s">
        <v>401</v>
      </c>
      <c r="L46" s="187" t="s">
        <v>356</v>
      </c>
      <c r="M46" s="188">
        <v>11</v>
      </c>
      <c r="N46" s="189">
        <f>347578000+173807860</f>
        <v>521385860</v>
      </c>
      <c r="O46" s="553"/>
      <c r="P46" s="537"/>
      <c r="Q46" s="311">
        <f>SUM(N30:N46)</f>
        <v>23384831000</v>
      </c>
      <c r="R46" s="139"/>
    </row>
    <row r="47" spans="1:18" ht="125.25" customHeight="1" x14ac:dyDescent="0.25">
      <c r="A47" s="542">
        <v>7842</v>
      </c>
      <c r="B47" s="545" t="s">
        <v>402</v>
      </c>
      <c r="C47" s="535" t="s">
        <v>403</v>
      </c>
      <c r="D47" s="546">
        <f>+F61+F56+F47</f>
        <v>8311433000</v>
      </c>
      <c r="E47" s="545" t="s">
        <v>404</v>
      </c>
      <c r="F47" s="532">
        <f>SUM(H47:H54)</f>
        <v>841127505</v>
      </c>
      <c r="G47" s="533" t="s">
        <v>405</v>
      </c>
      <c r="H47" s="532">
        <f>SUM(N47:N50)</f>
        <v>416500000</v>
      </c>
      <c r="I47" s="534" t="s">
        <v>406</v>
      </c>
      <c r="J47" s="535" t="s">
        <v>407</v>
      </c>
      <c r="K47" s="190" t="s">
        <v>408</v>
      </c>
      <c r="L47" s="191" t="s">
        <v>409</v>
      </c>
      <c r="M47" s="192" t="s">
        <v>47</v>
      </c>
      <c r="N47" s="193">
        <v>247500000</v>
      </c>
      <c r="O47" s="536" t="s">
        <v>410</v>
      </c>
      <c r="P47" s="307"/>
      <c r="Q47" s="139"/>
      <c r="R47" s="139"/>
    </row>
    <row r="48" spans="1:18" ht="72.75" customHeight="1" x14ac:dyDescent="0.25">
      <c r="A48" s="543"/>
      <c r="B48" s="510"/>
      <c r="C48" s="510"/>
      <c r="D48" s="510"/>
      <c r="E48" s="510"/>
      <c r="F48" s="510"/>
      <c r="G48" s="510"/>
      <c r="H48" s="510"/>
      <c r="I48" s="510"/>
      <c r="J48" s="510"/>
      <c r="K48" s="194" t="s">
        <v>411</v>
      </c>
      <c r="L48" s="195" t="s">
        <v>409</v>
      </c>
      <c r="M48" s="195" t="s">
        <v>65</v>
      </c>
      <c r="N48" s="196">
        <v>77000000</v>
      </c>
      <c r="O48" s="536"/>
      <c r="P48" s="307"/>
      <c r="Q48" s="139"/>
      <c r="R48" s="139"/>
    </row>
    <row r="49" spans="1:18" ht="75" customHeight="1" x14ac:dyDescent="0.25">
      <c r="A49" s="543"/>
      <c r="B49" s="510"/>
      <c r="C49" s="510"/>
      <c r="D49" s="510"/>
      <c r="E49" s="510"/>
      <c r="F49" s="510"/>
      <c r="G49" s="510"/>
      <c r="H49" s="510"/>
      <c r="I49" s="510"/>
      <c r="J49" s="510"/>
      <c r="K49" s="194" t="s">
        <v>411</v>
      </c>
      <c r="L49" s="195" t="s">
        <v>409</v>
      </c>
      <c r="M49" s="195" t="s">
        <v>65</v>
      </c>
      <c r="N49" s="196">
        <v>38500000</v>
      </c>
      <c r="O49" s="536"/>
      <c r="P49" s="307"/>
      <c r="Q49" s="139"/>
      <c r="R49" s="139"/>
    </row>
    <row r="50" spans="1:18" ht="60" customHeight="1" x14ac:dyDescent="0.25">
      <c r="A50" s="543"/>
      <c r="B50" s="510"/>
      <c r="C50" s="510"/>
      <c r="D50" s="510"/>
      <c r="E50" s="510"/>
      <c r="F50" s="510"/>
      <c r="G50" s="510"/>
      <c r="H50" s="510"/>
      <c r="I50" s="510"/>
      <c r="J50" s="510"/>
      <c r="K50" s="194" t="s">
        <v>412</v>
      </c>
      <c r="L50" s="195" t="s">
        <v>383</v>
      </c>
      <c r="M50" s="194" t="s">
        <v>172</v>
      </c>
      <c r="N50" s="196">
        <v>53500000</v>
      </c>
      <c r="O50" s="536"/>
      <c r="P50" s="307"/>
      <c r="Q50" s="139"/>
      <c r="R50" s="139"/>
    </row>
    <row r="51" spans="1:18" ht="169.5" customHeight="1" x14ac:dyDescent="0.25">
      <c r="A51" s="543"/>
      <c r="B51" s="510"/>
      <c r="C51" s="510"/>
      <c r="D51" s="510"/>
      <c r="E51" s="510"/>
      <c r="F51" s="510"/>
      <c r="G51" s="197" t="s">
        <v>413</v>
      </c>
      <c r="H51" s="198">
        <f>SUM((423752505)-20000000-38500000)</f>
        <v>365252505</v>
      </c>
      <c r="I51" s="199" t="s">
        <v>414</v>
      </c>
      <c r="J51" s="195" t="s">
        <v>415</v>
      </c>
      <c r="K51" s="194" t="s">
        <v>416</v>
      </c>
      <c r="L51" s="195" t="s">
        <v>409</v>
      </c>
      <c r="M51" s="200" t="s">
        <v>47</v>
      </c>
      <c r="N51" s="201">
        <v>365252505</v>
      </c>
      <c r="O51" s="202" t="s">
        <v>417</v>
      </c>
      <c r="P51" s="307"/>
      <c r="Q51" s="139"/>
      <c r="R51" s="139"/>
    </row>
    <row r="52" spans="1:18" ht="78.75" customHeight="1" x14ac:dyDescent="0.25">
      <c r="A52" s="543"/>
      <c r="B52" s="510"/>
      <c r="C52" s="510"/>
      <c r="D52" s="510"/>
      <c r="E52" s="510"/>
      <c r="F52" s="510"/>
      <c r="G52" s="531" t="s">
        <v>418</v>
      </c>
      <c r="H52" s="522">
        <f>SUM(N52:N53)</f>
        <v>21959000</v>
      </c>
      <c r="I52" s="524" t="s">
        <v>419</v>
      </c>
      <c r="J52" s="509" t="s">
        <v>420</v>
      </c>
      <c r="K52" s="194" t="s">
        <v>421</v>
      </c>
      <c r="L52" s="195" t="s">
        <v>409</v>
      </c>
      <c r="M52" s="200" t="s">
        <v>64</v>
      </c>
      <c r="N52" s="196">
        <v>15000000</v>
      </c>
      <c r="O52" s="525" t="s">
        <v>422</v>
      </c>
      <c r="P52" s="307"/>
      <c r="Q52" s="139"/>
      <c r="R52" s="139"/>
    </row>
    <row r="53" spans="1:18" ht="78.75" customHeight="1" x14ac:dyDescent="0.25">
      <c r="A53" s="543"/>
      <c r="B53" s="510"/>
      <c r="C53" s="510"/>
      <c r="D53" s="510"/>
      <c r="E53" s="510"/>
      <c r="F53" s="510"/>
      <c r="G53" s="510"/>
      <c r="H53" s="510"/>
      <c r="I53" s="510"/>
      <c r="J53" s="510"/>
      <c r="K53" s="194" t="s">
        <v>423</v>
      </c>
      <c r="L53" s="195" t="s">
        <v>424</v>
      </c>
      <c r="M53" s="200" t="s">
        <v>65</v>
      </c>
      <c r="N53" s="196">
        <v>6959000</v>
      </c>
      <c r="O53" s="525"/>
      <c r="P53" s="307"/>
      <c r="Q53" s="139"/>
      <c r="R53" s="139"/>
    </row>
    <row r="54" spans="1:18" ht="139.5" customHeight="1" x14ac:dyDescent="0.25">
      <c r="A54" s="543"/>
      <c r="B54" s="510"/>
      <c r="C54" s="510"/>
      <c r="D54" s="510"/>
      <c r="E54" s="510"/>
      <c r="F54" s="510"/>
      <c r="G54" s="521" t="s">
        <v>425</v>
      </c>
      <c r="H54" s="523">
        <f>SUM(N54:N55)</f>
        <v>37416000</v>
      </c>
      <c r="I54" s="530" t="s">
        <v>426</v>
      </c>
      <c r="J54" s="509" t="s">
        <v>427</v>
      </c>
      <c r="K54" s="194" t="s">
        <v>428</v>
      </c>
      <c r="L54" s="195" t="s">
        <v>424</v>
      </c>
      <c r="M54" s="200" t="s">
        <v>65</v>
      </c>
      <c r="N54" s="196">
        <v>17416000</v>
      </c>
      <c r="O54" s="525"/>
      <c r="P54" s="307"/>
      <c r="Q54" s="139"/>
      <c r="R54" s="139"/>
    </row>
    <row r="55" spans="1:18" ht="139.5" customHeight="1" x14ac:dyDescent="0.25">
      <c r="A55" s="543"/>
      <c r="B55" s="510"/>
      <c r="C55" s="195"/>
      <c r="D55" s="510"/>
      <c r="E55" s="203"/>
      <c r="F55" s="204"/>
      <c r="G55" s="510"/>
      <c r="H55" s="510"/>
      <c r="I55" s="510"/>
      <c r="J55" s="510"/>
      <c r="K55" s="194" t="s">
        <v>429</v>
      </c>
      <c r="L55" s="195" t="s">
        <v>409</v>
      </c>
      <c r="M55" s="200" t="s">
        <v>65</v>
      </c>
      <c r="N55" s="196">
        <v>20000000</v>
      </c>
      <c r="O55" s="525"/>
      <c r="P55" s="307"/>
      <c r="Q55" s="139"/>
      <c r="R55" s="139"/>
    </row>
    <row r="56" spans="1:18" ht="108.75" customHeight="1" x14ac:dyDescent="0.25">
      <c r="A56" s="543"/>
      <c r="B56" s="510"/>
      <c r="C56" s="509" t="s">
        <v>386</v>
      </c>
      <c r="D56" s="510"/>
      <c r="E56" s="521" t="s">
        <v>430</v>
      </c>
      <c r="F56" s="523">
        <f>SUM(H56:H60)</f>
        <v>3095118000</v>
      </c>
      <c r="G56" s="531" t="s">
        <v>431</v>
      </c>
      <c r="H56" s="522">
        <f>SUM(N56:N57)</f>
        <v>443868000</v>
      </c>
      <c r="I56" s="524" t="s">
        <v>432</v>
      </c>
      <c r="J56" s="521" t="s">
        <v>433</v>
      </c>
      <c r="K56" s="521" t="s">
        <v>434</v>
      </c>
      <c r="L56" s="509" t="s">
        <v>356</v>
      </c>
      <c r="M56" s="509" t="s">
        <v>47</v>
      </c>
      <c r="N56" s="528">
        <f>433868000+10000000</f>
        <v>443868000</v>
      </c>
      <c r="O56" s="525" t="s">
        <v>435</v>
      </c>
      <c r="P56" s="307"/>
      <c r="Q56" s="139"/>
      <c r="R56" s="139" t="s">
        <v>548</v>
      </c>
    </row>
    <row r="57" spans="1:18" ht="69" customHeight="1" x14ac:dyDescent="0.25">
      <c r="A57" s="543"/>
      <c r="B57" s="510"/>
      <c r="C57" s="510"/>
      <c r="D57" s="510"/>
      <c r="E57" s="510"/>
      <c r="F57" s="510"/>
      <c r="G57" s="510"/>
      <c r="H57" s="510"/>
      <c r="I57" s="510"/>
      <c r="J57" s="510"/>
      <c r="K57" s="510"/>
      <c r="L57" s="510"/>
      <c r="M57" s="510"/>
      <c r="N57" s="529"/>
      <c r="O57" s="525"/>
      <c r="P57" s="307"/>
      <c r="Q57" s="139"/>
      <c r="R57" s="139"/>
    </row>
    <row r="58" spans="1:18" ht="155.25" customHeight="1" x14ac:dyDescent="0.25">
      <c r="A58" s="543"/>
      <c r="B58" s="510"/>
      <c r="C58" s="510"/>
      <c r="D58" s="510"/>
      <c r="E58" s="510"/>
      <c r="F58" s="510"/>
      <c r="G58" s="199" t="s">
        <v>436</v>
      </c>
      <c r="H58" s="204">
        <f>SUM(N58)</f>
        <v>2500000000</v>
      </c>
      <c r="I58" s="205" t="s">
        <v>437</v>
      </c>
      <c r="J58" s="195" t="s">
        <v>438</v>
      </c>
      <c r="K58" s="194" t="s">
        <v>439</v>
      </c>
      <c r="L58" s="195" t="s">
        <v>440</v>
      </c>
      <c r="M58" s="200" t="s">
        <v>65</v>
      </c>
      <c r="N58" s="196">
        <f>2500000000</f>
        <v>2500000000</v>
      </c>
      <c r="O58" s="525"/>
      <c r="P58" s="307"/>
      <c r="Q58" s="139"/>
      <c r="R58" s="139"/>
    </row>
    <row r="59" spans="1:18" ht="87.75" customHeight="1" x14ac:dyDescent="0.25">
      <c r="A59" s="543"/>
      <c r="B59" s="510"/>
      <c r="C59" s="524" t="s">
        <v>441</v>
      </c>
      <c r="D59" s="510"/>
      <c r="E59" s="510"/>
      <c r="F59" s="510"/>
      <c r="G59" s="509" t="s">
        <v>442</v>
      </c>
      <c r="H59" s="523">
        <f>+N59</f>
        <v>151250000</v>
      </c>
      <c r="I59" s="524" t="s">
        <v>443</v>
      </c>
      <c r="J59" s="195" t="s">
        <v>444</v>
      </c>
      <c r="K59" s="521" t="s">
        <v>445</v>
      </c>
      <c r="L59" s="509" t="s">
        <v>299</v>
      </c>
      <c r="M59" s="509" t="s">
        <v>47</v>
      </c>
      <c r="N59" s="526">
        <v>151250000</v>
      </c>
      <c r="O59" s="525"/>
      <c r="P59" s="307"/>
      <c r="Q59" s="139"/>
      <c r="R59" s="139"/>
    </row>
    <row r="60" spans="1:18" ht="96.75" customHeight="1" x14ac:dyDescent="0.25">
      <c r="A60" s="543"/>
      <c r="B60" s="510"/>
      <c r="C60" s="510"/>
      <c r="D60" s="510"/>
      <c r="E60" s="510"/>
      <c r="F60" s="510"/>
      <c r="G60" s="510"/>
      <c r="H60" s="510"/>
      <c r="I60" s="510"/>
      <c r="J60" s="195" t="s">
        <v>446</v>
      </c>
      <c r="K60" s="510" t="s">
        <v>447</v>
      </c>
      <c r="L60" s="510" t="s">
        <v>304</v>
      </c>
      <c r="M60" s="510" t="s">
        <v>47</v>
      </c>
      <c r="N60" s="527"/>
      <c r="O60" s="202"/>
      <c r="P60" s="307"/>
      <c r="Q60" s="139"/>
      <c r="R60" s="139"/>
    </row>
    <row r="61" spans="1:18" ht="141" customHeight="1" x14ac:dyDescent="0.25">
      <c r="A61" s="543"/>
      <c r="B61" s="510"/>
      <c r="C61" s="509" t="s">
        <v>448</v>
      </c>
      <c r="D61" s="510"/>
      <c r="E61" s="521" t="s">
        <v>449</v>
      </c>
      <c r="F61" s="522">
        <f>+H61</f>
        <v>4375187495</v>
      </c>
      <c r="G61" s="521" t="s">
        <v>450</v>
      </c>
      <c r="H61" s="523">
        <f>SUM(N61:N66)</f>
        <v>4375187495</v>
      </c>
      <c r="I61" s="524" t="s">
        <v>451</v>
      </c>
      <c r="J61" s="509" t="s">
        <v>452</v>
      </c>
      <c r="K61" s="206" t="s">
        <v>453</v>
      </c>
      <c r="L61" s="207" t="s">
        <v>299</v>
      </c>
      <c r="M61" s="208" t="s">
        <v>384</v>
      </c>
      <c r="N61" s="209">
        <f>511200000+144000000</f>
        <v>655200000</v>
      </c>
      <c r="O61" s="210" t="s">
        <v>454</v>
      </c>
      <c r="P61" s="307"/>
      <c r="Q61" s="139"/>
      <c r="R61" s="139"/>
    </row>
    <row r="62" spans="1:18" ht="120.75" customHeight="1" x14ac:dyDescent="0.25">
      <c r="A62" s="543"/>
      <c r="B62" s="510"/>
      <c r="C62" s="510"/>
      <c r="D62" s="510"/>
      <c r="E62" s="510"/>
      <c r="F62" s="510"/>
      <c r="G62" s="510"/>
      <c r="H62" s="510"/>
      <c r="I62" s="510"/>
      <c r="J62" s="510"/>
      <c r="K62" s="194" t="s">
        <v>375</v>
      </c>
      <c r="L62" s="195" t="s">
        <v>299</v>
      </c>
      <c r="M62" s="200" t="s">
        <v>64</v>
      </c>
      <c r="N62" s="196">
        <v>500000000</v>
      </c>
      <c r="O62" s="202" t="s">
        <v>376</v>
      </c>
      <c r="P62" s="308" t="s">
        <v>377</v>
      </c>
      <c r="Q62" s="139"/>
      <c r="R62" s="139"/>
    </row>
    <row r="63" spans="1:18" ht="120.75" customHeight="1" x14ac:dyDescent="0.25">
      <c r="A63" s="543"/>
      <c r="B63" s="510"/>
      <c r="C63" s="510"/>
      <c r="D63" s="510"/>
      <c r="E63" s="510"/>
      <c r="F63" s="510"/>
      <c r="G63" s="510"/>
      <c r="H63" s="510"/>
      <c r="I63" s="510"/>
      <c r="J63" s="510"/>
      <c r="K63" s="194" t="s">
        <v>372</v>
      </c>
      <c r="L63" s="195" t="s">
        <v>299</v>
      </c>
      <c r="M63" s="200" t="s">
        <v>64</v>
      </c>
      <c r="N63" s="196">
        <v>1053783395</v>
      </c>
      <c r="O63" s="202" t="s">
        <v>373</v>
      </c>
      <c r="P63" s="308" t="s">
        <v>455</v>
      </c>
      <c r="Q63" s="139"/>
      <c r="R63" s="139"/>
    </row>
    <row r="64" spans="1:18" ht="96.75" customHeight="1" x14ac:dyDescent="0.25">
      <c r="A64" s="543"/>
      <c r="B64" s="510"/>
      <c r="C64" s="510"/>
      <c r="D64" s="510"/>
      <c r="E64" s="510"/>
      <c r="F64" s="510"/>
      <c r="G64" s="510"/>
      <c r="H64" s="510"/>
      <c r="I64" s="510"/>
      <c r="J64" s="510"/>
      <c r="K64" s="194" t="s">
        <v>456</v>
      </c>
      <c r="L64" s="195" t="s">
        <v>299</v>
      </c>
      <c r="M64" s="200" t="s">
        <v>64</v>
      </c>
      <c r="N64" s="196">
        <v>1064643661</v>
      </c>
      <c r="O64" s="202" t="s">
        <v>457</v>
      </c>
      <c r="P64" s="308" t="s">
        <v>458</v>
      </c>
      <c r="Q64" s="139"/>
      <c r="R64" s="139"/>
    </row>
    <row r="65" spans="1:18" ht="96.75" customHeight="1" x14ac:dyDescent="0.25">
      <c r="A65" s="543"/>
      <c r="B65" s="510"/>
      <c r="C65" s="510"/>
      <c r="D65" s="510"/>
      <c r="E65" s="510"/>
      <c r="F65" s="510"/>
      <c r="G65" s="510"/>
      <c r="H65" s="510"/>
      <c r="I65" s="510"/>
      <c r="J65" s="510"/>
      <c r="K65" s="194" t="s">
        <v>367</v>
      </c>
      <c r="L65" s="195" t="s">
        <v>368</v>
      </c>
      <c r="M65" s="200" t="s">
        <v>64</v>
      </c>
      <c r="N65" s="196">
        <v>42183435</v>
      </c>
      <c r="O65" s="202" t="s">
        <v>369</v>
      </c>
      <c r="P65" s="308"/>
      <c r="Q65" s="139"/>
      <c r="R65" s="139"/>
    </row>
    <row r="66" spans="1:18" ht="187.5" customHeight="1" thickBot="1" x14ac:dyDescent="0.3">
      <c r="A66" s="544"/>
      <c r="B66" s="520"/>
      <c r="C66" s="520"/>
      <c r="D66" s="520"/>
      <c r="E66" s="520"/>
      <c r="F66" s="520"/>
      <c r="G66" s="520"/>
      <c r="H66" s="520"/>
      <c r="I66" s="520"/>
      <c r="J66" s="211" t="s">
        <v>459</v>
      </c>
      <c r="K66" s="212" t="s">
        <v>460</v>
      </c>
      <c r="L66" s="211" t="s">
        <v>356</v>
      </c>
      <c r="M66" s="213" t="s">
        <v>380</v>
      </c>
      <c r="N66" s="214">
        <v>1059377004</v>
      </c>
      <c r="O66" s="202" t="s">
        <v>461</v>
      </c>
      <c r="P66" s="307"/>
      <c r="Q66" s="311">
        <f>SUM(N47:N66)</f>
        <v>8311433000</v>
      </c>
      <c r="R66" s="139"/>
    </row>
    <row r="67" spans="1:18" ht="100.5" customHeight="1" x14ac:dyDescent="0.25">
      <c r="A67" s="511">
        <v>7837</v>
      </c>
      <c r="B67" s="514" t="s">
        <v>462</v>
      </c>
      <c r="C67" s="515" t="s">
        <v>463</v>
      </c>
      <c r="D67" s="516">
        <f>+F67+F79+F81</f>
        <v>2054938759</v>
      </c>
      <c r="E67" s="517" t="s">
        <v>464</v>
      </c>
      <c r="F67" s="518">
        <f>+H67+H74</f>
        <v>1563638759</v>
      </c>
      <c r="G67" s="503" t="s">
        <v>465</v>
      </c>
      <c r="H67" s="504">
        <f>SUM(N67:N73)</f>
        <v>1032039428</v>
      </c>
      <c r="I67" s="500" t="s">
        <v>466</v>
      </c>
      <c r="J67" s="497" t="s">
        <v>467</v>
      </c>
      <c r="K67" s="215" t="s">
        <v>361</v>
      </c>
      <c r="L67" s="216" t="s">
        <v>299</v>
      </c>
      <c r="M67" s="216" t="s">
        <v>172</v>
      </c>
      <c r="N67" s="217">
        <v>60000000</v>
      </c>
      <c r="O67" s="218" t="s">
        <v>362</v>
      </c>
      <c r="P67" s="499" t="s">
        <v>468</v>
      </c>
      <c r="Q67" s="139"/>
      <c r="R67" s="139"/>
    </row>
    <row r="68" spans="1:18" ht="100.5" customHeight="1" x14ac:dyDescent="0.25">
      <c r="A68" s="512"/>
      <c r="B68" s="483"/>
      <c r="C68" s="483"/>
      <c r="D68" s="483"/>
      <c r="E68" s="483"/>
      <c r="F68" s="519"/>
      <c r="G68" s="498"/>
      <c r="H68" s="498"/>
      <c r="I68" s="498"/>
      <c r="J68" s="498"/>
      <c r="K68" s="219" t="s">
        <v>469</v>
      </c>
      <c r="L68" s="220" t="s">
        <v>299</v>
      </c>
      <c r="M68" s="220" t="s">
        <v>172</v>
      </c>
      <c r="N68" s="221">
        <v>100894428</v>
      </c>
      <c r="O68" s="218" t="s">
        <v>371</v>
      </c>
      <c r="P68" s="499"/>
      <c r="Q68" s="139"/>
      <c r="R68" s="139"/>
    </row>
    <row r="69" spans="1:18" ht="100.5" customHeight="1" thickBot="1" x14ac:dyDescent="0.3">
      <c r="A69" s="512"/>
      <c r="B69" s="483"/>
      <c r="C69" s="483"/>
      <c r="D69" s="483"/>
      <c r="E69" s="483"/>
      <c r="F69" s="519"/>
      <c r="G69" s="498"/>
      <c r="H69" s="498"/>
      <c r="I69" s="498"/>
      <c r="J69" s="498"/>
      <c r="K69" s="219" t="s">
        <v>470</v>
      </c>
      <c r="L69" s="220" t="s">
        <v>299</v>
      </c>
      <c r="M69" s="220" t="s">
        <v>172</v>
      </c>
      <c r="N69" s="221">
        <v>250000000</v>
      </c>
      <c r="O69" s="218" t="s">
        <v>471</v>
      </c>
      <c r="P69" s="499"/>
      <c r="Q69" s="139"/>
      <c r="R69" s="139"/>
    </row>
    <row r="70" spans="1:18" ht="100.5" customHeight="1" x14ac:dyDescent="0.25">
      <c r="A70" s="512"/>
      <c r="B70" s="483"/>
      <c r="C70" s="483"/>
      <c r="D70" s="483"/>
      <c r="E70" s="483"/>
      <c r="F70" s="519"/>
      <c r="G70" s="498"/>
      <c r="H70" s="498"/>
      <c r="I70" s="488"/>
      <c r="J70" s="488"/>
      <c r="K70" s="219" t="s">
        <v>472</v>
      </c>
      <c r="L70" s="220" t="s">
        <v>299</v>
      </c>
      <c r="M70" s="222" t="s">
        <v>64</v>
      </c>
      <c r="N70" s="221">
        <v>80000000</v>
      </c>
      <c r="O70" s="218" t="s">
        <v>473</v>
      </c>
      <c r="P70" s="499"/>
      <c r="Q70" s="139"/>
      <c r="R70" s="139"/>
    </row>
    <row r="71" spans="1:18" ht="213.75" customHeight="1" x14ac:dyDescent="0.25">
      <c r="A71" s="512"/>
      <c r="B71" s="483"/>
      <c r="C71" s="483"/>
      <c r="D71" s="483"/>
      <c r="E71" s="483"/>
      <c r="F71" s="519"/>
      <c r="G71" s="498"/>
      <c r="H71" s="498"/>
      <c r="I71" s="495" t="s">
        <v>359</v>
      </c>
      <c r="J71" s="487" t="s">
        <v>474</v>
      </c>
      <c r="K71" s="219" t="s">
        <v>475</v>
      </c>
      <c r="L71" s="220" t="s">
        <v>356</v>
      </c>
      <c r="M71" s="223" t="s">
        <v>380</v>
      </c>
      <c r="N71" s="221">
        <v>341145000</v>
      </c>
      <c r="O71" s="218" t="s">
        <v>461</v>
      </c>
      <c r="P71" s="499"/>
      <c r="Q71" s="139"/>
      <c r="R71" s="139"/>
    </row>
    <row r="72" spans="1:18" ht="93" customHeight="1" x14ac:dyDescent="0.25">
      <c r="A72" s="512"/>
      <c r="B72" s="483"/>
      <c r="C72" s="483"/>
      <c r="D72" s="483"/>
      <c r="E72" s="483"/>
      <c r="F72" s="519"/>
      <c r="G72" s="498"/>
      <c r="H72" s="498"/>
      <c r="I72" s="500"/>
      <c r="J72" s="497"/>
      <c r="K72" s="219" t="s">
        <v>476</v>
      </c>
      <c r="L72" s="220" t="s">
        <v>477</v>
      </c>
      <c r="M72" s="220" t="s">
        <v>63</v>
      </c>
      <c r="N72" s="221"/>
      <c r="O72" s="266" t="s">
        <v>478</v>
      </c>
      <c r="P72" s="307"/>
      <c r="Q72" s="312">
        <v>140689692</v>
      </c>
      <c r="R72" s="139"/>
    </row>
    <row r="73" spans="1:18" ht="60.75" customHeight="1" x14ac:dyDescent="0.25">
      <c r="A73" s="512"/>
      <c r="B73" s="483"/>
      <c r="C73" s="494"/>
      <c r="D73" s="483"/>
      <c r="E73" s="483"/>
      <c r="F73" s="519"/>
      <c r="G73" s="488"/>
      <c r="H73" s="488"/>
      <c r="I73" s="488"/>
      <c r="J73" s="488"/>
      <c r="K73" s="224" t="s">
        <v>479</v>
      </c>
      <c r="L73" s="225" t="s">
        <v>383</v>
      </c>
      <c r="M73" s="226" t="s">
        <v>384</v>
      </c>
      <c r="N73" s="227">
        <v>200000000</v>
      </c>
      <c r="O73" s="218" t="s">
        <v>480</v>
      </c>
      <c r="P73" s="307"/>
      <c r="Q73" s="139"/>
      <c r="R73" s="139"/>
    </row>
    <row r="74" spans="1:18" ht="113.25" customHeight="1" x14ac:dyDescent="0.25">
      <c r="A74" s="512"/>
      <c r="B74" s="483"/>
      <c r="C74" s="501" t="s">
        <v>481</v>
      </c>
      <c r="D74" s="483"/>
      <c r="E74" s="483"/>
      <c r="F74" s="519"/>
      <c r="G74" s="491" t="s">
        <v>482</v>
      </c>
      <c r="H74" s="489">
        <f>SUM(N74:N78)</f>
        <v>531599331</v>
      </c>
      <c r="I74" s="505" t="s">
        <v>483</v>
      </c>
      <c r="J74" s="507" t="s">
        <v>484</v>
      </c>
      <c r="K74" s="228" t="s">
        <v>485</v>
      </c>
      <c r="L74" s="229" t="s">
        <v>486</v>
      </c>
      <c r="M74" s="229" t="s">
        <v>487</v>
      </c>
      <c r="N74" s="230">
        <v>140000000</v>
      </c>
      <c r="O74" s="231" t="s">
        <v>480</v>
      </c>
      <c r="P74" s="499" t="s">
        <v>488</v>
      </c>
      <c r="Q74" s="139"/>
      <c r="R74" s="139"/>
    </row>
    <row r="75" spans="1:18" ht="113.25" customHeight="1" x14ac:dyDescent="0.25">
      <c r="A75" s="512"/>
      <c r="B75" s="483"/>
      <c r="C75" s="502"/>
      <c r="D75" s="483"/>
      <c r="E75" s="483"/>
      <c r="F75" s="519"/>
      <c r="G75" s="503"/>
      <c r="H75" s="504"/>
      <c r="I75" s="506"/>
      <c r="J75" s="508"/>
      <c r="K75" s="228" t="s">
        <v>489</v>
      </c>
      <c r="L75" s="229" t="s">
        <v>490</v>
      </c>
      <c r="M75" s="229" t="s">
        <v>198</v>
      </c>
      <c r="N75" s="230">
        <v>40000000</v>
      </c>
      <c r="O75" s="231" t="s">
        <v>491</v>
      </c>
      <c r="P75" s="499"/>
      <c r="Q75" s="139"/>
      <c r="R75" s="139"/>
    </row>
    <row r="76" spans="1:18" ht="79.5" customHeight="1" x14ac:dyDescent="0.25">
      <c r="A76" s="512"/>
      <c r="B76" s="483"/>
      <c r="C76" s="483"/>
      <c r="D76" s="483"/>
      <c r="E76" s="483"/>
      <c r="F76" s="519"/>
      <c r="G76" s="498"/>
      <c r="H76" s="498"/>
      <c r="I76" s="232" t="s">
        <v>492</v>
      </c>
      <c r="J76" s="233" t="s">
        <v>493</v>
      </c>
      <c r="K76" s="228" t="s">
        <v>494</v>
      </c>
      <c r="L76" s="229" t="s">
        <v>495</v>
      </c>
      <c r="M76" s="229" t="s">
        <v>496</v>
      </c>
      <c r="N76" s="230">
        <v>24079331</v>
      </c>
      <c r="O76" s="493" t="s">
        <v>497</v>
      </c>
      <c r="P76" s="499"/>
      <c r="Q76" s="139"/>
      <c r="R76" s="139"/>
    </row>
    <row r="77" spans="1:18" ht="60.75" customHeight="1" x14ac:dyDescent="0.25">
      <c r="A77" s="512"/>
      <c r="B77" s="483"/>
      <c r="C77" s="483"/>
      <c r="D77" s="483"/>
      <c r="E77" s="483"/>
      <c r="F77" s="519"/>
      <c r="G77" s="498"/>
      <c r="H77" s="498"/>
      <c r="I77" s="234"/>
      <c r="J77" s="234"/>
      <c r="K77" s="215" t="s">
        <v>498</v>
      </c>
      <c r="L77" s="216" t="s">
        <v>499</v>
      </c>
      <c r="M77" s="216" t="s">
        <v>500</v>
      </c>
      <c r="N77" s="235">
        <v>327520000</v>
      </c>
      <c r="O77" s="492"/>
      <c r="P77" s="499"/>
      <c r="Q77" s="139"/>
      <c r="R77" s="139"/>
    </row>
    <row r="78" spans="1:18" ht="141.75" customHeight="1" x14ac:dyDescent="0.25">
      <c r="A78" s="512"/>
      <c r="B78" s="483"/>
      <c r="C78" s="483"/>
      <c r="D78" s="483"/>
      <c r="E78" s="483"/>
      <c r="F78" s="519"/>
      <c r="G78" s="498"/>
      <c r="H78" s="498"/>
      <c r="I78" s="232" t="s">
        <v>501</v>
      </c>
      <c r="J78" s="220" t="s">
        <v>501</v>
      </c>
      <c r="K78" s="219" t="s">
        <v>476</v>
      </c>
      <c r="L78" s="220" t="s">
        <v>477</v>
      </c>
      <c r="M78" s="220" t="s">
        <v>63</v>
      </c>
      <c r="N78" s="221"/>
      <c r="O78" s="266" t="s">
        <v>478</v>
      </c>
      <c r="P78" s="307"/>
      <c r="Q78" s="312">
        <v>2204768549</v>
      </c>
      <c r="R78" s="139"/>
    </row>
    <row r="79" spans="1:18" ht="120.75" customHeight="1" x14ac:dyDescent="0.25">
      <c r="A79" s="512"/>
      <c r="B79" s="483"/>
      <c r="C79" s="482" t="s">
        <v>502</v>
      </c>
      <c r="D79" s="483"/>
      <c r="E79" s="485" t="s">
        <v>503</v>
      </c>
      <c r="F79" s="486">
        <f>+H79</f>
        <v>457300000</v>
      </c>
      <c r="G79" s="495" t="s">
        <v>504</v>
      </c>
      <c r="H79" s="496">
        <f>SUM(N79:N80)</f>
        <v>457300000</v>
      </c>
      <c r="I79" s="495" t="s">
        <v>505</v>
      </c>
      <c r="J79" s="236" t="s">
        <v>506</v>
      </c>
      <c r="K79" s="219" t="s">
        <v>507</v>
      </c>
      <c r="L79" s="220" t="s">
        <v>299</v>
      </c>
      <c r="M79" s="237" t="s">
        <v>508</v>
      </c>
      <c r="N79" s="221">
        <v>300000004</v>
      </c>
      <c r="O79" s="492" t="s">
        <v>509</v>
      </c>
      <c r="P79" s="481" t="s">
        <v>468</v>
      </c>
      <c r="Q79" s="139"/>
      <c r="R79" s="139"/>
    </row>
    <row r="80" spans="1:18" ht="159" customHeight="1" x14ac:dyDescent="0.25">
      <c r="A80" s="512"/>
      <c r="B80" s="483"/>
      <c r="C80" s="494"/>
      <c r="D80" s="483"/>
      <c r="E80" s="494"/>
      <c r="F80" s="494"/>
      <c r="G80" s="488"/>
      <c r="H80" s="488"/>
      <c r="I80" s="488"/>
      <c r="J80" s="237" t="s">
        <v>510</v>
      </c>
      <c r="K80" s="237" t="s">
        <v>511</v>
      </c>
      <c r="L80" s="237" t="s">
        <v>356</v>
      </c>
      <c r="M80" s="223" t="s">
        <v>380</v>
      </c>
      <c r="N80" s="221">
        <f>156634996+665000</f>
        <v>157299996</v>
      </c>
      <c r="O80" s="492"/>
      <c r="P80" s="481"/>
      <c r="Q80" s="139"/>
      <c r="R80" s="139"/>
    </row>
    <row r="81" spans="1:22" ht="156" customHeight="1" x14ac:dyDescent="0.25">
      <c r="A81" s="512"/>
      <c r="B81" s="483"/>
      <c r="C81" s="482" t="s">
        <v>481</v>
      </c>
      <c r="D81" s="483"/>
      <c r="E81" s="485" t="s">
        <v>512</v>
      </c>
      <c r="F81" s="486">
        <f>+H81+H83</f>
        <v>34000000</v>
      </c>
      <c r="G81" s="487" t="s">
        <v>513</v>
      </c>
      <c r="H81" s="489">
        <f>SUM(N81:N82)</f>
        <v>34000000</v>
      </c>
      <c r="I81" s="490" t="s">
        <v>514</v>
      </c>
      <c r="J81" s="491" t="s">
        <v>515</v>
      </c>
      <c r="K81" s="237" t="s">
        <v>516</v>
      </c>
      <c r="L81" s="220" t="s">
        <v>499</v>
      </c>
      <c r="M81" s="237" t="s">
        <v>64</v>
      </c>
      <c r="N81" s="238">
        <v>12500000</v>
      </c>
      <c r="O81" s="492" t="s">
        <v>517</v>
      </c>
      <c r="P81" s="307"/>
      <c r="Q81" s="139"/>
      <c r="R81" s="139"/>
    </row>
    <row r="82" spans="1:22" ht="120.75" customHeight="1" x14ac:dyDescent="0.25">
      <c r="A82" s="512"/>
      <c r="B82" s="483"/>
      <c r="C82" s="483"/>
      <c r="D82" s="483"/>
      <c r="E82" s="483"/>
      <c r="F82" s="483"/>
      <c r="G82" s="488"/>
      <c r="H82" s="488"/>
      <c r="I82" s="488"/>
      <c r="J82" s="488"/>
      <c r="K82" s="239" t="s">
        <v>518</v>
      </c>
      <c r="L82" s="236" t="s">
        <v>519</v>
      </c>
      <c r="M82" s="239" t="s">
        <v>65</v>
      </c>
      <c r="N82" s="240">
        <v>21500000</v>
      </c>
      <c r="O82" s="492"/>
      <c r="P82" s="309"/>
      <c r="Q82" s="311">
        <f>SUM(N67:N82)</f>
        <v>2054938759</v>
      </c>
      <c r="R82" s="139"/>
    </row>
    <row r="83" spans="1:22" ht="123.75" customHeight="1" thickBot="1" x14ac:dyDescent="0.3">
      <c r="A83" s="513"/>
      <c r="B83" s="484"/>
      <c r="C83" s="484"/>
      <c r="D83" s="484"/>
      <c r="E83" s="484"/>
      <c r="F83" s="484"/>
      <c r="G83" s="241" t="s">
        <v>520</v>
      </c>
      <c r="H83" s="242">
        <v>0</v>
      </c>
      <c r="I83" s="243"/>
      <c r="J83" s="244"/>
      <c r="K83" s="244"/>
      <c r="L83" s="245"/>
      <c r="M83" s="244"/>
      <c r="N83" s="246"/>
      <c r="O83" s="247"/>
      <c r="P83" s="310"/>
      <c r="Q83" s="139"/>
      <c r="R83" s="139"/>
    </row>
    <row r="84" spans="1:22" ht="69" customHeight="1" x14ac:dyDescent="0.25">
      <c r="A84" s="248"/>
      <c r="B84" s="248"/>
      <c r="C84" s="248"/>
      <c r="D84" s="249">
        <f>SUM(D7:D83)</f>
        <v>85453541759</v>
      </c>
      <c r="E84" s="248"/>
      <c r="F84" s="249">
        <f>SUM(F7:F83)</f>
        <v>85453541759</v>
      </c>
      <c r="G84" s="248"/>
      <c r="H84" s="250">
        <f>SUM(H7:H83)</f>
        <v>85453541759</v>
      </c>
      <c r="I84" s="248"/>
      <c r="J84" s="248"/>
      <c r="K84" s="248"/>
      <c r="L84" s="248"/>
      <c r="M84" s="248"/>
      <c r="N84" s="249">
        <f>SUM(N7:N83)</f>
        <v>85453541759</v>
      </c>
      <c r="O84" s="248"/>
      <c r="P84" s="248"/>
      <c r="Q84" s="248"/>
      <c r="R84" s="248"/>
      <c r="S84" s="248"/>
      <c r="T84" s="248"/>
      <c r="U84" s="248"/>
      <c r="V84" s="248"/>
    </row>
    <row r="85" spans="1:22" ht="15.75" customHeight="1" x14ac:dyDescent="0.25">
      <c r="A85" s="251"/>
      <c r="B85" s="252"/>
      <c r="C85" s="251"/>
      <c r="D85" s="251"/>
      <c r="E85" s="251"/>
      <c r="F85" s="251"/>
      <c r="G85" s="251"/>
      <c r="H85" s="251"/>
      <c r="I85" s="251"/>
      <c r="J85" s="251"/>
      <c r="K85" s="253"/>
      <c r="L85" s="251"/>
      <c r="M85" s="251"/>
      <c r="N85" s="251"/>
    </row>
    <row r="86" spans="1:22" ht="15.75" customHeight="1" x14ac:dyDescent="0.25">
      <c r="A86" s="251"/>
      <c r="B86" s="252"/>
      <c r="C86" s="251"/>
      <c r="D86" s="251"/>
      <c r="E86" s="251"/>
      <c r="F86" s="251"/>
      <c r="G86" s="251"/>
      <c r="H86" s="251"/>
      <c r="I86" s="251"/>
      <c r="J86" s="251"/>
      <c r="K86" s="253"/>
      <c r="L86" s="251"/>
      <c r="M86" s="251"/>
      <c r="N86" s="251"/>
    </row>
    <row r="87" spans="1:22" ht="15.75" customHeight="1" x14ac:dyDescent="0.25">
      <c r="A87" s="251"/>
      <c r="B87" s="252"/>
      <c r="C87" s="251"/>
      <c r="D87" s="251"/>
      <c r="E87" s="251"/>
      <c r="F87" s="251"/>
      <c r="G87" s="251"/>
      <c r="H87" s="251"/>
      <c r="I87" s="251"/>
      <c r="J87" s="251"/>
      <c r="K87" s="253"/>
      <c r="L87" s="251"/>
      <c r="M87" s="251"/>
      <c r="N87" s="251"/>
    </row>
    <row r="88" spans="1:22" ht="15.75" customHeight="1" x14ac:dyDescent="0.25">
      <c r="A88" s="251"/>
      <c r="B88" s="252"/>
      <c r="C88" s="251"/>
      <c r="D88" s="251"/>
      <c r="E88" s="251"/>
      <c r="F88" s="251"/>
      <c r="G88" s="251"/>
      <c r="H88" s="251"/>
      <c r="I88" s="251"/>
      <c r="J88" s="251"/>
      <c r="K88" s="253"/>
      <c r="L88" s="251"/>
      <c r="M88" s="251"/>
      <c r="N88" s="251"/>
    </row>
    <row r="89" spans="1:22" ht="15.75" customHeight="1" x14ac:dyDescent="0.25">
      <c r="A89" s="251"/>
      <c r="B89" s="252"/>
      <c r="C89" s="251"/>
      <c r="D89" s="251"/>
      <c r="E89" s="251"/>
      <c r="F89" s="251"/>
      <c r="G89" s="251"/>
      <c r="H89" s="251"/>
      <c r="I89" s="251"/>
      <c r="J89" s="251"/>
      <c r="K89" s="253"/>
      <c r="L89" s="251"/>
      <c r="M89" s="251"/>
      <c r="N89" s="251"/>
    </row>
    <row r="90" spans="1:22" ht="15.75" customHeight="1" x14ac:dyDescent="0.25">
      <c r="A90" s="251"/>
      <c r="B90" s="252"/>
      <c r="C90" s="251"/>
      <c r="D90" s="251"/>
      <c r="E90" s="251"/>
      <c r="F90" s="251"/>
      <c r="G90" s="251"/>
      <c r="H90" s="251"/>
      <c r="I90" s="251"/>
      <c r="J90" s="251"/>
      <c r="K90" s="253"/>
      <c r="L90" s="251"/>
      <c r="M90" s="251"/>
      <c r="N90" s="251"/>
    </row>
    <row r="91" spans="1:22" ht="15.75" customHeight="1" x14ac:dyDescent="0.25">
      <c r="A91" s="251"/>
      <c r="B91" s="252"/>
      <c r="C91" s="251"/>
      <c r="D91" s="251"/>
      <c r="E91" s="251"/>
      <c r="F91" s="251"/>
      <c r="G91" s="251"/>
      <c r="H91" s="251"/>
      <c r="I91" s="251"/>
      <c r="J91" s="251"/>
      <c r="K91" s="253"/>
      <c r="L91" s="251"/>
      <c r="M91" s="251"/>
      <c r="N91" s="251"/>
    </row>
    <row r="92" spans="1:22" ht="15.75" customHeight="1" x14ac:dyDescent="0.25">
      <c r="A92" s="251"/>
      <c r="B92" s="252"/>
      <c r="C92" s="251"/>
      <c r="D92" s="251"/>
      <c r="E92" s="251"/>
      <c r="F92" s="251"/>
      <c r="G92" s="251"/>
      <c r="H92" s="251"/>
      <c r="I92" s="251"/>
      <c r="J92" s="251"/>
      <c r="K92" s="253"/>
      <c r="L92" s="251"/>
      <c r="M92" s="251"/>
      <c r="N92" s="251"/>
    </row>
    <row r="93" spans="1:22" ht="15.75" customHeight="1" x14ac:dyDescent="0.25">
      <c r="A93" s="251"/>
      <c r="B93" s="252"/>
      <c r="C93" s="251"/>
      <c r="D93" s="251"/>
      <c r="E93" s="251"/>
      <c r="F93" s="251"/>
      <c r="G93" s="251"/>
      <c r="H93" s="251"/>
      <c r="I93" s="251"/>
      <c r="J93" s="251"/>
      <c r="K93" s="253"/>
      <c r="L93" s="251"/>
      <c r="M93" s="251"/>
      <c r="N93" s="251"/>
    </row>
    <row r="94" spans="1:22" ht="15.75" customHeight="1" x14ac:dyDescent="0.25">
      <c r="A94" s="251"/>
      <c r="B94" s="252"/>
      <c r="C94" s="251"/>
      <c r="D94" s="251"/>
      <c r="E94" s="251"/>
      <c r="F94" s="251"/>
      <c r="G94" s="251"/>
      <c r="H94" s="251"/>
      <c r="I94" s="251"/>
      <c r="J94" s="251"/>
      <c r="K94" s="253"/>
      <c r="L94" s="251"/>
      <c r="M94" s="251"/>
      <c r="N94" s="251"/>
    </row>
    <row r="95" spans="1:22" ht="15.75" customHeight="1" x14ac:dyDescent="0.25">
      <c r="A95" s="251"/>
      <c r="B95" s="252"/>
      <c r="C95" s="251"/>
      <c r="D95" s="251"/>
      <c r="E95" s="251"/>
      <c r="F95" s="251"/>
      <c r="G95" s="251"/>
      <c r="H95" s="251"/>
      <c r="I95" s="251"/>
      <c r="J95" s="251"/>
      <c r="K95" s="253"/>
      <c r="L95" s="251"/>
      <c r="M95" s="251"/>
      <c r="N95" s="251"/>
    </row>
    <row r="96" spans="1:22" ht="15.75" customHeight="1" x14ac:dyDescent="0.25">
      <c r="A96" s="251"/>
      <c r="B96" s="252"/>
      <c r="C96" s="251"/>
      <c r="D96" s="251"/>
      <c r="E96" s="251"/>
      <c r="F96" s="251"/>
      <c r="G96" s="251"/>
      <c r="H96" s="251"/>
      <c r="I96" s="251"/>
      <c r="J96" s="251"/>
      <c r="K96" s="253"/>
      <c r="L96" s="251"/>
      <c r="M96" s="251"/>
      <c r="N96" s="251"/>
    </row>
    <row r="97" spans="1:14" ht="15.75" customHeight="1" x14ac:dyDescent="0.25">
      <c r="A97" s="251"/>
      <c r="B97" s="252"/>
      <c r="C97" s="251"/>
      <c r="D97" s="251"/>
      <c r="E97" s="251"/>
      <c r="F97" s="251"/>
      <c r="G97" s="251"/>
      <c r="H97" s="251"/>
      <c r="I97" s="251"/>
      <c r="J97" s="251"/>
      <c r="K97" s="253"/>
      <c r="L97" s="251"/>
      <c r="M97" s="251"/>
      <c r="N97" s="251"/>
    </row>
    <row r="98" spans="1:14" ht="15.75" customHeight="1" x14ac:dyDescent="0.25">
      <c r="A98" s="251"/>
      <c r="B98" s="252"/>
      <c r="C98" s="251"/>
      <c r="D98" s="251"/>
      <c r="E98" s="251"/>
      <c r="F98" s="251"/>
      <c r="G98" s="251"/>
      <c r="H98" s="251"/>
      <c r="I98" s="251"/>
      <c r="J98" s="251"/>
      <c r="K98" s="253"/>
      <c r="L98" s="251"/>
      <c r="M98" s="251"/>
      <c r="N98" s="251"/>
    </row>
    <row r="99" spans="1:14" ht="15.75" customHeight="1" x14ac:dyDescent="0.25">
      <c r="A99" s="251"/>
      <c r="B99" s="252"/>
      <c r="C99" s="251"/>
      <c r="D99" s="251"/>
      <c r="E99" s="251"/>
      <c r="F99" s="251"/>
      <c r="G99" s="251"/>
      <c r="H99" s="251"/>
      <c r="I99" s="251"/>
      <c r="J99" s="251"/>
      <c r="K99" s="253"/>
      <c r="L99" s="251"/>
      <c r="M99" s="251"/>
      <c r="N99" s="251"/>
    </row>
    <row r="100" spans="1:14" ht="15.75" customHeight="1" x14ac:dyDescent="0.25">
      <c r="A100" s="251"/>
      <c r="B100" s="252"/>
      <c r="C100" s="251"/>
      <c r="D100" s="251"/>
      <c r="E100" s="251"/>
      <c r="F100" s="251"/>
      <c r="G100" s="251"/>
      <c r="H100" s="251"/>
      <c r="I100" s="251"/>
      <c r="J100" s="251"/>
      <c r="K100" s="253"/>
      <c r="L100" s="251"/>
      <c r="M100" s="251"/>
      <c r="N100" s="251"/>
    </row>
    <row r="101" spans="1:14" ht="15.75" customHeight="1" x14ac:dyDescent="0.25">
      <c r="A101" s="251"/>
      <c r="B101" s="252"/>
      <c r="C101" s="251"/>
      <c r="D101" s="251"/>
      <c r="E101" s="251"/>
      <c r="F101" s="251"/>
      <c r="G101" s="251"/>
      <c r="H101" s="251"/>
      <c r="I101" s="251"/>
      <c r="J101" s="251"/>
      <c r="K101" s="253"/>
      <c r="L101" s="251"/>
      <c r="M101" s="251"/>
      <c r="N101" s="251"/>
    </row>
    <row r="102" spans="1:14" ht="15.75" customHeight="1" x14ac:dyDescent="0.25">
      <c r="A102" s="251"/>
      <c r="B102" s="252"/>
      <c r="C102" s="251"/>
      <c r="D102" s="251"/>
      <c r="E102" s="251"/>
      <c r="F102" s="251"/>
      <c r="G102" s="251"/>
      <c r="H102" s="251"/>
      <c r="I102" s="251"/>
      <c r="J102" s="251"/>
      <c r="K102" s="253"/>
      <c r="L102" s="251"/>
      <c r="M102" s="251"/>
      <c r="N102" s="251"/>
    </row>
    <row r="103" spans="1:14" ht="15.75" customHeight="1" x14ac:dyDescent="0.25">
      <c r="A103" s="251"/>
      <c r="B103" s="252"/>
      <c r="C103" s="251"/>
      <c r="D103" s="251"/>
      <c r="E103" s="251"/>
      <c r="F103" s="251"/>
      <c r="G103" s="251"/>
      <c r="H103" s="251"/>
      <c r="I103" s="251"/>
      <c r="J103" s="251"/>
      <c r="K103" s="253"/>
      <c r="L103" s="251"/>
      <c r="M103" s="251"/>
      <c r="N103" s="251"/>
    </row>
    <row r="104" spans="1:14" ht="15.75" customHeight="1" x14ac:dyDescent="0.25">
      <c r="A104" s="251"/>
      <c r="B104" s="252"/>
      <c r="C104" s="251"/>
      <c r="D104" s="251"/>
      <c r="E104" s="251"/>
      <c r="F104" s="251"/>
      <c r="G104" s="251"/>
      <c r="H104" s="251"/>
      <c r="I104" s="251"/>
      <c r="J104" s="251"/>
      <c r="K104" s="253"/>
      <c r="L104" s="251"/>
      <c r="M104" s="251"/>
      <c r="N104" s="251"/>
    </row>
    <row r="105" spans="1:14" ht="15.75" customHeight="1" x14ac:dyDescent="0.25">
      <c r="A105" s="251"/>
      <c r="B105" s="252"/>
      <c r="C105" s="251"/>
      <c r="D105" s="251"/>
      <c r="E105" s="251"/>
      <c r="F105" s="251"/>
      <c r="G105" s="251"/>
      <c r="H105" s="251"/>
      <c r="I105" s="251"/>
      <c r="J105" s="251"/>
      <c r="K105" s="253"/>
      <c r="L105" s="251"/>
      <c r="M105" s="251"/>
      <c r="N105" s="251"/>
    </row>
    <row r="106" spans="1:14" ht="15.75" customHeight="1" x14ac:dyDescent="0.25">
      <c r="A106" s="251"/>
      <c r="B106" s="252"/>
      <c r="C106" s="251"/>
      <c r="D106" s="251"/>
      <c r="E106" s="251"/>
      <c r="F106" s="251"/>
      <c r="G106" s="251"/>
      <c r="H106" s="251"/>
      <c r="I106" s="251"/>
      <c r="J106" s="251"/>
      <c r="K106" s="253"/>
      <c r="L106" s="251"/>
      <c r="M106" s="251"/>
      <c r="N106" s="251"/>
    </row>
    <row r="107" spans="1:14" ht="15.75" customHeight="1" x14ac:dyDescent="0.25">
      <c r="A107" s="251"/>
      <c r="B107" s="252"/>
      <c r="C107" s="251"/>
      <c r="D107" s="251"/>
      <c r="E107" s="251"/>
      <c r="F107" s="251"/>
      <c r="G107" s="251"/>
      <c r="H107" s="251"/>
      <c r="I107" s="251"/>
      <c r="J107" s="251"/>
      <c r="K107" s="253"/>
      <c r="L107" s="251"/>
      <c r="M107" s="251"/>
      <c r="N107" s="251"/>
    </row>
    <row r="108" spans="1:14" ht="15.75" customHeight="1" x14ac:dyDescent="0.25">
      <c r="A108" s="251"/>
      <c r="B108" s="252"/>
      <c r="C108" s="251"/>
      <c r="D108" s="251"/>
      <c r="E108" s="251"/>
      <c r="F108" s="251"/>
      <c r="G108" s="251"/>
      <c r="H108" s="251"/>
      <c r="I108" s="251"/>
      <c r="J108" s="251"/>
      <c r="K108" s="253"/>
      <c r="L108" s="251"/>
      <c r="M108" s="251"/>
      <c r="N108" s="251"/>
    </row>
    <row r="109" spans="1:14" ht="15.75" customHeight="1" x14ac:dyDescent="0.25">
      <c r="A109" s="251"/>
      <c r="B109" s="252"/>
      <c r="C109" s="251"/>
      <c r="D109" s="251"/>
      <c r="E109" s="251"/>
      <c r="F109" s="251"/>
      <c r="G109" s="251"/>
      <c r="H109" s="251"/>
      <c r="I109" s="251"/>
      <c r="J109" s="251"/>
      <c r="K109" s="253"/>
      <c r="L109" s="251"/>
      <c r="M109" s="251"/>
      <c r="N109" s="251"/>
    </row>
    <row r="110" spans="1:14" ht="15.75" customHeight="1" x14ac:dyDescent="0.25">
      <c r="A110" s="251"/>
      <c r="B110" s="252"/>
      <c r="C110" s="251"/>
      <c r="D110" s="251"/>
      <c r="E110" s="251"/>
      <c r="F110" s="251"/>
      <c r="G110" s="251"/>
      <c r="H110" s="251"/>
      <c r="I110" s="251"/>
      <c r="J110" s="251"/>
      <c r="K110" s="253"/>
      <c r="L110" s="251"/>
      <c r="M110" s="251"/>
      <c r="N110" s="251"/>
    </row>
    <row r="111" spans="1:14" ht="15.75" customHeight="1" x14ac:dyDescent="0.25">
      <c r="A111" s="251"/>
      <c r="B111" s="252"/>
      <c r="C111" s="251"/>
      <c r="D111" s="251"/>
      <c r="E111" s="251"/>
      <c r="F111" s="251"/>
      <c r="G111" s="251"/>
      <c r="H111" s="251"/>
      <c r="I111" s="251"/>
      <c r="J111" s="251"/>
      <c r="K111" s="253"/>
      <c r="L111" s="251"/>
      <c r="M111" s="251"/>
      <c r="N111" s="251"/>
    </row>
    <row r="112" spans="1:14" ht="15.75" customHeight="1" x14ac:dyDescent="0.25">
      <c r="A112" s="251"/>
      <c r="B112" s="252"/>
      <c r="C112" s="251"/>
      <c r="D112" s="251"/>
      <c r="E112" s="251"/>
      <c r="F112" s="251"/>
      <c r="G112" s="251"/>
      <c r="H112" s="251"/>
      <c r="I112" s="251"/>
      <c r="J112" s="251"/>
      <c r="K112" s="253"/>
      <c r="L112" s="251"/>
      <c r="M112" s="251"/>
      <c r="N112" s="251"/>
    </row>
    <row r="113" spans="1:14" ht="15.75" customHeight="1" x14ac:dyDescent="0.25">
      <c r="A113" s="251"/>
      <c r="B113" s="252"/>
      <c r="C113" s="251"/>
      <c r="D113" s="251"/>
      <c r="E113" s="251"/>
      <c r="F113" s="251"/>
      <c r="G113" s="251"/>
      <c r="H113" s="251"/>
      <c r="I113" s="251"/>
      <c r="J113" s="251"/>
      <c r="K113" s="253"/>
      <c r="L113" s="251"/>
      <c r="M113" s="251"/>
      <c r="N113" s="251"/>
    </row>
    <row r="114" spans="1:14" ht="15.75" customHeight="1" x14ac:dyDescent="0.25">
      <c r="A114" s="251"/>
      <c r="B114" s="252"/>
      <c r="C114" s="251"/>
      <c r="D114" s="251"/>
      <c r="E114" s="251"/>
      <c r="F114" s="251"/>
      <c r="G114" s="251"/>
      <c r="H114" s="251"/>
      <c r="I114" s="251"/>
      <c r="J114" s="251"/>
      <c r="K114" s="253"/>
      <c r="L114" s="251"/>
      <c r="M114" s="251"/>
      <c r="N114" s="251"/>
    </row>
    <row r="115" spans="1:14" ht="15.75" customHeight="1" x14ac:dyDescent="0.25">
      <c r="A115" s="251"/>
      <c r="B115" s="252"/>
      <c r="C115" s="251"/>
      <c r="D115" s="251"/>
      <c r="E115" s="251"/>
      <c r="F115" s="251"/>
      <c r="G115" s="251"/>
      <c r="H115" s="251"/>
      <c r="I115" s="251"/>
      <c r="J115" s="251"/>
      <c r="K115" s="253"/>
      <c r="L115" s="251"/>
      <c r="M115" s="251"/>
      <c r="N115" s="251"/>
    </row>
    <row r="116" spans="1:14" ht="15.75" customHeight="1" x14ac:dyDescent="0.25">
      <c r="A116" s="251"/>
      <c r="B116" s="252"/>
      <c r="C116" s="251"/>
      <c r="D116" s="251"/>
      <c r="E116" s="251"/>
      <c r="F116" s="251"/>
      <c r="G116" s="251"/>
      <c r="H116" s="251"/>
      <c r="I116" s="251"/>
      <c r="J116" s="251"/>
      <c r="K116" s="253"/>
      <c r="L116" s="251"/>
      <c r="M116" s="251"/>
      <c r="N116" s="251"/>
    </row>
    <row r="117" spans="1:14" ht="15.75" customHeight="1" x14ac:dyDescent="0.25">
      <c r="A117" s="251"/>
      <c r="B117" s="252"/>
      <c r="C117" s="251"/>
      <c r="D117" s="251"/>
      <c r="E117" s="251"/>
      <c r="F117" s="251"/>
      <c r="G117" s="251"/>
      <c r="H117" s="251"/>
      <c r="I117" s="251"/>
      <c r="J117" s="251"/>
      <c r="K117" s="253"/>
      <c r="L117" s="251"/>
      <c r="M117" s="251"/>
      <c r="N117" s="251"/>
    </row>
    <row r="118" spans="1:14" ht="15.75" customHeight="1" x14ac:dyDescent="0.25">
      <c r="A118" s="251"/>
      <c r="B118" s="252"/>
      <c r="C118" s="251"/>
      <c r="D118" s="251"/>
      <c r="E118" s="251"/>
      <c r="F118" s="251"/>
      <c r="G118" s="251"/>
      <c r="H118" s="251"/>
      <c r="I118" s="251"/>
      <c r="J118" s="251"/>
      <c r="K118" s="253"/>
      <c r="L118" s="251"/>
      <c r="M118" s="251"/>
      <c r="N118" s="251"/>
    </row>
    <row r="119" spans="1:14" ht="15.75" customHeight="1" x14ac:dyDescent="0.25">
      <c r="A119" s="251"/>
      <c r="B119" s="252"/>
      <c r="C119" s="251"/>
      <c r="D119" s="251"/>
      <c r="E119" s="251"/>
      <c r="F119" s="251"/>
      <c r="G119" s="251"/>
      <c r="H119" s="251"/>
      <c r="I119" s="251"/>
      <c r="J119" s="251"/>
      <c r="K119" s="253"/>
      <c r="L119" s="251"/>
      <c r="M119" s="251"/>
      <c r="N119" s="251"/>
    </row>
    <row r="120" spans="1:14" ht="15.75" customHeight="1" x14ac:dyDescent="0.25">
      <c r="A120" s="251"/>
      <c r="B120" s="252"/>
      <c r="C120" s="251"/>
      <c r="D120" s="251"/>
      <c r="E120" s="251"/>
      <c r="F120" s="251"/>
      <c r="G120" s="251"/>
      <c r="H120" s="251"/>
      <c r="I120" s="251"/>
      <c r="J120" s="251"/>
      <c r="K120" s="253"/>
      <c r="L120" s="251"/>
      <c r="M120" s="251"/>
      <c r="N120" s="251"/>
    </row>
    <row r="121" spans="1:14" ht="15.75" customHeight="1" x14ac:dyDescent="0.25">
      <c r="A121" s="251"/>
      <c r="B121" s="251"/>
      <c r="C121" s="251"/>
      <c r="D121" s="251"/>
      <c r="E121" s="251"/>
      <c r="F121" s="251"/>
      <c r="G121" s="251"/>
      <c r="H121" s="251"/>
      <c r="I121" s="251"/>
      <c r="J121" s="251"/>
      <c r="K121" s="253"/>
      <c r="L121" s="251"/>
      <c r="M121" s="251"/>
      <c r="N121" s="251"/>
    </row>
    <row r="122" spans="1:14" ht="15.75" customHeight="1" x14ac:dyDescent="0.25">
      <c r="A122" s="251"/>
      <c r="B122" s="251"/>
      <c r="C122" s="251"/>
      <c r="D122" s="251"/>
      <c r="E122" s="251"/>
      <c r="F122" s="254"/>
      <c r="G122" s="251"/>
      <c r="H122" s="254"/>
      <c r="I122" s="251"/>
      <c r="J122" s="251"/>
      <c r="K122" s="253"/>
      <c r="L122" s="251"/>
      <c r="M122" s="251"/>
      <c r="N122" s="254"/>
    </row>
    <row r="123" spans="1:14" ht="27" customHeight="1" x14ac:dyDescent="0.25">
      <c r="A123" s="255"/>
      <c r="B123" s="255"/>
      <c r="C123" s="255"/>
      <c r="D123" s="256"/>
      <c r="E123" s="255"/>
      <c r="F123" s="257"/>
      <c r="G123" s="255"/>
      <c r="H123" s="257"/>
      <c r="I123" s="255"/>
      <c r="J123" s="255"/>
      <c r="K123" s="258"/>
      <c r="L123" s="255"/>
      <c r="M123" s="255"/>
      <c r="N123" s="257"/>
    </row>
    <row r="124" spans="1:14" ht="15.75" customHeight="1" x14ac:dyDescent="0.25">
      <c r="A124" s="251"/>
      <c r="B124" s="251"/>
      <c r="C124" s="251"/>
      <c r="D124" s="251"/>
      <c r="E124" s="251"/>
      <c r="F124" s="251"/>
      <c r="G124" s="251"/>
      <c r="H124" s="254"/>
      <c r="I124" s="251"/>
      <c r="J124" s="251"/>
      <c r="K124" s="253"/>
      <c r="L124" s="251"/>
      <c r="M124" s="251"/>
      <c r="N124" s="251"/>
    </row>
    <row r="125" spans="1:14" ht="15.75" customHeight="1" x14ac:dyDescent="0.25">
      <c r="A125" s="251"/>
      <c r="B125" s="251"/>
      <c r="C125" s="251"/>
      <c r="D125" s="251"/>
      <c r="E125" s="251"/>
      <c r="F125" s="251"/>
      <c r="G125" s="251"/>
      <c r="H125" s="254"/>
      <c r="I125" s="251"/>
      <c r="J125" s="251"/>
      <c r="K125" s="253"/>
      <c r="L125" s="251"/>
      <c r="M125" s="251"/>
      <c r="N125" s="251"/>
    </row>
    <row r="126" spans="1:14" ht="15.75" customHeight="1" x14ac:dyDescent="0.25">
      <c r="A126" s="251"/>
      <c r="B126" s="251"/>
      <c r="C126" s="251"/>
      <c r="D126" s="251"/>
      <c r="E126" s="251"/>
      <c r="F126" s="251"/>
      <c r="G126" s="251"/>
      <c r="H126" s="251"/>
      <c r="I126" s="251"/>
      <c r="J126" s="251"/>
      <c r="K126" s="253"/>
      <c r="L126" s="251"/>
      <c r="M126" s="251"/>
      <c r="N126" s="251"/>
    </row>
    <row r="127" spans="1:14" ht="15.75" customHeight="1" x14ac:dyDescent="0.25">
      <c r="A127" s="251"/>
      <c r="B127" s="251"/>
      <c r="C127" s="251"/>
      <c r="D127" s="251"/>
      <c r="E127" s="251"/>
      <c r="F127" s="251"/>
      <c r="G127" s="251"/>
      <c r="H127" s="251"/>
      <c r="I127" s="251"/>
      <c r="J127" s="251"/>
      <c r="K127" s="253"/>
      <c r="L127" s="251"/>
      <c r="M127" s="251"/>
      <c r="N127" s="251"/>
    </row>
    <row r="128" spans="1:14" ht="15.75" customHeight="1" x14ac:dyDescent="0.25">
      <c r="A128" s="251"/>
      <c r="B128" s="251"/>
      <c r="C128" s="251"/>
      <c r="D128" s="251"/>
      <c r="E128" s="251"/>
      <c r="F128" s="251"/>
      <c r="G128" s="251"/>
      <c r="H128" s="251"/>
      <c r="I128" s="251"/>
      <c r="J128" s="251"/>
      <c r="K128" s="253"/>
      <c r="L128" s="251"/>
      <c r="M128" s="251"/>
      <c r="N128" s="251"/>
    </row>
    <row r="129" spans="1:14" ht="15.75" customHeight="1" x14ac:dyDescent="0.25">
      <c r="A129" s="251"/>
      <c r="B129" s="251"/>
      <c r="C129" s="251"/>
      <c r="D129" s="251"/>
      <c r="E129" s="251"/>
      <c r="F129" s="251"/>
      <c r="G129" s="251"/>
      <c r="H129" s="251"/>
      <c r="I129" s="251"/>
      <c r="J129" s="251"/>
      <c r="K129" s="253"/>
      <c r="L129" s="251"/>
      <c r="M129" s="251"/>
      <c r="N129" s="251"/>
    </row>
    <row r="130" spans="1:14" ht="15.75" customHeight="1" x14ac:dyDescent="0.25">
      <c r="A130" s="251"/>
      <c r="B130" s="251"/>
      <c r="C130" s="251"/>
      <c r="D130" s="251"/>
      <c r="E130" s="251"/>
      <c r="F130" s="251"/>
      <c r="G130" s="251"/>
      <c r="H130" s="251"/>
      <c r="I130" s="251"/>
      <c r="J130" s="251"/>
      <c r="K130" s="253"/>
      <c r="L130" s="251"/>
      <c r="M130" s="251"/>
      <c r="N130" s="251"/>
    </row>
    <row r="131" spans="1:14" ht="15.75" customHeight="1" x14ac:dyDescent="0.25">
      <c r="A131" s="251"/>
      <c r="B131" s="251"/>
      <c r="C131" s="251"/>
      <c r="D131" s="251"/>
      <c r="E131" s="251"/>
      <c r="F131" s="251"/>
      <c r="G131" s="251"/>
      <c r="H131" s="251"/>
      <c r="I131" s="251"/>
      <c r="J131" s="251"/>
      <c r="K131" s="253"/>
      <c r="L131" s="251"/>
      <c r="M131" s="251"/>
      <c r="N131" s="251"/>
    </row>
    <row r="132" spans="1:14" ht="15.75" customHeight="1" x14ac:dyDescent="0.25">
      <c r="A132" s="251"/>
      <c r="B132" s="251"/>
      <c r="C132" s="251"/>
      <c r="D132" s="251"/>
      <c r="E132" s="251"/>
      <c r="F132" s="251"/>
      <c r="G132" s="251"/>
      <c r="H132" s="251"/>
      <c r="I132" s="251"/>
      <c r="J132" s="251"/>
      <c r="K132" s="253"/>
      <c r="L132" s="251"/>
      <c r="M132" s="251"/>
      <c r="N132" s="251"/>
    </row>
    <row r="133" spans="1:14" ht="15.75" customHeight="1" x14ac:dyDescent="0.25">
      <c r="A133" s="251"/>
      <c r="B133" s="251"/>
      <c r="C133" s="251"/>
      <c r="D133" s="251"/>
      <c r="E133" s="251"/>
      <c r="F133" s="251"/>
      <c r="G133" s="251"/>
      <c r="H133" s="251"/>
      <c r="I133" s="251"/>
      <c r="J133" s="251"/>
      <c r="K133" s="253"/>
      <c r="L133" s="251"/>
      <c r="M133" s="251"/>
      <c r="N133" s="251"/>
    </row>
    <row r="134" spans="1:14" ht="15.75" customHeight="1" x14ac:dyDescent="0.25">
      <c r="A134" s="251"/>
      <c r="B134" s="251"/>
      <c r="C134" s="251"/>
      <c r="D134" s="251"/>
      <c r="E134" s="251"/>
      <c r="F134" s="251"/>
      <c r="G134" s="251"/>
      <c r="H134" s="251"/>
      <c r="I134" s="251"/>
      <c r="J134" s="251"/>
      <c r="K134" s="253"/>
      <c r="L134" s="251"/>
      <c r="M134" s="251"/>
      <c r="N134" s="251"/>
    </row>
    <row r="135" spans="1:14" ht="15.75" customHeight="1" x14ac:dyDescent="0.25">
      <c r="A135" s="251"/>
      <c r="B135" s="251"/>
      <c r="C135" s="251"/>
      <c r="D135" s="251"/>
      <c r="E135" s="251"/>
      <c r="F135" s="251"/>
      <c r="G135" s="251"/>
      <c r="H135" s="251"/>
      <c r="I135" s="251"/>
      <c r="J135" s="251"/>
      <c r="K135" s="253"/>
      <c r="L135" s="251"/>
      <c r="M135" s="251"/>
      <c r="N135" s="251"/>
    </row>
    <row r="136" spans="1:14" ht="15.75" customHeight="1" x14ac:dyDescent="0.25">
      <c r="A136" s="251"/>
      <c r="B136" s="251"/>
      <c r="C136" s="251"/>
      <c r="D136" s="251"/>
      <c r="E136" s="251"/>
      <c r="F136" s="251"/>
      <c r="G136" s="251"/>
      <c r="H136" s="251"/>
      <c r="I136" s="251"/>
      <c r="J136" s="251"/>
      <c r="K136" s="253"/>
      <c r="L136" s="251"/>
      <c r="M136" s="251"/>
      <c r="N136" s="251"/>
    </row>
    <row r="137" spans="1:14" ht="15.75" customHeight="1" x14ac:dyDescent="0.25">
      <c r="A137" s="251"/>
      <c r="B137" s="251"/>
      <c r="C137" s="251"/>
      <c r="D137" s="251"/>
      <c r="E137" s="251"/>
      <c r="F137" s="251"/>
      <c r="G137" s="251"/>
      <c r="H137" s="251"/>
      <c r="I137" s="251"/>
      <c r="J137" s="251"/>
      <c r="K137" s="253"/>
      <c r="L137" s="251"/>
      <c r="M137" s="251"/>
      <c r="N137" s="251"/>
    </row>
    <row r="138" spans="1:14" ht="15.75" customHeight="1" x14ac:dyDescent="0.25">
      <c r="A138" s="251"/>
      <c r="B138" s="251"/>
      <c r="C138" s="251"/>
      <c r="D138" s="251"/>
      <c r="E138" s="251"/>
      <c r="F138" s="251"/>
      <c r="G138" s="251"/>
      <c r="H138" s="251"/>
      <c r="I138" s="251"/>
      <c r="J138" s="251"/>
      <c r="K138" s="253"/>
      <c r="L138" s="251"/>
      <c r="M138" s="251"/>
      <c r="N138" s="251"/>
    </row>
    <row r="139" spans="1:14" ht="15.75" customHeight="1" x14ac:dyDescent="0.25">
      <c r="A139" s="251"/>
      <c r="B139" s="251"/>
      <c r="C139" s="251"/>
      <c r="D139" s="251"/>
      <c r="E139" s="251"/>
      <c r="F139" s="251"/>
      <c r="G139" s="251"/>
      <c r="H139" s="251"/>
      <c r="I139" s="251"/>
      <c r="J139" s="251"/>
      <c r="K139" s="253"/>
      <c r="L139" s="251"/>
      <c r="M139" s="251"/>
      <c r="N139" s="251"/>
    </row>
    <row r="140" spans="1:14" ht="15.75" customHeight="1" x14ac:dyDescent="0.25">
      <c r="A140" s="251"/>
      <c r="B140" s="251"/>
      <c r="C140" s="251"/>
      <c r="D140" s="251"/>
      <c r="E140" s="251"/>
      <c r="F140" s="251"/>
      <c r="G140" s="251"/>
      <c r="H140" s="251"/>
      <c r="I140" s="251"/>
      <c r="J140" s="251"/>
      <c r="K140" s="253"/>
      <c r="L140" s="251"/>
      <c r="M140" s="251"/>
      <c r="N140" s="251"/>
    </row>
    <row r="141" spans="1:14" ht="15.75" customHeight="1" x14ac:dyDescent="0.25">
      <c r="A141" s="251"/>
      <c r="B141" s="251"/>
      <c r="C141" s="251"/>
      <c r="D141" s="251"/>
      <c r="E141" s="251"/>
      <c r="F141" s="251"/>
      <c r="G141" s="251"/>
      <c r="H141" s="251"/>
      <c r="I141" s="251"/>
      <c r="J141" s="251"/>
      <c r="K141" s="253"/>
      <c r="L141" s="251"/>
      <c r="M141" s="251"/>
      <c r="N141" s="251"/>
    </row>
    <row r="142" spans="1:14" ht="15.75" customHeight="1" x14ac:dyDescent="0.25">
      <c r="A142" s="251"/>
      <c r="B142" s="251"/>
      <c r="C142" s="251"/>
      <c r="D142" s="251"/>
      <c r="E142" s="251"/>
      <c r="F142" s="251"/>
      <c r="G142" s="251"/>
      <c r="H142" s="251"/>
      <c r="I142" s="251"/>
      <c r="J142" s="251"/>
      <c r="K142" s="253"/>
      <c r="L142" s="251"/>
      <c r="M142" s="251"/>
      <c r="N142" s="251"/>
    </row>
    <row r="143" spans="1:14" ht="15.75" customHeight="1" x14ac:dyDescent="0.25">
      <c r="A143" s="251"/>
      <c r="B143" s="251"/>
      <c r="C143" s="251"/>
      <c r="D143" s="251"/>
      <c r="E143" s="251"/>
      <c r="F143" s="251"/>
      <c r="G143" s="251"/>
      <c r="H143" s="251"/>
      <c r="I143" s="251"/>
      <c r="J143" s="251"/>
      <c r="K143" s="253"/>
      <c r="L143" s="251"/>
      <c r="M143" s="251"/>
      <c r="N143" s="251"/>
    </row>
    <row r="144" spans="1:14" ht="15.75" customHeight="1" x14ac:dyDescent="0.25">
      <c r="A144" s="251"/>
      <c r="B144" s="251"/>
      <c r="C144" s="251"/>
      <c r="D144" s="251"/>
      <c r="E144" s="251"/>
      <c r="F144" s="251"/>
      <c r="G144" s="251"/>
      <c r="H144" s="251"/>
      <c r="I144" s="251"/>
      <c r="J144" s="251"/>
      <c r="K144" s="253"/>
      <c r="L144" s="251"/>
      <c r="M144" s="251"/>
      <c r="N144" s="251"/>
    </row>
    <row r="145" spans="1:14" ht="15.75" customHeight="1" x14ac:dyDescent="0.25">
      <c r="A145" s="251"/>
      <c r="B145" s="251"/>
      <c r="C145" s="251"/>
      <c r="D145" s="251"/>
      <c r="E145" s="251"/>
      <c r="F145" s="251"/>
      <c r="G145" s="251"/>
      <c r="H145" s="251"/>
      <c r="I145" s="251"/>
      <c r="J145" s="251"/>
      <c r="K145" s="253"/>
      <c r="L145" s="251"/>
      <c r="M145" s="251"/>
      <c r="N145" s="251"/>
    </row>
    <row r="146" spans="1:14" ht="15.75" customHeight="1" x14ac:dyDescent="0.25">
      <c r="A146" s="251"/>
      <c r="B146" s="251"/>
      <c r="C146" s="251"/>
      <c r="D146" s="251"/>
      <c r="E146" s="251"/>
      <c r="F146" s="251"/>
      <c r="G146" s="251"/>
      <c r="H146" s="251"/>
      <c r="I146" s="251"/>
      <c r="J146" s="251"/>
      <c r="K146" s="253"/>
      <c r="L146" s="251"/>
      <c r="M146" s="251"/>
      <c r="N146" s="251"/>
    </row>
    <row r="147" spans="1:14" ht="15.75" customHeight="1" x14ac:dyDescent="0.25">
      <c r="A147" s="251"/>
      <c r="B147" s="251"/>
      <c r="C147" s="251"/>
      <c r="D147" s="251"/>
      <c r="E147" s="251"/>
      <c r="F147" s="251"/>
      <c r="G147" s="251"/>
      <c r="H147" s="251"/>
      <c r="I147" s="251"/>
      <c r="J147" s="251"/>
      <c r="K147" s="253"/>
      <c r="L147" s="251"/>
      <c r="M147" s="251"/>
      <c r="N147" s="251"/>
    </row>
    <row r="148" spans="1:14" ht="15.75" customHeight="1" x14ac:dyDescent="0.25">
      <c r="A148" s="251"/>
      <c r="B148" s="251"/>
      <c r="C148" s="251"/>
      <c r="D148" s="251"/>
      <c r="E148" s="251"/>
      <c r="F148" s="251"/>
      <c r="G148" s="251"/>
      <c r="H148" s="251"/>
      <c r="I148" s="251"/>
      <c r="J148" s="251"/>
      <c r="K148" s="253"/>
      <c r="L148" s="251"/>
      <c r="M148" s="251"/>
      <c r="N148" s="251"/>
    </row>
    <row r="149" spans="1:14" ht="15.75" customHeight="1" x14ac:dyDescent="0.25">
      <c r="A149" s="251"/>
      <c r="B149" s="251"/>
      <c r="C149" s="251"/>
      <c r="D149" s="251"/>
      <c r="E149" s="251"/>
      <c r="F149" s="251"/>
      <c r="G149" s="251"/>
      <c r="H149" s="251"/>
      <c r="I149" s="251"/>
      <c r="J149" s="251"/>
      <c r="K149" s="253"/>
      <c r="L149" s="251"/>
      <c r="M149" s="251"/>
      <c r="N149" s="251"/>
    </row>
    <row r="150" spans="1:14" ht="15.75" customHeight="1" x14ac:dyDescent="0.25">
      <c r="A150" s="251"/>
      <c r="B150" s="251"/>
      <c r="C150" s="251"/>
      <c r="D150" s="251"/>
      <c r="E150" s="251"/>
      <c r="F150" s="251"/>
      <c r="G150" s="251"/>
      <c r="H150" s="251"/>
      <c r="I150" s="251"/>
      <c r="J150" s="251"/>
      <c r="K150" s="253"/>
      <c r="L150" s="251"/>
      <c r="M150" s="251"/>
      <c r="N150" s="251"/>
    </row>
    <row r="151" spans="1:14" ht="15.75" customHeight="1" x14ac:dyDescent="0.25">
      <c r="A151" s="251"/>
      <c r="B151" s="251"/>
      <c r="C151" s="251"/>
      <c r="D151" s="251"/>
      <c r="E151" s="251"/>
      <c r="F151" s="251"/>
      <c r="G151" s="251"/>
      <c r="H151" s="251"/>
      <c r="I151" s="251"/>
      <c r="J151" s="251"/>
      <c r="K151" s="253"/>
      <c r="L151" s="251"/>
      <c r="M151" s="251"/>
      <c r="N151" s="251"/>
    </row>
    <row r="152" spans="1:14" ht="15.75" customHeight="1" x14ac:dyDescent="0.25">
      <c r="A152" s="251"/>
      <c r="B152" s="251"/>
      <c r="C152" s="251"/>
      <c r="D152" s="251"/>
      <c r="E152" s="251"/>
      <c r="F152" s="251"/>
      <c r="G152" s="251"/>
      <c r="H152" s="251"/>
      <c r="I152" s="251"/>
      <c r="J152" s="251"/>
      <c r="K152" s="253"/>
      <c r="L152" s="251"/>
      <c r="M152" s="251"/>
      <c r="N152" s="251"/>
    </row>
    <row r="153" spans="1:14" ht="15.75" customHeight="1" x14ac:dyDescent="0.25">
      <c r="A153" s="251"/>
      <c r="B153" s="251"/>
      <c r="C153" s="251"/>
      <c r="D153" s="251"/>
      <c r="E153" s="251"/>
      <c r="F153" s="251"/>
      <c r="G153" s="251"/>
      <c r="H153" s="251"/>
      <c r="I153" s="251"/>
      <c r="J153" s="251"/>
      <c r="K153" s="253"/>
      <c r="L153" s="251"/>
      <c r="M153" s="251"/>
      <c r="N153" s="251"/>
    </row>
    <row r="154" spans="1:14" ht="15.75" customHeight="1" x14ac:dyDescent="0.25">
      <c r="A154" s="251"/>
      <c r="B154" s="251"/>
      <c r="C154" s="251"/>
      <c r="D154" s="251"/>
      <c r="E154" s="251"/>
      <c r="F154" s="251"/>
      <c r="G154" s="251"/>
      <c r="H154" s="251"/>
      <c r="I154" s="251"/>
      <c r="J154" s="251"/>
      <c r="K154" s="253"/>
      <c r="L154" s="251"/>
      <c r="M154" s="251"/>
      <c r="N154" s="251"/>
    </row>
    <row r="155" spans="1:14" ht="15.75" customHeight="1" x14ac:dyDescent="0.25">
      <c r="A155" s="251"/>
      <c r="B155" s="251"/>
      <c r="C155" s="251"/>
      <c r="D155" s="251"/>
      <c r="E155" s="251"/>
      <c r="F155" s="251"/>
      <c r="G155" s="251"/>
      <c r="H155" s="251"/>
      <c r="I155" s="251"/>
      <c r="J155" s="251"/>
      <c r="K155" s="253"/>
      <c r="L155" s="251"/>
      <c r="M155" s="251"/>
      <c r="N155" s="251"/>
    </row>
    <row r="156" spans="1:14" ht="15.75" customHeight="1" x14ac:dyDescent="0.25">
      <c r="A156" s="251"/>
      <c r="B156" s="251"/>
      <c r="C156" s="251"/>
      <c r="D156" s="251"/>
      <c r="E156" s="251"/>
      <c r="F156" s="251"/>
      <c r="G156" s="251"/>
      <c r="H156" s="251"/>
      <c r="I156" s="251"/>
      <c r="J156" s="251"/>
      <c r="K156" s="253"/>
      <c r="L156" s="251"/>
      <c r="M156" s="251"/>
      <c r="N156" s="251"/>
    </row>
    <row r="157" spans="1:14" ht="15.75" customHeight="1" x14ac:dyDescent="0.25">
      <c r="A157" s="251"/>
      <c r="B157" s="251"/>
      <c r="C157" s="251"/>
      <c r="D157" s="251"/>
      <c r="E157" s="251"/>
      <c r="F157" s="251"/>
      <c r="G157" s="251"/>
      <c r="H157" s="251"/>
      <c r="I157" s="251"/>
      <c r="J157" s="251"/>
      <c r="K157" s="253"/>
      <c r="L157" s="251"/>
      <c r="M157" s="251"/>
      <c r="N157" s="251"/>
    </row>
    <row r="158" spans="1:14" ht="15.75" customHeight="1" x14ac:dyDescent="0.25">
      <c r="A158" s="251"/>
      <c r="B158" s="251"/>
      <c r="C158" s="251"/>
      <c r="D158" s="251"/>
      <c r="E158" s="251"/>
      <c r="F158" s="251"/>
      <c r="G158" s="251"/>
      <c r="H158" s="251"/>
      <c r="I158" s="251"/>
      <c r="J158" s="251"/>
      <c r="K158" s="253"/>
      <c r="L158" s="251"/>
      <c r="M158" s="251"/>
      <c r="N158" s="251"/>
    </row>
    <row r="159" spans="1:14" ht="15.75" customHeight="1" x14ac:dyDescent="0.25">
      <c r="A159" s="251"/>
      <c r="B159" s="251"/>
      <c r="C159" s="251"/>
      <c r="D159" s="251"/>
      <c r="E159" s="251"/>
      <c r="F159" s="251"/>
      <c r="G159" s="251"/>
      <c r="H159" s="251"/>
      <c r="I159" s="251"/>
      <c r="J159" s="251"/>
      <c r="K159" s="253"/>
      <c r="L159" s="251"/>
      <c r="M159" s="251"/>
      <c r="N159" s="251"/>
    </row>
    <row r="160" spans="1:14" ht="15.75" customHeight="1" x14ac:dyDescent="0.25">
      <c r="A160" s="251"/>
      <c r="B160" s="251"/>
      <c r="C160" s="251"/>
      <c r="D160" s="251"/>
      <c r="E160" s="251"/>
      <c r="F160" s="251"/>
      <c r="G160" s="251"/>
      <c r="H160" s="251"/>
      <c r="I160" s="251"/>
      <c r="J160" s="251"/>
      <c r="K160" s="253"/>
      <c r="L160" s="251"/>
      <c r="M160" s="251"/>
      <c r="N160" s="251"/>
    </row>
    <row r="161" spans="1:14" ht="15.75" customHeight="1" x14ac:dyDescent="0.25">
      <c r="A161" s="251"/>
      <c r="B161" s="251"/>
      <c r="C161" s="251"/>
      <c r="D161" s="251"/>
      <c r="E161" s="251"/>
      <c r="F161" s="251"/>
      <c r="G161" s="251"/>
      <c r="H161" s="251"/>
      <c r="I161" s="251"/>
      <c r="J161" s="251"/>
      <c r="K161" s="253"/>
      <c r="L161" s="251"/>
      <c r="M161" s="251"/>
      <c r="N161" s="251"/>
    </row>
    <row r="162" spans="1:14" ht="15.75" customHeight="1" x14ac:dyDescent="0.25">
      <c r="A162" s="251"/>
      <c r="B162" s="251"/>
      <c r="C162" s="251"/>
      <c r="D162" s="251"/>
      <c r="E162" s="251"/>
      <c r="F162" s="251"/>
      <c r="G162" s="251"/>
      <c r="H162" s="251"/>
      <c r="I162" s="251"/>
      <c r="J162" s="251"/>
      <c r="K162" s="253"/>
      <c r="L162" s="251"/>
      <c r="M162" s="251"/>
      <c r="N162" s="251"/>
    </row>
    <row r="163" spans="1:14" ht="15.75" customHeight="1" x14ac:dyDescent="0.25">
      <c r="A163" s="251"/>
      <c r="B163" s="251"/>
      <c r="C163" s="251"/>
      <c r="D163" s="251"/>
      <c r="E163" s="251"/>
      <c r="F163" s="251"/>
      <c r="G163" s="251"/>
      <c r="H163" s="251"/>
      <c r="I163" s="251"/>
      <c r="J163" s="251"/>
      <c r="K163" s="253"/>
      <c r="L163" s="251"/>
      <c r="M163" s="251"/>
      <c r="N163" s="251"/>
    </row>
    <row r="164" spans="1:14" ht="15.75" customHeight="1" x14ac:dyDescent="0.25">
      <c r="A164" s="251"/>
      <c r="B164" s="251"/>
      <c r="C164" s="251"/>
      <c r="D164" s="251"/>
      <c r="E164" s="251"/>
      <c r="F164" s="251"/>
      <c r="G164" s="251"/>
      <c r="H164" s="251"/>
      <c r="I164" s="251"/>
      <c r="J164" s="251"/>
      <c r="K164" s="253"/>
      <c r="L164" s="251"/>
      <c r="M164" s="251"/>
      <c r="N164" s="251"/>
    </row>
    <row r="165" spans="1:14" ht="15.75" customHeight="1" x14ac:dyDescent="0.25">
      <c r="A165" s="251"/>
      <c r="B165" s="251"/>
      <c r="C165" s="251"/>
      <c r="D165" s="251"/>
      <c r="E165" s="251"/>
      <c r="F165" s="251"/>
      <c r="G165" s="251"/>
      <c r="H165" s="251"/>
      <c r="I165" s="251"/>
      <c r="J165" s="251"/>
      <c r="K165" s="253"/>
      <c r="L165" s="251"/>
      <c r="M165" s="251"/>
      <c r="N165" s="251"/>
    </row>
    <row r="166" spans="1:14" ht="15.75" customHeight="1" x14ac:dyDescent="0.25">
      <c r="A166" s="251"/>
      <c r="B166" s="251"/>
      <c r="C166" s="251"/>
      <c r="D166" s="251"/>
      <c r="E166" s="251"/>
      <c r="F166" s="251"/>
      <c r="G166" s="251"/>
      <c r="H166" s="251"/>
      <c r="I166" s="251"/>
      <c r="J166" s="251"/>
      <c r="K166" s="253"/>
      <c r="L166" s="251"/>
      <c r="M166" s="251"/>
      <c r="N166" s="251"/>
    </row>
    <row r="167" spans="1:14" ht="15.75" customHeight="1" x14ac:dyDescent="0.25">
      <c r="A167" s="251"/>
      <c r="B167" s="251"/>
      <c r="C167" s="251"/>
      <c r="D167" s="251"/>
      <c r="E167" s="251"/>
      <c r="F167" s="251"/>
      <c r="G167" s="251"/>
      <c r="H167" s="251"/>
      <c r="I167" s="251"/>
      <c r="J167" s="251"/>
      <c r="K167" s="253"/>
      <c r="L167" s="251"/>
      <c r="M167" s="251"/>
      <c r="N167" s="251"/>
    </row>
    <row r="168" spans="1:14" ht="15.75" customHeight="1" x14ac:dyDescent="0.25">
      <c r="A168" s="251"/>
      <c r="B168" s="251"/>
      <c r="C168" s="251"/>
      <c r="D168" s="251"/>
      <c r="E168" s="251"/>
      <c r="F168" s="251"/>
      <c r="G168" s="251"/>
      <c r="H168" s="251"/>
      <c r="I168" s="251"/>
      <c r="J168" s="251"/>
      <c r="K168" s="253"/>
      <c r="L168" s="251"/>
      <c r="M168" s="251"/>
      <c r="N168" s="251"/>
    </row>
    <row r="169" spans="1:14" ht="15.75" customHeight="1" x14ac:dyDescent="0.25">
      <c r="A169" s="251"/>
      <c r="B169" s="251"/>
      <c r="C169" s="251"/>
      <c r="D169" s="251"/>
      <c r="E169" s="251"/>
      <c r="F169" s="251"/>
      <c r="G169" s="251"/>
      <c r="H169" s="251"/>
      <c r="I169" s="251"/>
      <c r="J169" s="251"/>
      <c r="K169" s="253"/>
      <c r="L169" s="251"/>
      <c r="M169" s="251"/>
      <c r="N169" s="251"/>
    </row>
    <row r="170" spans="1:14" ht="15.75" customHeight="1" x14ac:dyDescent="0.25">
      <c r="A170" s="251"/>
      <c r="B170" s="251"/>
      <c r="C170" s="251"/>
      <c r="D170" s="251"/>
      <c r="E170" s="251"/>
      <c r="F170" s="251"/>
      <c r="G170" s="251"/>
      <c r="H170" s="251"/>
      <c r="I170" s="251"/>
      <c r="J170" s="251"/>
      <c r="K170" s="253"/>
      <c r="L170" s="251"/>
      <c r="M170" s="251"/>
      <c r="N170" s="251"/>
    </row>
    <row r="171" spans="1:14" ht="15.75" customHeight="1" x14ac:dyDescent="0.25">
      <c r="A171" s="251"/>
      <c r="B171" s="251"/>
      <c r="C171" s="251"/>
      <c r="D171" s="251"/>
      <c r="E171" s="251"/>
      <c r="F171" s="251"/>
      <c r="G171" s="251"/>
      <c r="H171" s="251"/>
      <c r="I171" s="251"/>
      <c r="J171" s="251"/>
      <c r="K171" s="253"/>
      <c r="L171" s="251"/>
      <c r="M171" s="251"/>
      <c r="N171" s="251"/>
    </row>
    <row r="172" spans="1:14" ht="15.75" customHeight="1" x14ac:dyDescent="0.25">
      <c r="A172" s="251"/>
      <c r="B172" s="251"/>
      <c r="C172" s="251"/>
      <c r="D172" s="251"/>
      <c r="E172" s="251"/>
      <c r="F172" s="251"/>
      <c r="G172" s="251"/>
      <c r="H172" s="251"/>
      <c r="I172" s="251"/>
      <c r="J172" s="251"/>
      <c r="K172" s="253"/>
      <c r="L172" s="251"/>
      <c r="M172" s="251"/>
      <c r="N172" s="251"/>
    </row>
    <row r="173" spans="1:14" ht="15.75" customHeight="1" x14ac:dyDescent="0.25">
      <c r="A173" s="251"/>
      <c r="B173" s="251"/>
      <c r="C173" s="251"/>
      <c r="D173" s="251"/>
      <c r="E173" s="251"/>
      <c r="F173" s="251"/>
      <c r="G173" s="251"/>
      <c r="H173" s="251"/>
      <c r="I173" s="251"/>
      <c r="J173" s="251"/>
      <c r="K173" s="253"/>
      <c r="L173" s="251"/>
      <c r="M173" s="251"/>
      <c r="N173" s="251"/>
    </row>
    <row r="174" spans="1:14" ht="15.75" customHeight="1" x14ac:dyDescent="0.25">
      <c r="A174" s="251"/>
      <c r="B174" s="251"/>
      <c r="C174" s="251"/>
      <c r="D174" s="251"/>
      <c r="E174" s="251"/>
      <c r="F174" s="251"/>
      <c r="G174" s="251"/>
      <c r="H174" s="251"/>
      <c r="I174" s="251"/>
      <c r="J174" s="251"/>
      <c r="K174" s="253"/>
      <c r="L174" s="251"/>
      <c r="M174" s="251"/>
      <c r="N174" s="251"/>
    </row>
    <row r="175" spans="1:14" ht="15.75" customHeight="1" x14ac:dyDescent="0.25">
      <c r="A175" s="251"/>
      <c r="B175" s="251"/>
      <c r="C175" s="251"/>
      <c r="D175" s="251"/>
      <c r="E175" s="251"/>
      <c r="F175" s="251"/>
      <c r="G175" s="251"/>
      <c r="H175" s="251"/>
      <c r="I175" s="251"/>
      <c r="J175" s="251"/>
      <c r="K175" s="253"/>
      <c r="L175" s="251"/>
      <c r="M175" s="251"/>
      <c r="N175" s="251"/>
    </row>
    <row r="176" spans="1:14" ht="15.75" customHeight="1" x14ac:dyDescent="0.25">
      <c r="A176" s="251"/>
      <c r="B176" s="251"/>
      <c r="C176" s="251"/>
      <c r="D176" s="251"/>
      <c r="E176" s="251"/>
      <c r="F176" s="251"/>
      <c r="G176" s="251"/>
      <c r="H176" s="251"/>
      <c r="I176" s="251"/>
      <c r="J176" s="251"/>
      <c r="K176" s="253"/>
      <c r="L176" s="251"/>
      <c r="M176" s="251"/>
      <c r="N176" s="251"/>
    </row>
    <row r="177" spans="1:14" ht="15.75" customHeight="1" x14ac:dyDescent="0.25">
      <c r="A177" s="251"/>
      <c r="B177" s="251"/>
      <c r="C177" s="251"/>
      <c r="D177" s="251"/>
      <c r="E177" s="251"/>
      <c r="F177" s="251"/>
      <c r="G177" s="251"/>
      <c r="H177" s="251"/>
      <c r="I177" s="251"/>
      <c r="J177" s="251"/>
      <c r="K177" s="253"/>
      <c r="L177" s="251"/>
      <c r="M177" s="251"/>
      <c r="N177" s="251"/>
    </row>
    <row r="178" spans="1:14" ht="15.75" customHeight="1" x14ac:dyDescent="0.25">
      <c r="A178" s="251"/>
      <c r="B178" s="251"/>
      <c r="C178" s="251"/>
      <c r="D178" s="251"/>
      <c r="E178" s="251"/>
      <c r="F178" s="251"/>
      <c r="G178" s="251"/>
      <c r="H178" s="251"/>
      <c r="I178" s="251"/>
      <c r="J178" s="251"/>
      <c r="K178" s="253"/>
      <c r="L178" s="251"/>
      <c r="M178" s="251"/>
      <c r="N178" s="251"/>
    </row>
    <row r="179" spans="1:14" ht="15.75" customHeight="1" x14ac:dyDescent="0.25">
      <c r="A179" s="251"/>
      <c r="B179" s="251"/>
      <c r="C179" s="251"/>
      <c r="D179" s="251"/>
      <c r="E179" s="251"/>
      <c r="F179" s="251"/>
      <c r="G179" s="251"/>
      <c r="H179" s="251"/>
      <c r="I179" s="251"/>
      <c r="J179" s="251"/>
      <c r="K179" s="253"/>
      <c r="L179" s="251"/>
      <c r="M179" s="251"/>
      <c r="N179" s="251"/>
    </row>
    <row r="180" spans="1:14" ht="15.75" customHeight="1" x14ac:dyDescent="0.25">
      <c r="A180" s="251"/>
      <c r="B180" s="251"/>
      <c r="C180" s="251"/>
      <c r="D180" s="251"/>
      <c r="E180" s="251"/>
      <c r="F180" s="251"/>
      <c r="G180" s="251"/>
      <c r="H180" s="251"/>
      <c r="I180" s="251"/>
      <c r="J180" s="251"/>
      <c r="K180" s="253"/>
      <c r="L180" s="251"/>
      <c r="M180" s="251"/>
      <c r="N180" s="251"/>
    </row>
    <row r="181" spans="1:14" ht="15.75" customHeight="1" x14ac:dyDescent="0.25">
      <c r="A181" s="251"/>
      <c r="B181" s="251"/>
      <c r="C181" s="251"/>
      <c r="D181" s="251"/>
      <c r="E181" s="251"/>
      <c r="F181" s="251"/>
      <c r="G181" s="251"/>
      <c r="H181" s="251"/>
      <c r="I181" s="251"/>
      <c r="J181" s="251"/>
      <c r="K181" s="253"/>
      <c r="L181" s="251"/>
      <c r="M181" s="251"/>
      <c r="N181" s="251"/>
    </row>
    <row r="182" spans="1:14" ht="15.75" customHeight="1" x14ac:dyDescent="0.25">
      <c r="A182" s="251"/>
      <c r="B182" s="251"/>
      <c r="C182" s="251"/>
      <c r="D182" s="251"/>
      <c r="E182" s="251"/>
      <c r="F182" s="251"/>
      <c r="G182" s="251"/>
      <c r="H182" s="251"/>
      <c r="I182" s="251"/>
      <c r="J182" s="251"/>
      <c r="K182" s="253"/>
      <c r="L182" s="251"/>
      <c r="M182" s="251"/>
      <c r="N182" s="251"/>
    </row>
    <row r="183" spans="1:14" ht="15.75" customHeight="1" x14ac:dyDescent="0.25">
      <c r="A183" s="251"/>
      <c r="B183" s="251"/>
      <c r="C183" s="251"/>
      <c r="D183" s="251"/>
      <c r="E183" s="251"/>
      <c r="F183" s="251"/>
      <c r="G183" s="251"/>
      <c r="H183" s="251"/>
      <c r="I183" s="251"/>
      <c r="J183" s="251"/>
      <c r="K183" s="253"/>
      <c r="L183" s="251"/>
      <c r="M183" s="251"/>
      <c r="N183" s="251"/>
    </row>
    <row r="184" spans="1:14" ht="15.75" customHeight="1" x14ac:dyDescent="0.25">
      <c r="A184" s="251"/>
      <c r="B184" s="251"/>
      <c r="C184" s="251"/>
      <c r="D184" s="251"/>
      <c r="E184" s="251"/>
      <c r="F184" s="251"/>
      <c r="G184" s="251"/>
      <c r="H184" s="251"/>
      <c r="I184" s="251"/>
      <c r="J184" s="251"/>
      <c r="K184" s="253"/>
      <c r="L184" s="251"/>
      <c r="M184" s="251"/>
      <c r="N184" s="251"/>
    </row>
    <row r="185" spans="1:14" ht="15.75" customHeight="1" x14ac:dyDescent="0.25">
      <c r="A185" s="251"/>
      <c r="B185" s="251"/>
      <c r="C185" s="251"/>
      <c r="D185" s="251"/>
      <c r="E185" s="251"/>
      <c r="F185" s="251"/>
      <c r="G185" s="251"/>
      <c r="H185" s="251"/>
      <c r="I185" s="251"/>
      <c r="J185" s="251"/>
      <c r="K185" s="253"/>
      <c r="L185" s="251"/>
      <c r="M185" s="251"/>
      <c r="N185" s="251"/>
    </row>
    <row r="186" spans="1:14" ht="15.75" customHeight="1" x14ac:dyDescent="0.25">
      <c r="A186" s="251"/>
      <c r="B186" s="251"/>
      <c r="C186" s="251"/>
      <c r="D186" s="251"/>
      <c r="E186" s="251"/>
      <c r="F186" s="251"/>
      <c r="G186" s="251"/>
      <c r="H186" s="251"/>
      <c r="I186" s="251"/>
      <c r="J186" s="251"/>
      <c r="K186" s="253"/>
      <c r="L186" s="251"/>
      <c r="M186" s="251"/>
      <c r="N186" s="251"/>
    </row>
    <row r="187" spans="1:14" ht="15.75" customHeight="1" x14ac:dyDescent="0.25">
      <c r="A187" s="251"/>
      <c r="B187" s="251"/>
      <c r="C187" s="251"/>
      <c r="D187" s="251"/>
      <c r="E187" s="251"/>
      <c r="F187" s="251"/>
      <c r="G187" s="251"/>
      <c r="H187" s="251"/>
      <c r="I187" s="251"/>
      <c r="J187" s="251"/>
      <c r="K187" s="253"/>
      <c r="L187" s="251"/>
      <c r="M187" s="251"/>
      <c r="N187" s="251"/>
    </row>
    <row r="188" spans="1:14" ht="15.75" customHeight="1" x14ac:dyDescent="0.25">
      <c r="A188" s="251"/>
      <c r="B188" s="251"/>
      <c r="C188" s="251"/>
      <c r="D188" s="251"/>
      <c r="E188" s="251"/>
      <c r="F188" s="251"/>
      <c r="G188" s="251"/>
      <c r="H188" s="251"/>
      <c r="I188" s="251"/>
      <c r="J188" s="251"/>
      <c r="K188" s="253"/>
      <c r="L188" s="251"/>
      <c r="M188" s="251"/>
      <c r="N188" s="251"/>
    </row>
    <row r="189" spans="1:14" ht="15.75" customHeight="1" x14ac:dyDescent="0.25">
      <c r="A189" s="251"/>
      <c r="B189" s="251"/>
      <c r="C189" s="251"/>
      <c r="D189" s="251"/>
      <c r="E189" s="251"/>
      <c r="F189" s="251"/>
      <c r="G189" s="251"/>
      <c r="H189" s="251"/>
      <c r="I189" s="251"/>
      <c r="J189" s="251"/>
      <c r="K189" s="253"/>
      <c r="L189" s="251"/>
      <c r="M189" s="251"/>
      <c r="N189" s="251"/>
    </row>
    <row r="190" spans="1:14" ht="15.75" customHeight="1" x14ac:dyDescent="0.25">
      <c r="A190" s="251"/>
      <c r="B190" s="251"/>
      <c r="C190" s="251"/>
      <c r="D190" s="251"/>
      <c r="E190" s="251"/>
      <c r="F190" s="251"/>
      <c r="G190" s="251"/>
      <c r="H190" s="251"/>
      <c r="I190" s="251"/>
      <c r="J190" s="251"/>
      <c r="K190" s="253"/>
      <c r="L190" s="251"/>
      <c r="M190" s="251"/>
      <c r="N190" s="251"/>
    </row>
    <row r="191" spans="1:14" ht="15.75" customHeight="1" x14ac:dyDescent="0.25">
      <c r="A191" s="251"/>
      <c r="B191" s="251"/>
      <c r="C191" s="251"/>
      <c r="D191" s="251"/>
      <c r="E191" s="251"/>
      <c r="F191" s="251"/>
      <c r="G191" s="251"/>
      <c r="H191" s="251"/>
      <c r="I191" s="251"/>
      <c r="J191" s="251"/>
      <c r="K191" s="253"/>
      <c r="L191" s="251"/>
      <c r="M191" s="251"/>
      <c r="N191" s="251"/>
    </row>
    <row r="192" spans="1:14" ht="15.75" customHeight="1" x14ac:dyDescent="0.25">
      <c r="A192" s="251"/>
      <c r="B192" s="251"/>
      <c r="C192" s="251"/>
      <c r="D192" s="251"/>
      <c r="E192" s="251"/>
      <c r="F192" s="251"/>
      <c r="G192" s="251"/>
      <c r="H192" s="251"/>
      <c r="I192" s="251"/>
      <c r="J192" s="251"/>
      <c r="K192" s="253"/>
      <c r="L192" s="251"/>
      <c r="M192" s="251"/>
      <c r="N192" s="251"/>
    </row>
    <row r="193" spans="1:14" ht="15.75" customHeight="1" x14ac:dyDescent="0.25">
      <c r="A193" s="251"/>
      <c r="B193" s="251"/>
      <c r="C193" s="251"/>
      <c r="D193" s="251"/>
      <c r="E193" s="251"/>
      <c r="F193" s="251"/>
      <c r="G193" s="251"/>
      <c r="H193" s="251"/>
      <c r="I193" s="251"/>
      <c r="J193" s="251"/>
      <c r="K193" s="253"/>
      <c r="L193" s="251"/>
      <c r="M193" s="251"/>
      <c r="N193" s="251"/>
    </row>
    <row r="194" spans="1:14" ht="15.75" customHeight="1" x14ac:dyDescent="0.25">
      <c r="A194" s="251"/>
      <c r="B194" s="251"/>
      <c r="C194" s="251"/>
      <c r="D194" s="251"/>
      <c r="E194" s="251"/>
      <c r="F194" s="251"/>
      <c r="G194" s="251"/>
      <c r="H194" s="251"/>
      <c r="I194" s="251"/>
      <c r="J194" s="251"/>
      <c r="K194" s="253"/>
      <c r="L194" s="251"/>
      <c r="M194" s="251"/>
      <c r="N194" s="251"/>
    </row>
    <row r="195" spans="1:14" ht="15.75" customHeight="1" x14ac:dyDescent="0.25">
      <c r="A195" s="251"/>
      <c r="B195" s="251"/>
      <c r="C195" s="251"/>
      <c r="D195" s="251"/>
      <c r="E195" s="251"/>
      <c r="F195" s="251"/>
      <c r="G195" s="251"/>
      <c r="H195" s="251"/>
      <c r="I195" s="251"/>
      <c r="J195" s="251"/>
      <c r="K195" s="253"/>
      <c r="L195" s="251"/>
      <c r="M195" s="251"/>
      <c r="N195" s="251"/>
    </row>
    <row r="196" spans="1:14" ht="15.75" customHeight="1" x14ac:dyDescent="0.25">
      <c r="A196" s="251"/>
      <c r="B196" s="251"/>
      <c r="C196" s="251"/>
      <c r="D196" s="251"/>
      <c r="E196" s="251"/>
      <c r="F196" s="251"/>
      <c r="G196" s="251"/>
      <c r="H196" s="251"/>
      <c r="I196" s="251"/>
      <c r="J196" s="251"/>
      <c r="K196" s="253"/>
      <c r="L196" s="251"/>
      <c r="M196" s="251"/>
      <c r="N196" s="251"/>
    </row>
    <row r="197" spans="1:14" ht="15.75" customHeight="1" x14ac:dyDescent="0.25">
      <c r="A197" s="251"/>
      <c r="B197" s="251"/>
      <c r="C197" s="251"/>
      <c r="D197" s="251"/>
      <c r="E197" s="251"/>
      <c r="F197" s="251"/>
      <c r="G197" s="251"/>
      <c r="H197" s="251"/>
      <c r="I197" s="251"/>
      <c r="J197" s="251"/>
      <c r="K197" s="253"/>
      <c r="L197" s="251"/>
      <c r="M197" s="251"/>
      <c r="N197" s="251"/>
    </row>
    <row r="198" spans="1:14" ht="15.75" customHeight="1" x14ac:dyDescent="0.25">
      <c r="A198" s="251"/>
      <c r="B198" s="251"/>
      <c r="C198" s="251"/>
      <c r="D198" s="251"/>
      <c r="E198" s="251"/>
      <c r="F198" s="251"/>
      <c r="G198" s="251"/>
      <c r="H198" s="251"/>
      <c r="I198" s="251"/>
      <c r="J198" s="251"/>
      <c r="K198" s="253"/>
      <c r="L198" s="251"/>
      <c r="M198" s="251"/>
      <c r="N198" s="251"/>
    </row>
    <row r="199" spans="1:14" ht="15.75" customHeight="1" x14ac:dyDescent="0.25">
      <c r="A199" s="251"/>
      <c r="B199" s="251"/>
      <c r="C199" s="251"/>
      <c r="D199" s="251"/>
      <c r="E199" s="251"/>
      <c r="F199" s="251"/>
      <c r="G199" s="251"/>
      <c r="H199" s="251"/>
      <c r="I199" s="251"/>
      <c r="J199" s="251"/>
      <c r="K199" s="253"/>
      <c r="L199" s="251"/>
      <c r="M199" s="251"/>
      <c r="N199" s="251"/>
    </row>
    <row r="200" spans="1:14" ht="15.75" customHeight="1" x14ac:dyDescent="0.25">
      <c r="A200" s="251"/>
      <c r="B200" s="251"/>
      <c r="C200" s="251"/>
      <c r="D200" s="251"/>
      <c r="E200" s="251"/>
      <c r="F200" s="251"/>
      <c r="G200" s="251"/>
      <c r="H200" s="251"/>
      <c r="I200" s="251"/>
      <c r="J200" s="251"/>
      <c r="K200" s="253"/>
      <c r="L200" s="251"/>
      <c r="M200" s="251"/>
      <c r="N200" s="251"/>
    </row>
    <row r="201" spans="1:14" ht="15.75" customHeight="1" x14ac:dyDescent="0.25">
      <c r="A201" s="251"/>
      <c r="B201" s="251"/>
      <c r="C201" s="251"/>
      <c r="D201" s="251"/>
      <c r="E201" s="251"/>
      <c r="F201" s="251"/>
      <c r="G201" s="251"/>
      <c r="H201" s="251"/>
      <c r="I201" s="251"/>
      <c r="J201" s="251"/>
      <c r="K201" s="253"/>
      <c r="L201" s="251"/>
      <c r="M201" s="251"/>
      <c r="N201" s="251"/>
    </row>
    <row r="202" spans="1:14" ht="15.75" customHeight="1" x14ac:dyDescent="0.25">
      <c r="A202" s="251"/>
      <c r="B202" s="251"/>
      <c r="C202" s="251"/>
      <c r="D202" s="251"/>
      <c r="E202" s="251"/>
      <c r="F202" s="251"/>
      <c r="G202" s="251"/>
      <c r="H202" s="251"/>
      <c r="I202" s="251"/>
      <c r="J202" s="251"/>
      <c r="K202" s="253"/>
      <c r="L202" s="251"/>
      <c r="M202" s="251"/>
      <c r="N202" s="251"/>
    </row>
    <row r="203" spans="1:14" ht="15.75" customHeight="1" x14ac:dyDescent="0.25">
      <c r="A203" s="251"/>
      <c r="B203" s="251"/>
      <c r="C203" s="251"/>
      <c r="D203" s="251"/>
      <c r="E203" s="251"/>
      <c r="F203" s="251"/>
      <c r="G203" s="251"/>
      <c r="H203" s="251"/>
      <c r="I203" s="251"/>
      <c r="J203" s="251"/>
      <c r="K203" s="253"/>
      <c r="L203" s="251"/>
      <c r="M203" s="251"/>
      <c r="N203" s="251"/>
    </row>
    <row r="204" spans="1:14" ht="15.75" customHeight="1" x14ac:dyDescent="0.25">
      <c r="A204" s="251"/>
      <c r="B204" s="251"/>
      <c r="C204" s="251"/>
      <c r="D204" s="251"/>
      <c r="E204" s="251"/>
      <c r="F204" s="251"/>
      <c r="G204" s="251"/>
      <c r="H204" s="251"/>
      <c r="I204" s="251"/>
      <c r="J204" s="251"/>
      <c r="K204" s="253"/>
      <c r="L204" s="251"/>
      <c r="M204" s="251"/>
      <c r="N204" s="251"/>
    </row>
    <row r="205" spans="1:14" ht="15.75" customHeight="1" x14ac:dyDescent="0.25">
      <c r="A205" s="251"/>
      <c r="B205" s="251"/>
      <c r="C205" s="251"/>
      <c r="D205" s="251"/>
      <c r="E205" s="251"/>
      <c r="F205" s="251"/>
      <c r="G205" s="251"/>
      <c r="H205" s="251"/>
      <c r="I205" s="251"/>
      <c r="J205" s="251"/>
      <c r="K205" s="253"/>
      <c r="L205" s="251"/>
      <c r="M205" s="251"/>
      <c r="N205" s="251"/>
    </row>
    <row r="206" spans="1:14" ht="15.75" customHeight="1" x14ac:dyDescent="0.25">
      <c r="A206" s="251"/>
      <c r="B206" s="251"/>
      <c r="C206" s="251"/>
      <c r="D206" s="251"/>
      <c r="E206" s="251"/>
      <c r="F206" s="251"/>
      <c r="G206" s="251"/>
      <c r="H206" s="251"/>
      <c r="I206" s="251"/>
      <c r="J206" s="251"/>
      <c r="K206" s="253"/>
      <c r="L206" s="251"/>
      <c r="M206" s="251"/>
      <c r="N206" s="251"/>
    </row>
    <row r="207" spans="1:14" ht="15.75" customHeight="1" x14ac:dyDescent="0.25">
      <c r="A207" s="251"/>
      <c r="B207" s="251"/>
      <c r="C207" s="251"/>
      <c r="D207" s="251"/>
      <c r="E207" s="251"/>
      <c r="F207" s="251"/>
      <c r="G207" s="251"/>
      <c r="H207" s="251"/>
      <c r="I207" s="251"/>
      <c r="J207" s="251"/>
      <c r="K207" s="253"/>
      <c r="L207" s="251"/>
      <c r="M207" s="251"/>
      <c r="N207" s="251"/>
    </row>
    <row r="208" spans="1:14" ht="15.75" customHeight="1" x14ac:dyDescent="0.25">
      <c r="A208" s="251"/>
      <c r="B208" s="251"/>
      <c r="C208" s="251"/>
      <c r="D208" s="251"/>
      <c r="E208" s="251"/>
      <c r="F208" s="251"/>
      <c r="G208" s="251"/>
      <c r="H208" s="251"/>
      <c r="I208" s="251"/>
      <c r="J208" s="251"/>
      <c r="K208" s="253"/>
      <c r="L208" s="251"/>
      <c r="M208" s="251"/>
      <c r="N208" s="251"/>
    </row>
    <row r="209" spans="1:14" ht="15.75" customHeight="1" x14ac:dyDescent="0.25">
      <c r="A209" s="251"/>
      <c r="B209" s="251"/>
      <c r="C209" s="251"/>
      <c r="D209" s="251"/>
      <c r="E209" s="251"/>
      <c r="F209" s="251"/>
      <c r="G209" s="251"/>
      <c r="H209" s="251"/>
      <c r="I209" s="251"/>
      <c r="J209" s="251"/>
      <c r="K209" s="253"/>
      <c r="L209" s="251"/>
      <c r="M209" s="251"/>
      <c r="N209" s="251"/>
    </row>
    <row r="210" spans="1:14" ht="15.75" customHeight="1" x14ac:dyDescent="0.25">
      <c r="A210" s="251"/>
      <c r="B210" s="251"/>
      <c r="C210" s="251"/>
      <c r="D210" s="251"/>
      <c r="E210" s="251"/>
      <c r="F210" s="251"/>
      <c r="G210" s="251"/>
      <c r="H210" s="251"/>
      <c r="I210" s="251"/>
      <c r="J210" s="251"/>
      <c r="K210" s="253"/>
      <c r="L210" s="251"/>
      <c r="M210" s="251"/>
      <c r="N210" s="251"/>
    </row>
    <row r="211" spans="1:14" ht="15.75" customHeight="1" x14ac:dyDescent="0.25">
      <c r="A211" s="251"/>
      <c r="B211" s="251"/>
      <c r="C211" s="251"/>
      <c r="D211" s="251"/>
      <c r="E211" s="251"/>
      <c r="F211" s="251"/>
      <c r="G211" s="251"/>
      <c r="H211" s="251"/>
      <c r="I211" s="251"/>
      <c r="J211" s="251"/>
      <c r="K211" s="253"/>
      <c r="L211" s="251"/>
      <c r="M211" s="251"/>
      <c r="N211" s="251"/>
    </row>
    <row r="212" spans="1:14" ht="15.75" customHeight="1" x14ac:dyDescent="0.25">
      <c r="A212" s="251"/>
      <c r="B212" s="251"/>
      <c r="C212" s="251"/>
      <c r="D212" s="251"/>
      <c r="E212" s="251"/>
      <c r="F212" s="251"/>
      <c r="G212" s="251"/>
      <c r="H212" s="251"/>
      <c r="I212" s="251"/>
      <c r="J212" s="251"/>
      <c r="K212" s="253"/>
      <c r="L212" s="251"/>
      <c r="M212" s="251"/>
      <c r="N212" s="251"/>
    </row>
    <row r="213" spans="1:14" ht="15.75" customHeight="1" x14ac:dyDescent="0.25">
      <c r="A213" s="251"/>
      <c r="B213" s="251"/>
      <c r="C213" s="251"/>
      <c r="D213" s="251"/>
      <c r="E213" s="251"/>
      <c r="F213" s="251"/>
      <c r="G213" s="251"/>
      <c r="H213" s="251"/>
      <c r="I213" s="251"/>
      <c r="J213" s="251"/>
      <c r="K213" s="253"/>
      <c r="L213" s="251"/>
      <c r="M213" s="251"/>
      <c r="N213" s="251"/>
    </row>
    <row r="214" spans="1:14" ht="15.75" customHeight="1" x14ac:dyDescent="0.25">
      <c r="A214" s="251"/>
      <c r="B214" s="251"/>
      <c r="C214" s="251"/>
      <c r="D214" s="251"/>
      <c r="E214" s="251"/>
      <c r="F214" s="251"/>
      <c r="G214" s="251"/>
      <c r="H214" s="251"/>
      <c r="I214" s="251"/>
      <c r="J214" s="251"/>
      <c r="K214" s="253"/>
      <c r="L214" s="251"/>
      <c r="M214" s="251"/>
      <c r="N214" s="251"/>
    </row>
    <row r="215" spans="1:14" ht="15.75" customHeight="1" x14ac:dyDescent="0.25">
      <c r="A215" s="251"/>
      <c r="B215" s="251"/>
      <c r="C215" s="251"/>
      <c r="D215" s="251"/>
      <c r="E215" s="251"/>
      <c r="F215" s="251"/>
      <c r="G215" s="251"/>
      <c r="H215" s="251"/>
      <c r="I215" s="251"/>
      <c r="J215" s="251"/>
      <c r="K215" s="253"/>
      <c r="L215" s="251"/>
      <c r="M215" s="251"/>
      <c r="N215" s="251"/>
    </row>
    <row r="216" spans="1:14" ht="15.75" customHeight="1" x14ac:dyDescent="0.25">
      <c r="A216" s="251"/>
      <c r="B216" s="251"/>
      <c r="C216" s="251"/>
      <c r="D216" s="251"/>
      <c r="E216" s="251"/>
      <c r="F216" s="251"/>
      <c r="G216" s="251"/>
      <c r="H216" s="251"/>
      <c r="I216" s="251"/>
      <c r="J216" s="251"/>
      <c r="K216" s="253"/>
      <c r="L216" s="251"/>
      <c r="M216" s="251"/>
      <c r="N216" s="251"/>
    </row>
    <row r="217" spans="1:14" ht="15.75" customHeight="1" x14ac:dyDescent="0.25">
      <c r="A217" s="251"/>
      <c r="B217" s="251"/>
      <c r="C217" s="251"/>
      <c r="D217" s="251"/>
      <c r="E217" s="251"/>
      <c r="F217" s="251"/>
      <c r="G217" s="251"/>
      <c r="H217" s="251"/>
      <c r="I217" s="251"/>
      <c r="J217" s="251"/>
      <c r="K217" s="253"/>
      <c r="L217" s="251"/>
      <c r="M217" s="251"/>
      <c r="N217" s="251"/>
    </row>
    <row r="218" spans="1:14" ht="15.75" customHeight="1" x14ac:dyDescent="0.25">
      <c r="A218" s="251"/>
      <c r="B218" s="251"/>
      <c r="C218" s="251"/>
      <c r="D218" s="251"/>
      <c r="E218" s="251"/>
      <c r="F218" s="251"/>
      <c r="G218" s="251"/>
      <c r="H218" s="251"/>
      <c r="I218" s="251"/>
      <c r="J218" s="251"/>
      <c r="K218" s="253"/>
      <c r="L218" s="251"/>
      <c r="M218" s="251"/>
      <c r="N218" s="251"/>
    </row>
    <row r="219" spans="1:14" ht="15.75" customHeight="1" x14ac:dyDescent="0.25">
      <c r="A219" s="251"/>
      <c r="B219" s="251"/>
      <c r="C219" s="251"/>
      <c r="D219" s="251"/>
      <c r="E219" s="251"/>
      <c r="F219" s="251"/>
      <c r="G219" s="251"/>
      <c r="H219" s="251"/>
      <c r="I219" s="251"/>
      <c r="J219" s="251"/>
      <c r="K219" s="253"/>
      <c r="L219" s="251"/>
      <c r="M219" s="251"/>
      <c r="N219" s="251"/>
    </row>
    <row r="220" spans="1:14" ht="15.75" customHeight="1" x14ac:dyDescent="0.25">
      <c r="A220" s="251"/>
      <c r="B220" s="251"/>
      <c r="C220" s="251"/>
      <c r="D220" s="251"/>
      <c r="E220" s="251"/>
      <c r="F220" s="251"/>
      <c r="G220" s="251"/>
      <c r="H220" s="251"/>
      <c r="I220" s="251"/>
      <c r="J220" s="251"/>
      <c r="K220" s="253"/>
      <c r="L220" s="251"/>
      <c r="M220" s="251"/>
      <c r="N220" s="251"/>
    </row>
    <row r="221" spans="1:14" ht="15.75" customHeight="1" x14ac:dyDescent="0.25">
      <c r="A221" s="251"/>
      <c r="B221" s="251"/>
      <c r="C221" s="251"/>
      <c r="D221" s="251"/>
      <c r="E221" s="251"/>
      <c r="F221" s="251"/>
      <c r="G221" s="251"/>
      <c r="H221" s="251"/>
      <c r="I221" s="251"/>
      <c r="J221" s="251"/>
      <c r="K221" s="253"/>
      <c r="L221" s="251"/>
      <c r="M221" s="251"/>
      <c r="N221" s="251"/>
    </row>
    <row r="222" spans="1:14" ht="15.75" customHeight="1" x14ac:dyDescent="0.25">
      <c r="A222" s="251"/>
      <c r="B222" s="251"/>
      <c r="C222" s="251"/>
      <c r="D222" s="251"/>
      <c r="E222" s="251"/>
      <c r="F222" s="251"/>
      <c r="G222" s="251"/>
      <c r="H222" s="251"/>
      <c r="I222" s="251"/>
      <c r="J222" s="251"/>
      <c r="K222" s="253"/>
      <c r="L222" s="251"/>
      <c r="M222" s="251"/>
      <c r="N222" s="251"/>
    </row>
    <row r="223" spans="1:14" ht="15.75" customHeight="1" x14ac:dyDescent="0.25">
      <c r="A223" s="251"/>
      <c r="B223" s="251"/>
      <c r="C223" s="251"/>
      <c r="D223" s="251"/>
      <c r="E223" s="251"/>
      <c r="F223" s="251"/>
      <c r="G223" s="251"/>
      <c r="H223" s="251"/>
      <c r="I223" s="251"/>
      <c r="J223" s="251"/>
      <c r="K223" s="253"/>
      <c r="L223" s="251"/>
      <c r="M223" s="251"/>
      <c r="N223" s="251"/>
    </row>
    <row r="224" spans="1:14" ht="15.75" customHeight="1" x14ac:dyDescent="0.25">
      <c r="A224" s="251"/>
      <c r="B224" s="251"/>
      <c r="C224" s="251"/>
      <c r="D224" s="251"/>
      <c r="E224" s="251"/>
      <c r="F224" s="251"/>
      <c r="G224" s="251"/>
      <c r="H224" s="251"/>
      <c r="I224" s="251"/>
      <c r="J224" s="251"/>
      <c r="K224" s="253"/>
      <c r="L224" s="251"/>
      <c r="M224" s="251"/>
      <c r="N224" s="251"/>
    </row>
    <row r="225" spans="1:14" ht="15.75" customHeight="1" x14ac:dyDescent="0.25">
      <c r="A225" s="251"/>
      <c r="B225" s="251"/>
      <c r="C225" s="251"/>
      <c r="D225" s="251"/>
      <c r="E225" s="251"/>
      <c r="F225" s="251"/>
      <c r="G225" s="251"/>
      <c r="H225" s="251"/>
      <c r="I225" s="251"/>
      <c r="J225" s="251"/>
      <c r="K225" s="253"/>
      <c r="L225" s="251"/>
      <c r="M225" s="251"/>
      <c r="N225" s="251"/>
    </row>
    <row r="226" spans="1:14" ht="15.75" customHeight="1" x14ac:dyDescent="0.25">
      <c r="A226" s="251"/>
      <c r="B226" s="251"/>
      <c r="C226" s="251"/>
      <c r="D226" s="251"/>
      <c r="E226" s="251"/>
      <c r="F226" s="251"/>
      <c r="G226" s="251"/>
      <c r="H226" s="251"/>
      <c r="I226" s="251"/>
      <c r="J226" s="251"/>
      <c r="K226" s="253"/>
      <c r="L226" s="251"/>
      <c r="M226" s="251"/>
      <c r="N226" s="251"/>
    </row>
    <row r="227" spans="1:14" ht="15.75" customHeight="1" x14ac:dyDescent="0.25">
      <c r="A227" s="251"/>
      <c r="B227" s="251"/>
      <c r="C227" s="251"/>
      <c r="D227" s="251"/>
      <c r="E227" s="251"/>
      <c r="F227" s="251"/>
      <c r="G227" s="251"/>
      <c r="H227" s="251"/>
      <c r="I227" s="251"/>
      <c r="J227" s="251"/>
      <c r="K227" s="253"/>
      <c r="L227" s="251"/>
      <c r="M227" s="251"/>
      <c r="N227" s="251"/>
    </row>
    <row r="228" spans="1:14" ht="15.75" customHeight="1" x14ac:dyDescent="0.25">
      <c r="A228" s="251"/>
      <c r="B228" s="251"/>
      <c r="C228" s="251"/>
      <c r="D228" s="251"/>
      <c r="E228" s="251"/>
      <c r="F228" s="251"/>
      <c r="G228" s="251"/>
      <c r="H228" s="251"/>
      <c r="I228" s="251"/>
      <c r="J228" s="251"/>
      <c r="K228" s="253"/>
      <c r="L228" s="251"/>
      <c r="M228" s="251"/>
      <c r="N228" s="251"/>
    </row>
    <row r="229" spans="1:14" ht="15.75" customHeight="1" x14ac:dyDescent="0.25">
      <c r="A229" s="251"/>
      <c r="B229" s="251"/>
      <c r="C229" s="251"/>
      <c r="D229" s="251"/>
      <c r="E229" s="251"/>
      <c r="F229" s="251"/>
      <c r="G229" s="251"/>
      <c r="H229" s="251"/>
      <c r="I229" s="251"/>
      <c r="J229" s="251"/>
      <c r="K229" s="253"/>
      <c r="L229" s="251"/>
      <c r="M229" s="251"/>
      <c r="N229" s="251"/>
    </row>
    <row r="230" spans="1:14" ht="15.75" customHeight="1" x14ac:dyDescent="0.25">
      <c r="A230" s="251"/>
      <c r="B230" s="251"/>
      <c r="C230" s="251"/>
      <c r="D230" s="251"/>
      <c r="E230" s="251"/>
      <c r="F230" s="251"/>
      <c r="G230" s="251"/>
      <c r="H230" s="251"/>
      <c r="I230" s="251"/>
      <c r="J230" s="251"/>
      <c r="K230" s="253"/>
      <c r="L230" s="251"/>
      <c r="M230" s="251"/>
      <c r="N230" s="251"/>
    </row>
    <row r="231" spans="1:14" ht="15.75" customHeight="1" x14ac:dyDescent="0.25">
      <c r="A231" s="251"/>
      <c r="B231" s="251"/>
      <c r="C231" s="251"/>
      <c r="D231" s="251"/>
      <c r="E231" s="251"/>
      <c r="F231" s="251"/>
      <c r="G231" s="251"/>
      <c r="H231" s="251"/>
      <c r="I231" s="251"/>
      <c r="J231" s="251"/>
      <c r="K231" s="253"/>
      <c r="L231" s="251"/>
      <c r="M231" s="251"/>
      <c r="N231" s="251"/>
    </row>
    <row r="232" spans="1:14" ht="15.75" customHeight="1" x14ac:dyDescent="0.25">
      <c r="A232" s="251"/>
      <c r="B232" s="251"/>
      <c r="C232" s="251"/>
      <c r="D232" s="251"/>
      <c r="E232" s="251"/>
      <c r="F232" s="251"/>
      <c r="G232" s="251"/>
      <c r="H232" s="251"/>
      <c r="I232" s="251"/>
      <c r="J232" s="251"/>
      <c r="K232" s="253"/>
      <c r="L232" s="251"/>
      <c r="M232" s="251"/>
      <c r="N232" s="251"/>
    </row>
    <row r="233" spans="1:14" ht="15.75" customHeight="1" x14ac:dyDescent="0.25">
      <c r="A233" s="251"/>
      <c r="B233" s="251"/>
      <c r="C233" s="251"/>
      <c r="D233" s="251"/>
      <c r="E233" s="251"/>
      <c r="F233" s="251"/>
      <c r="G233" s="251"/>
      <c r="H233" s="251"/>
      <c r="I233" s="251"/>
      <c r="J233" s="251"/>
      <c r="K233" s="253"/>
      <c r="L233" s="251"/>
      <c r="M233" s="251"/>
      <c r="N233" s="251"/>
    </row>
    <row r="234" spans="1:14" ht="15.75" customHeight="1" x14ac:dyDescent="0.25">
      <c r="A234" s="251"/>
      <c r="B234" s="251"/>
      <c r="C234" s="251"/>
      <c r="D234" s="251"/>
      <c r="E234" s="251"/>
      <c r="F234" s="251"/>
      <c r="G234" s="251"/>
      <c r="H234" s="251"/>
      <c r="I234" s="251"/>
      <c r="J234" s="251"/>
      <c r="K234" s="253"/>
      <c r="L234" s="251"/>
      <c r="M234" s="251"/>
      <c r="N234" s="251"/>
    </row>
    <row r="235" spans="1:14" ht="15.75" customHeight="1" x14ac:dyDescent="0.25">
      <c r="A235" s="251"/>
      <c r="B235" s="251"/>
      <c r="C235" s="251"/>
      <c r="D235" s="251"/>
      <c r="E235" s="251"/>
      <c r="F235" s="251"/>
      <c r="G235" s="251"/>
      <c r="H235" s="251"/>
      <c r="I235" s="251"/>
      <c r="J235" s="251"/>
      <c r="K235" s="253"/>
      <c r="L235" s="251"/>
      <c r="M235" s="251"/>
      <c r="N235" s="251"/>
    </row>
    <row r="236" spans="1:14" ht="15.75" customHeight="1" x14ac:dyDescent="0.25">
      <c r="A236" s="251"/>
      <c r="B236" s="251"/>
      <c r="C236" s="251"/>
      <c r="D236" s="251"/>
      <c r="E236" s="251"/>
      <c r="F236" s="251"/>
      <c r="G236" s="251"/>
      <c r="H236" s="251"/>
      <c r="I236" s="251"/>
      <c r="J236" s="251"/>
      <c r="K236" s="253"/>
      <c r="L236" s="251"/>
      <c r="M236" s="251"/>
      <c r="N236" s="251"/>
    </row>
    <row r="237" spans="1:14" ht="15.75" customHeight="1" x14ac:dyDescent="0.25">
      <c r="A237" s="251"/>
      <c r="B237" s="251"/>
      <c r="C237" s="251"/>
      <c r="D237" s="251"/>
      <c r="E237" s="251"/>
      <c r="F237" s="251"/>
      <c r="G237" s="251"/>
      <c r="H237" s="251"/>
      <c r="I237" s="251"/>
      <c r="J237" s="251"/>
      <c r="K237" s="253"/>
      <c r="L237" s="251"/>
      <c r="M237" s="251"/>
      <c r="N237" s="251"/>
    </row>
    <row r="238" spans="1:14" ht="15.75" customHeight="1" x14ac:dyDescent="0.25">
      <c r="A238" s="251"/>
      <c r="B238" s="251"/>
      <c r="C238" s="251"/>
      <c r="D238" s="251"/>
      <c r="E238" s="251"/>
      <c r="F238" s="251"/>
      <c r="G238" s="251"/>
      <c r="H238" s="251"/>
      <c r="I238" s="251"/>
      <c r="J238" s="251"/>
      <c r="K238" s="253"/>
      <c r="L238" s="251"/>
      <c r="M238" s="251"/>
      <c r="N238" s="251"/>
    </row>
    <row r="239" spans="1:14" ht="15.75" customHeight="1" x14ac:dyDescent="0.25">
      <c r="A239" s="251"/>
      <c r="B239" s="251"/>
      <c r="C239" s="251"/>
      <c r="D239" s="251"/>
      <c r="E239" s="251"/>
      <c r="F239" s="251"/>
      <c r="G239" s="251"/>
      <c r="H239" s="251"/>
      <c r="I239" s="251"/>
      <c r="J239" s="251"/>
      <c r="K239" s="253"/>
      <c r="L239" s="251"/>
      <c r="M239" s="251"/>
      <c r="N239" s="251"/>
    </row>
    <row r="240" spans="1:14" ht="15.75" customHeight="1" x14ac:dyDescent="0.25">
      <c r="A240" s="251"/>
      <c r="B240" s="251"/>
      <c r="C240" s="251"/>
      <c r="D240" s="251"/>
      <c r="E240" s="251"/>
      <c r="F240" s="251"/>
      <c r="G240" s="251"/>
      <c r="H240" s="251"/>
      <c r="I240" s="251"/>
      <c r="J240" s="251"/>
      <c r="K240" s="253"/>
      <c r="L240" s="251"/>
      <c r="M240" s="251"/>
      <c r="N240" s="251"/>
    </row>
    <row r="241" spans="1:14" ht="15.75" customHeight="1" x14ac:dyDescent="0.25">
      <c r="A241" s="251"/>
      <c r="B241" s="251"/>
      <c r="C241" s="251"/>
      <c r="D241" s="251"/>
      <c r="E241" s="251"/>
      <c r="F241" s="251"/>
      <c r="G241" s="251"/>
      <c r="H241" s="251"/>
      <c r="I241" s="251"/>
      <c r="J241" s="251"/>
      <c r="K241" s="253"/>
      <c r="L241" s="251"/>
      <c r="M241" s="251"/>
      <c r="N241" s="251"/>
    </row>
    <row r="242" spans="1:14" ht="15.75" customHeight="1" x14ac:dyDescent="0.25">
      <c r="A242" s="251"/>
      <c r="B242" s="251"/>
      <c r="C242" s="251"/>
      <c r="D242" s="251"/>
      <c r="E242" s="251"/>
      <c r="F242" s="251"/>
      <c r="G242" s="251"/>
      <c r="H242" s="251"/>
      <c r="I242" s="251"/>
      <c r="J242" s="251"/>
      <c r="K242" s="253"/>
      <c r="L242" s="251"/>
      <c r="M242" s="251"/>
      <c r="N242" s="251"/>
    </row>
    <row r="243" spans="1:14" ht="15.75" customHeight="1" x14ac:dyDescent="0.25">
      <c r="A243" s="251"/>
      <c r="B243" s="251"/>
      <c r="C243" s="251"/>
      <c r="D243" s="251"/>
      <c r="E243" s="251"/>
      <c r="F243" s="251"/>
      <c r="G243" s="251"/>
      <c r="H243" s="251"/>
      <c r="I243" s="251"/>
      <c r="J243" s="251"/>
      <c r="K243" s="253"/>
      <c r="L243" s="251"/>
      <c r="M243" s="251"/>
      <c r="N243" s="251"/>
    </row>
    <row r="244" spans="1:14" ht="15.75" customHeight="1" x14ac:dyDescent="0.25">
      <c r="A244" s="251"/>
      <c r="B244" s="251"/>
      <c r="C244" s="251"/>
      <c r="D244" s="251"/>
      <c r="E244" s="251"/>
      <c r="F244" s="251"/>
      <c r="G244" s="251"/>
      <c r="H244" s="251"/>
      <c r="I244" s="251"/>
      <c r="J244" s="251"/>
      <c r="K244" s="253"/>
      <c r="L244" s="251"/>
      <c r="M244" s="251"/>
      <c r="N244" s="251"/>
    </row>
    <row r="245" spans="1:14" ht="15.75" customHeight="1" x14ac:dyDescent="0.25">
      <c r="A245" s="251"/>
      <c r="B245" s="251"/>
      <c r="C245" s="251"/>
      <c r="D245" s="251"/>
      <c r="E245" s="251"/>
      <c r="F245" s="251"/>
      <c r="G245" s="251"/>
      <c r="H245" s="251"/>
      <c r="I245" s="251"/>
      <c r="J245" s="251"/>
      <c r="K245" s="253"/>
      <c r="L245" s="251"/>
      <c r="M245" s="251"/>
      <c r="N245" s="251"/>
    </row>
    <row r="246" spans="1:14" ht="15.75" customHeight="1" x14ac:dyDescent="0.25">
      <c r="A246" s="251"/>
      <c r="B246" s="251"/>
      <c r="C246" s="251"/>
      <c r="D246" s="251"/>
      <c r="E246" s="251"/>
      <c r="F246" s="251"/>
      <c r="G246" s="251"/>
      <c r="H246" s="251"/>
      <c r="I246" s="251"/>
      <c r="J246" s="251"/>
      <c r="K246" s="253"/>
      <c r="L246" s="251"/>
      <c r="M246" s="251"/>
      <c r="N246" s="251"/>
    </row>
    <row r="247" spans="1:14" ht="15.75" customHeight="1" x14ac:dyDescent="0.25">
      <c r="A247" s="251"/>
      <c r="B247" s="251"/>
      <c r="C247" s="251"/>
      <c r="D247" s="251"/>
      <c r="E247" s="251"/>
      <c r="F247" s="251"/>
      <c r="G247" s="251"/>
      <c r="H247" s="251"/>
      <c r="I247" s="251"/>
      <c r="J247" s="251"/>
      <c r="K247" s="253"/>
      <c r="L247" s="251"/>
      <c r="M247" s="251"/>
      <c r="N247" s="251"/>
    </row>
    <row r="248" spans="1:14" ht="15.75" customHeight="1" x14ac:dyDescent="0.25">
      <c r="A248" s="251"/>
      <c r="B248" s="251"/>
      <c r="C248" s="251"/>
      <c r="D248" s="251"/>
      <c r="E248" s="251"/>
      <c r="F248" s="251"/>
      <c r="G248" s="251"/>
      <c r="H248" s="251"/>
      <c r="I248" s="251"/>
      <c r="J248" s="251"/>
      <c r="K248" s="253"/>
      <c r="L248" s="251"/>
      <c r="M248" s="251"/>
      <c r="N248" s="251"/>
    </row>
    <row r="249" spans="1:14" ht="15.75" customHeight="1" x14ac:dyDescent="0.25">
      <c r="A249" s="251"/>
      <c r="B249" s="251"/>
      <c r="C249" s="251"/>
      <c r="D249" s="251"/>
      <c r="E249" s="251"/>
      <c r="F249" s="251"/>
      <c r="G249" s="251"/>
      <c r="H249" s="251"/>
      <c r="I249" s="251"/>
      <c r="J249" s="251"/>
      <c r="K249" s="253"/>
      <c r="L249" s="251"/>
      <c r="M249" s="251"/>
      <c r="N249" s="251"/>
    </row>
    <row r="250" spans="1:14" ht="15.75" customHeight="1" x14ac:dyDescent="0.25">
      <c r="A250" s="251"/>
      <c r="B250" s="251"/>
      <c r="C250" s="251"/>
      <c r="D250" s="251"/>
      <c r="E250" s="251"/>
      <c r="F250" s="251"/>
      <c r="G250" s="251"/>
      <c r="H250" s="251"/>
      <c r="I250" s="251"/>
      <c r="J250" s="251"/>
      <c r="K250" s="253"/>
      <c r="L250" s="251"/>
      <c r="M250" s="251"/>
      <c r="N250" s="251"/>
    </row>
    <row r="251" spans="1:14" ht="15.75" customHeight="1" x14ac:dyDescent="0.25">
      <c r="A251" s="251"/>
      <c r="B251" s="251"/>
      <c r="C251" s="251"/>
      <c r="D251" s="251"/>
      <c r="E251" s="251"/>
      <c r="F251" s="251"/>
      <c r="G251" s="251"/>
      <c r="H251" s="251"/>
      <c r="I251" s="251"/>
      <c r="J251" s="251"/>
      <c r="K251" s="253"/>
      <c r="L251" s="251"/>
      <c r="M251" s="251"/>
      <c r="N251" s="251"/>
    </row>
    <row r="252" spans="1:14" ht="15.75" customHeight="1" x14ac:dyDescent="0.25">
      <c r="A252" s="251"/>
      <c r="B252" s="251"/>
      <c r="C252" s="251"/>
      <c r="D252" s="251"/>
      <c r="E252" s="251"/>
      <c r="F252" s="251"/>
      <c r="G252" s="251"/>
      <c r="H252" s="251"/>
      <c r="I252" s="251"/>
      <c r="J252" s="251"/>
      <c r="K252" s="253"/>
      <c r="L252" s="251"/>
      <c r="M252" s="251"/>
      <c r="N252" s="251"/>
    </row>
    <row r="253" spans="1:14" ht="15.75" customHeight="1" x14ac:dyDescent="0.25">
      <c r="A253" s="251"/>
      <c r="B253" s="251"/>
      <c r="C253" s="251"/>
      <c r="D253" s="251"/>
      <c r="E253" s="251"/>
      <c r="F253" s="251"/>
      <c r="G253" s="251"/>
      <c r="H253" s="251"/>
      <c r="I253" s="251"/>
      <c r="J253" s="251"/>
      <c r="K253" s="253"/>
      <c r="L253" s="251"/>
      <c r="M253" s="251"/>
      <c r="N253" s="251"/>
    </row>
    <row r="254" spans="1:14" ht="15.75" customHeight="1" x14ac:dyDescent="0.25">
      <c r="A254" s="251"/>
      <c r="B254" s="251"/>
      <c r="C254" s="251"/>
      <c r="D254" s="251"/>
      <c r="E254" s="251"/>
      <c r="F254" s="251"/>
      <c r="G254" s="251"/>
      <c r="H254" s="251"/>
      <c r="I254" s="251"/>
      <c r="J254" s="251"/>
      <c r="K254" s="253"/>
      <c r="L254" s="251"/>
      <c r="M254" s="251"/>
      <c r="N254" s="251"/>
    </row>
    <row r="255" spans="1:14" ht="15.75" customHeight="1" x14ac:dyDescent="0.25">
      <c r="A255" s="251"/>
      <c r="B255" s="251"/>
      <c r="C255" s="251"/>
      <c r="D255" s="251"/>
      <c r="E255" s="251"/>
      <c r="F255" s="251"/>
      <c r="G255" s="251"/>
      <c r="H255" s="251"/>
      <c r="I255" s="251"/>
      <c r="J255" s="251"/>
      <c r="K255" s="253"/>
      <c r="L255" s="251"/>
      <c r="M255" s="251"/>
      <c r="N255" s="251"/>
    </row>
    <row r="256" spans="1:14" ht="15.75" customHeight="1" x14ac:dyDescent="0.25">
      <c r="A256" s="251"/>
      <c r="B256" s="251"/>
      <c r="C256" s="251"/>
      <c r="D256" s="251"/>
      <c r="E256" s="251"/>
      <c r="F256" s="251"/>
      <c r="G256" s="251"/>
      <c r="H256" s="251"/>
      <c r="I256" s="251"/>
      <c r="J256" s="251"/>
      <c r="K256" s="253"/>
      <c r="L256" s="251"/>
      <c r="M256" s="251"/>
      <c r="N256" s="251"/>
    </row>
    <row r="257" spans="1:14" ht="15.75" customHeight="1" x14ac:dyDescent="0.25">
      <c r="A257" s="251"/>
      <c r="B257" s="251"/>
      <c r="C257" s="251"/>
      <c r="D257" s="251"/>
      <c r="E257" s="251"/>
      <c r="F257" s="251"/>
      <c r="G257" s="251"/>
      <c r="H257" s="251"/>
      <c r="I257" s="251"/>
      <c r="J257" s="251"/>
      <c r="K257" s="253"/>
      <c r="L257" s="251"/>
      <c r="M257" s="251"/>
      <c r="N257" s="251"/>
    </row>
    <row r="258" spans="1:14" ht="15.75" customHeight="1" x14ac:dyDescent="0.25">
      <c r="A258" s="251"/>
      <c r="B258" s="251"/>
      <c r="C258" s="251"/>
      <c r="D258" s="251"/>
      <c r="E258" s="251"/>
      <c r="F258" s="251"/>
      <c r="G258" s="251"/>
      <c r="H258" s="251"/>
      <c r="I258" s="251"/>
      <c r="J258" s="251"/>
      <c r="K258" s="253"/>
      <c r="L258" s="251"/>
      <c r="M258" s="251"/>
      <c r="N258" s="251"/>
    </row>
    <row r="259" spans="1:14" ht="15.75" customHeight="1" x14ac:dyDescent="0.25">
      <c r="A259" s="251"/>
      <c r="B259" s="251"/>
      <c r="C259" s="251"/>
      <c r="D259" s="251"/>
      <c r="E259" s="251"/>
      <c r="F259" s="251"/>
      <c r="G259" s="251"/>
      <c r="H259" s="251"/>
      <c r="I259" s="251"/>
      <c r="J259" s="251"/>
      <c r="K259" s="253"/>
      <c r="L259" s="251"/>
      <c r="M259" s="251"/>
      <c r="N259" s="251"/>
    </row>
    <row r="260" spans="1:14" ht="15.75" customHeight="1" x14ac:dyDescent="0.25">
      <c r="A260" s="251"/>
      <c r="B260" s="251"/>
      <c r="C260" s="251"/>
      <c r="D260" s="251"/>
      <c r="E260" s="251"/>
      <c r="F260" s="251"/>
      <c r="G260" s="251"/>
      <c r="H260" s="251"/>
      <c r="I260" s="251"/>
      <c r="J260" s="251"/>
      <c r="K260" s="253"/>
      <c r="L260" s="251"/>
      <c r="M260" s="251"/>
      <c r="N260" s="251"/>
    </row>
    <row r="261" spans="1:14" ht="15.75" customHeight="1" x14ac:dyDescent="0.25">
      <c r="A261" s="251"/>
      <c r="B261" s="251"/>
      <c r="C261" s="251"/>
      <c r="D261" s="251"/>
      <c r="E261" s="251"/>
      <c r="F261" s="251"/>
      <c r="G261" s="251"/>
      <c r="H261" s="251"/>
      <c r="I261" s="251"/>
      <c r="J261" s="251"/>
      <c r="K261" s="253"/>
      <c r="L261" s="251"/>
      <c r="M261" s="251"/>
      <c r="N261" s="251"/>
    </row>
    <row r="262" spans="1:14" ht="15.75" customHeight="1" x14ac:dyDescent="0.25">
      <c r="A262" s="251"/>
      <c r="B262" s="251"/>
      <c r="C262" s="251"/>
      <c r="D262" s="251"/>
      <c r="E262" s="251"/>
      <c r="F262" s="251"/>
      <c r="G262" s="251"/>
      <c r="H262" s="251"/>
      <c r="I262" s="251"/>
      <c r="J262" s="251"/>
      <c r="K262" s="253"/>
      <c r="L262" s="251"/>
      <c r="M262" s="251"/>
      <c r="N262" s="251"/>
    </row>
    <row r="263" spans="1:14" ht="15.75" customHeight="1" x14ac:dyDescent="0.25">
      <c r="A263" s="251"/>
      <c r="B263" s="251"/>
      <c r="C263" s="251"/>
      <c r="D263" s="251"/>
      <c r="E263" s="251"/>
      <c r="F263" s="251"/>
      <c r="G263" s="251"/>
      <c r="H263" s="251"/>
      <c r="I263" s="251"/>
      <c r="J263" s="251"/>
      <c r="K263" s="253"/>
      <c r="L263" s="251"/>
      <c r="M263" s="251"/>
      <c r="N263" s="251"/>
    </row>
    <row r="264" spans="1:14" ht="15.75" customHeight="1" x14ac:dyDescent="0.25">
      <c r="A264" s="251"/>
      <c r="B264" s="251"/>
      <c r="C264" s="251"/>
      <c r="D264" s="251"/>
      <c r="E264" s="251"/>
      <c r="F264" s="251"/>
      <c r="G264" s="251"/>
      <c r="H264" s="251"/>
      <c r="I264" s="251"/>
      <c r="J264" s="251"/>
      <c r="K264" s="253"/>
      <c r="L264" s="251"/>
      <c r="M264" s="251"/>
      <c r="N264" s="251"/>
    </row>
    <row r="265" spans="1:14" ht="15.75" customHeight="1" x14ac:dyDescent="0.25">
      <c r="A265" s="251"/>
      <c r="B265" s="251"/>
      <c r="C265" s="251"/>
      <c r="D265" s="251"/>
      <c r="E265" s="251"/>
      <c r="F265" s="251"/>
      <c r="G265" s="251"/>
      <c r="H265" s="251"/>
      <c r="I265" s="251"/>
      <c r="J265" s="251"/>
      <c r="K265" s="253"/>
      <c r="L265" s="251"/>
      <c r="M265" s="251"/>
      <c r="N265" s="251"/>
    </row>
    <row r="266" spans="1:14" ht="15.75" customHeight="1" x14ac:dyDescent="0.25">
      <c r="A266" s="251"/>
      <c r="B266" s="251"/>
      <c r="C266" s="251"/>
      <c r="D266" s="251"/>
      <c r="E266" s="251"/>
      <c r="F266" s="251"/>
      <c r="G266" s="251"/>
      <c r="H266" s="251"/>
      <c r="I266" s="251"/>
      <c r="J266" s="251"/>
      <c r="K266" s="253"/>
      <c r="L266" s="251"/>
      <c r="M266" s="251"/>
      <c r="N266" s="251"/>
    </row>
    <row r="267" spans="1:14" ht="15.75" customHeight="1" x14ac:dyDescent="0.25">
      <c r="A267" s="251"/>
      <c r="B267" s="251"/>
      <c r="C267" s="251"/>
      <c r="D267" s="251"/>
      <c r="E267" s="251"/>
      <c r="F267" s="251"/>
      <c r="G267" s="251"/>
      <c r="H267" s="251"/>
      <c r="I267" s="251"/>
      <c r="J267" s="251"/>
      <c r="K267" s="253"/>
      <c r="L267" s="251"/>
      <c r="M267" s="251"/>
      <c r="N267" s="251"/>
    </row>
    <row r="268" spans="1:14" ht="15.75" customHeight="1" x14ac:dyDescent="0.25">
      <c r="A268" s="251"/>
      <c r="B268" s="251"/>
      <c r="C268" s="251"/>
      <c r="D268" s="251"/>
      <c r="E268" s="251"/>
      <c r="F268" s="251"/>
      <c r="G268" s="251"/>
      <c r="H268" s="251"/>
      <c r="I268" s="251"/>
      <c r="J268" s="251"/>
      <c r="K268" s="253"/>
      <c r="L268" s="251"/>
      <c r="M268" s="251"/>
      <c r="N268" s="251"/>
    </row>
    <row r="269" spans="1:14" ht="15.75" customHeight="1" x14ac:dyDescent="0.25">
      <c r="A269" s="251"/>
      <c r="B269" s="251"/>
      <c r="C269" s="251"/>
      <c r="D269" s="251"/>
      <c r="E269" s="251"/>
      <c r="F269" s="251"/>
      <c r="G269" s="251"/>
      <c r="H269" s="251"/>
      <c r="I269" s="251"/>
      <c r="J269" s="251"/>
      <c r="K269" s="253"/>
      <c r="L269" s="251"/>
      <c r="M269" s="251"/>
      <c r="N269" s="251"/>
    </row>
    <row r="270" spans="1:14" ht="15.75" customHeight="1" x14ac:dyDescent="0.25">
      <c r="A270" s="251"/>
      <c r="B270" s="251"/>
      <c r="C270" s="251"/>
      <c r="D270" s="251"/>
      <c r="E270" s="251"/>
      <c r="F270" s="251"/>
      <c r="G270" s="251"/>
      <c r="H270" s="251"/>
      <c r="I270" s="251"/>
      <c r="J270" s="251"/>
      <c r="K270" s="253"/>
      <c r="L270" s="251"/>
      <c r="M270" s="251"/>
      <c r="N270" s="251"/>
    </row>
    <row r="271" spans="1:14" ht="15.75" customHeight="1" x14ac:dyDescent="0.25">
      <c r="A271" s="251"/>
      <c r="B271" s="251"/>
      <c r="C271" s="251"/>
      <c r="D271" s="251"/>
      <c r="E271" s="251"/>
      <c r="F271" s="251"/>
      <c r="G271" s="251"/>
      <c r="H271" s="251"/>
      <c r="I271" s="251"/>
      <c r="J271" s="251"/>
      <c r="K271" s="253"/>
      <c r="L271" s="251"/>
      <c r="M271" s="251"/>
      <c r="N271" s="251"/>
    </row>
    <row r="272" spans="1:14" ht="15.75" customHeight="1" x14ac:dyDescent="0.25">
      <c r="A272" s="251"/>
      <c r="B272" s="251"/>
      <c r="C272" s="251"/>
      <c r="D272" s="251"/>
      <c r="E272" s="251"/>
      <c r="F272" s="251"/>
      <c r="G272" s="251"/>
      <c r="H272" s="251"/>
      <c r="I272" s="251"/>
      <c r="J272" s="251"/>
      <c r="K272" s="253"/>
      <c r="L272" s="251"/>
      <c r="M272" s="251"/>
      <c r="N272" s="251"/>
    </row>
    <row r="273" spans="1:14" ht="15.75" customHeight="1" x14ac:dyDescent="0.25">
      <c r="A273" s="251"/>
      <c r="B273" s="251"/>
      <c r="C273" s="251"/>
      <c r="D273" s="251"/>
      <c r="E273" s="251"/>
      <c r="F273" s="251"/>
      <c r="G273" s="251"/>
      <c r="H273" s="251"/>
      <c r="I273" s="251"/>
      <c r="J273" s="251"/>
      <c r="K273" s="253"/>
      <c r="L273" s="251"/>
      <c r="M273" s="251"/>
      <c r="N273" s="251"/>
    </row>
    <row r="274" spans="1:14" ht="15.75" customHeight="1" x14ac:dyDescent="0.25">
      <c r="A274" s="251"/>
      <c r="B274" s="251"/>
      <c r="C274" s="251"/>
      <c r="D274" s="251"/>
      <c r="E274" s="251"/>
      <c r="F274" s="251"/>
      <c r="G274" s="251"/>
      <c r="H274" s="251"/>
      <c r="I274" s="251"/>
      <c r="J274" s="251"/>
      <c r="K274" s="253"/>
      <c r="L274" s="251"/>
      <c r="M274" s="251"/>
      <c r="N274" s="251"/>
    </row>
    <row r="275" spans="1:14" ht="15.75" customHeight="1" x14ac:dyDescent="0.25">
      <c r="A275" s="251"/>
      <c r="B275" s="251"/>
      <c r="C275" s="251"/>
      <c r="D275" s="251"/>
      <c r="E275" s="251"/>
      <c r="F275" s="251"/>
      <c r="G275" s="251"/>
      <c r="H275" s="251"/>
      <c r="I275" s="251"/>
      <c r="J275" s="251"/>
      <c r="K275" s="253"/>
      <c r="L275" s="251"/>
      <c r="M275" s="251"/>
      <c r="N275" s="251"/>
    </row>
    <row r="276" spans="1:14" ht="15.75" customHeight="1" x14ac:dyDescent="0.25"/>
    <row r="277" spans="1:14" ht="15.75" customHeight="1" x14ac:dyDescent="0.25"/>
    <row r="278" spans="1:14" ht="15.75" customHeight="1" x14ac:dyDescent="0.25"/>
    <row r="279" spans="1:14" ht="15.75" customHeight="1" x14ac:dyDescent="0.25"/>
    <row r="280" spans="1:14" ht="15.75" customHeight="1" x14ac:dyDescent="0.25"/>
    <row r="281" spans="1:14" ht="15.75" customHeight="1" x14ac:dyDescent="0.25"/>
    <row r="282" spans="1:14" ht="15.75" customHeight="1" x14ac:dyDescent="0.25"/>
    <row r="283" spans="1:14" ht="15.75" customHeight="1" x14ac:dyDescent="0.25"/>
    <row r="284" spans="1:14" ht="15.75" customHeight="1" x14ac:dyDescent="0.25"/>
    <row r="285" spans="1:14" ht="15.75" customHeight="1" x14ac:dyDescent="0.25"/>
    <row r="286" spans="1:14" ht="15.75" customHeight="1" x14ac:dyDescent="0.25"/>
    <row r="287" spans="1:14" ht="15.75" customHeight="1" x14ac:dyDescent="0.25"/>
    <row r="288" spans="1:14"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184">
    <mergeCell ref="A1:N1"/>
    <mergeCell ref="A2:N2"/>
    <mergeCell ref="A3:N3"/>
    <mergeCell ref="A5:A6"/>
    <mergeCell ref="B5:B6"/>
    <mergeCell ref="C5:C6"/>
    <mergeCell ref="D5:D6"/>
    <mergeCell ref="E5:E6"/>
    <mergeCell ref="F5:F6"/>
    <mergeCell ref="G5:G6"/>
    <mergeCell ref="K7:K9"/>
    <mergeCell ref="L7:L9"/>
    <mergeCell ref="M7:M9"/>
    <mergeCell ref="N7:N9"/>
    <mergeCell ref="O7:O9"/>
    <mergeCell ref="J9:J10"/>
    <mergeCell ref="N5:N6"/>
    <mergeCell ref="A7:A10"/>
    <mergeCell ref="B7:B10"/>
    <mergeCell ref="C7:C10"/>
    <mergeCell ref="D7:D10"/>
    <mergeCell ref="E7:E10"/>
    <mergeCell ref="F7:F10"/>
    <mergeCell ref="G7:G10"/>
    <mergeCell ref="H7:H10"/>
    <mergeCell ref="I7:I10"/>
    <mergeCell ref="H5:H6"/>
    <mergeCell ref="I5:I6"/>
    <mergeCell ref="J5:J6"/>
    <mergeCell ref="K5:K6"/>
    <mergeCell ref="L5:L6"/>
    <mergeCell ref="M5:M6"/>
    <mergeCell ref="M11:M12"/>
    <mergeCell ref="N11:N12"/>
    <mergeCell ref="G14:G24"/>
    <mergeCell ref="J15:J20"/>
    <mergeCell ref="J22:J24"/>
    <mergeCell ref="K22:K23"/>
    <mergeCell ref="L22:L23"/>
    <mergeCell ref="M22:M23"/>
    <mergeCell ref="N22:N23"/>
    <mergeCell ref="G11:G13"/>
    <mergeCell ref="H11:H24"/>
    <mergeCell ref="I11:I24"/>
    <mergeCell ref="J11:J13"/>
    <mergeCell ref="K11:K12"/>
    <mergeCell ref="L11:L12"/>
    <mergeCell ref="G25:G29"/>
    <mergeCell ref="H25:H29"/>
    <mergeCell ref="I25:I29"/>
    <mergeCell ref="J26:J27"/>
    <mergeCell ref="A30:A46"/>
    <mergeCell ref="B30:B46"/>
    <mergeCell ref="C30:C32"/>
    <mergeCell ref="D30:D46"/>
    <mergeCell ref="E30:E40"/>
    <mergeCell ref="F30:F40"/>
    <mergeCell ref="A11:A29"/>
    <mergeCell ref="B11:B29"/>
    <mergeCell ref="C11:C29"/>
    <mergeCell ref="D11:D29"/>
    <mergeCell ref="E11:E24"/>
    <mergeCell ref="F11:F24"/>
    <mergeCell ref="E25:E29"/>
    <mergeCell ref="F25:F29"/>
    <mergeCell ref="C33:C40"/>
    <mergeCell ref="G33:G40"/>
    <mergeCell ref="H33:H40"/>
    <mergeCell ref="I33:I40"/>
    <mergeCell ref="J33:J38"/>
    <mergeCell ref="P33:P36"/>
    <mergeCell ref="J39:J40"/>
    <mergeCell ref="G30:G32"/>
    <mergeCell ref="H30:H32"/>
    <mergeCell ref="I30:I32"/>
    <mergeCell ref="J30:J32"/>
    <mergeCell ref="O30:O32"/>
    <mergeCell ref="P30:P32"/>
    <mergeCell ref="K31:K32"/>
    <mergeCell ref="L31:L32"/>
    <mergeCell ref="M31:M32"/>
    <mergeCell ref="N31:N32"/>
    <mergeCell ref="P41:P46"/>
    <mergeCell ref="G44:G46"/>
    <mergeCell ref="H44:H46"/>
    <mergeCell ref="I44:I46"/>
    <mergeCell ref="J44:J46"/>
    <mergeCell ref="A47:A66"/>
    <mergeCell ref="B47:B66"/>
    <mergeCell ref="C47:C54"/>
    <mergeCell ref="D47:D66"/>
    <mergeCell ref="E47:E54"/>
    <mergeCell ref="J41:J43"/>
    <mergeCell ref="K41:K43"/>
    <mergeCell ref="L41:L43"/>
    <mergeCell ref="M41:M43"/>
    <mergeCell ref="N41:N43"/>
    <mergeCell ref="O41:O46"/>
    <mergeCell ref="C41:C46"/>
    <mergeCell ref="E41:E46"/>
    <mergeCell ref="F41:F46"/>
    <mergeCell ref="G41:G43"/>
    <mergeCell ref="H41:H43"/>
    <mergeCell ref="I41:I43"/>
    <mergeCell ref="O52:O55"/>
    <mergeCell ref="G54:G55"/>
    <mergeCell ref="H54:H55"/>
    <mergeCell ref="I54:I55"/>
    <mergeCell ref="J54:J55"/>
    <mergeCell ref="C56:C58"/>
    <mergeCell ref="E56:E60"/>
    <mergeCell ref="F56:F60"/>
    <mergeCell ref="G56:G57"/>
    <mergeCell ref="H56:H57"/>
    <mergeCell ref="F47:F54"/>
    <mergeCell ref="G47:G50"/>
    <mergeCell ref="H47:H50"/>
    <mergeCell ref="I47:I50"/>
    <mergeCell ref="J47:J50"/>
    <mergeCell ref="O47:O50"/>
    <mergeCell ref="G52:G53"/>
    <mergeCell ref="H52:H53"/>
    <mergeCell ref="I52:I53"/>
    <mergeCell ref="J52:J53"/>
    <mergeCell ref="O56:O59"/>
    <mergeCell ref="C59:C60"/>
    <mergeCell ref="G59:G60"/>
    <mergeCell ref="H59:H60"/>
    <mergeCell ref="I59:I60"/>
    <mergeCell ref="K59:K60"/>
    <mergeCell ref="L59:L60"/>
    <mergeCell ref="M59:M60"/>
    <mergeCell ref="N59:N60"/>
    <mergeCell ref="I56:I57"/>
    <mergeCell ref="J56:J57"/>
    <mergeCell ref="K56:K57"/>
    <mergeCell ref="L56:L57"/>
    <mergeCell ref="M56:M57"/>
    <mergeCell ref="N56:N57"/>
    <mergeCell ref="G74:G78"/>
    <mergeCell ref="H74:H78"/>
    <mergeCell ref="I74:I75"/>
    <mergeCell ref="J74:J75"/>
    <mergeCell ref="P74:P77"/>
    <mergeCell ref="J61:J65"/>
    <mergeCell ref="A67:A83"/>
    <mergeCell ref="B67:B83"/>
    <mergeCell ref="C67:C73"/>
    <mergeCell ref="D67:D83"/>
    <mergeCell ref="E67:E78"/>
    <mergeCell ref="F67:F78"/>
    <mergeCell ref="G67:G73"/>
    <mergeCell ref="H67:H73"/>
    <mergeCell ref="I67:I70"/>
    <mergeCell ref="C61:C66"/>
    <mergeCell ref="E61:E66"/>
    <mergeCell ref="F61:F66"/>
    <mergeCell ref="G61:G66"/>
    <mergeCell ref="H61:H66"/>
    <mergeCell ref="I61:I66"/>
    <mergeCell ref="Q5:Q6"/>
    <mergeCell ref="R5:R6"/>
    <mergeCell ref="P79:P80"/>
    <mergeCell ref="C81:C83"/>
    <mergeCell ref="E81:E83"/>
    <mergeCell ref="F81:F83"/>
    <mergeCell ref="G81:G82"/>
    <mergeCell ref="H81:H82"/>
    <mergeCell ref="I81:I82"/>
    <mergeCell ref="J81:J82"/>
    <mergeCell ref="O81:O82"/>
    <mergeCell ref="O76:O77"/>
    <mergeCell ref="C79:C80"/>
    <mergeCell ref="E79:E80"/>
    <mergeCell ref="F79:F80"/>
    <mergeCell ref="G79:G80"/>
    <mergeCell ref="H79:H80"/>
    <mergeCell ref="I79:I80"/>
    <mergeCell ref="O79:O80"/>
    <mergeCell ref="J67:J70"/>
    <mergeCell ref="P67:P71"/>
    <mergeCell ref="I71:I73"/>
    <mergeCell ref="J71:J73"/>
    <mergeCell ref="C74:C7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D513-10FE-4A90-8936-3D6DBFD9DD51}">
  <dimension ref="B1:D17"/>
  <sheetViews>
    <sheetView topLeftCell="A4" workbookViewId="0">
      <selection activeCell="D3" sqref="D3"/>
    </sheetView>
  </sheetViews>
  <sheetFormatPr baseColWidth="10" defaultRowHeight="15" x14ac:dyDescent="0.25"/>
  <cols>
    <col min="2" max="2" width="13.42578125" customWidth="1"/>
    <col min="3" max="3" width="38.28515625" customWidth="1"/>
    <col min="4" max="4" width="20.7109375" style="260" customWidth="1"/>
  </cols>
  <sheetData>
    <row r="1" spans="2:4" ht="40.5" customHeight="1" x14ac:dyDescent="0.25">
      <c r="B1" s="641" t="s">
        <v>545</v>
      </c>
      <c r="C1" s="642"/>
      <c r="D1" s="642"/>
    </row>
    <row r="2" spans="2:4" x14ac:dyDescent="0.25">
      <c r="B2" s="263" t="s">
        <v>530</v>
      </c>
      <c r="C2" s="263" t="s">
        <v>529</v>
      </c>
      <c r="D2" s="264" t="s">
        <v>531</v>
      </c>
    </row>
    <row r="3" spans="2:4" ht="60" x14ac:dyDescent="0.25">
      <c r="B3" s="638" t="s">
        <v>532</v>
      </c>
      <c r="C3" s="143" t="s">
        <v>9</v>
      </c>
      <c r="D3" s="262">
        <f>SUM(DCBR!G23)</f>
        <v>18531000000</v>
      </c>
    </row>
    <row r="4" spans="2:4" ht="60" x14ac:dyDescent="0.25">
      <c r="B4" s="639"/>
      <c r="C4" s="143" t="s">
        <v>17</v>
      </c>
      <c r="D4" s="262">
        <f>SUM(DCBR!M45)</f>
        <v>27145565000</v>
      </c>
    </row>
    <row r="5" spans="2:4" ht="45" x14ac:dyDescent="0.25">
      <c r="B5" s="639"/>
      <c r="C5" s="143" t="s">
        <v>73</v>
      </c>
      <c r="D5" s="262">
        <f>SUM(DCBR!G57)</f>
        <v>2209000000</v>
      </c>
    </row>
    <row r="6" spans="2:4" ht="60" x14ac:dyDescent="0.25">
      <c r="B6" s="640"/>
      <c r="C6" s="143" t="s">
        <v>538</v>
      </c>
      <c r="D6" s="262">
        <v>2345458241</v>
      </c>
    </row>
    <row r="7" spans="2:4" ht="75" x14ac:dyDescent="0.25">
      <c r="B7" s="637" t="s">
        <v>533</v>
      </c>
      <c r="C7" s="143" t="s">
        <v>188</v>
      </c>
      <c r="D7" s="262">
        <f>SUM(DERAA!O14)</f>
        <v>4617000000</v>
      </c>
    </row>
    <row r="8" spans="2:4" ht="45" x14ac:dyDescent="0.25">
      <c r="B8" s="637"/>
      <c r="C8" s="143" t="s">
        <v>235</v>
      </c>
      <c r="D8" s="262">
        <f>SUM(DERAA!O45)</f>
        <v>8854010000</v>
      </c>
    </row>
    <row r="9" spans="2:4" ht="45" x14ac:dyDescent="0.25">
      <c r="B9" s="637" t="s">
        <v>534</v>
      </c>
      <c r="C9" s="143" t="s">
        <v>525</v>
      </c>
      <c r="D9" s="262">
        <f>SUM(DDEE!H7)</f>
        <v>574839000</v>
      </c>
    </row>
    <row r="10" spans="2:4" ht="30" x14ac:dyDescent="0.25">
      <c r="B10" s="637"/>
      <c r="C10" s="143" t="s">
        <v>524</v>
      </c>
      <c r="D10" s="262">
        <f>SUM(DDEE!O29)</f>
        <v>51127500000</v>
      </c>
    </row>
    <row r="11" spans="2:4" ht="45" x14ac:dyDescent="0.25">
      <c r="B11" s="637"/>
      <c r="C11" s="143" t="s">
        <v>526</v>
      </c>
      <c r="D11" s="262">
        <f>SUM(DDEE!Q46)</f>
        <v>23384831000</v>
      </c>
    </row>
    <row r="12" spans="2:4" ht="60" x14ac:dyDescent="0.25">
      <c r="B12" s="637"/>
      <c r="C12" s="143" t="s">
        <v>528</v>
      </c>
      <c r="D12" s="262">
        <f>SUM(DDEE!Q66)</f>
        <v>8311433000</v>
      </c>
    </row>
    <row r="13" spans="2:4" ht="60" x14ac:dyDescent="0.25">
      <c r="B13" s="637"/>
      <c r="C13" s="143" t="s">
        <v>527</v>
      </c>
      <c r="D13" s="262">
        <f>SUM(DDEE!Q82)</f>
        <v>2054938759</v>
      </c>
    </row>
    <row r="14" spans="2:4" ht="45" x14ac:dyDescent="0.25">
      <c r="B14" s="143" t="s">
        <v>535</v>
      </c>
      <c r="C14" s="143" t="s">
        <v>521</v>
      </c>
      <c r="D14" s="262">
        <v>3528000000</v>
      </c>
    </row>
    <row r="15" spans="2:4" ht="60" x14ac:dyDescent="0.25">
      <c r="B15" s="143" t="s">
        <v>536</v>
      </c>
      <c r="C15" s="143" t="s">
        <v>523</v>
      </c>
      <c r="D15" s="262">
        <v>10647530000</v>
      </c>
    </row>
    <row r="16" spans="2:4" ht="75" x14ac:dyDescent="0.25">
      <c r="B16" s="143" t="s">
        <v>537</v>
      </c>
      <c r="C16" s="143" t="s">
        <v>522</v>
      </c>
      <c r="D16" s="262">
        <v>1288000000</v>
      </c>
    </row>
    <row r="17" spans="4:4" ht="18.75" x14ac:dyDescent="0.3">
      <c r="D17" s="265">
        <f>SUM(D3:D16)</f>
        <v>164619105000</v>
      </c>
    </row>
  </sheetData>
  <mergeCells count="4">
    <mergeCell ref="B7:B8"/>
    <mergeCell ref="B9:B13"/>
    <mergeCell ref="B3:B6"/>
    <mergeCell ref="B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DCBR</vt:lpstr>
      <vt:lpstr>DERAA</vt:lpstr>
      <vt:lpstr>DDEE</vt:lpstr>
      <vt:lpstr>Hoja5</vt:lpstr>
      <vt:lpstr>DCBR!Área_de_impresión</vt:lpstr>
      <vt:lpstr>DCBR!Títulos_a_imprimir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Danny Efrain Garcia</cp:lastModifiedBy>
  <cp:lastPrinted>2016-07-25T15:51:37Z</cp:lastPrinted>
  <dcterms:created xsi:type="dcterms:W3CDTF">2012-08-03T18:39:57Z</dcterms:created>
  <dcterms:modified xsi:type="dcterms:W3CDTF">2021-04-21T23:59:33Z</dcterms:modified>
</cp:coreProperties>
</file>