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Camilo\Documents\SDDE\"/>
    </mc:Choice>
  </mc:AlternateContent>
  <xr:revisionPtr revIDLastSave="0" documentId="8_{2CFDBB76-7062-4916-8898-08F874B6CE56}" xr6:coauthVersionLast="44" xr6:coauthVersionMax="44" xr10:uidLastSave="{00000000-0000-0000-0000-000000000000}"/>
  <bookViews>
    <workbookView xWindow="-120" yWindow="-120" windowWidth="20730" windowHeight="11160" activeTab="3" xr2:uid="{00000000-000D-0000-FFFF-FFFF00000000}"/>
  </bookViews>
  <sheets>
    <sheet name="Probabilidad" sheetId="1" r:id="rId1"/>
    <sheet name="Impacto Proceso -SD" sheetId="2" r:id="rId2"/>
    <sheet name="Impacto Corrupción" sheetId="6" r:id="rId3"/>
    <sheet name="Matriz" sheetId="4" r:id="rId4"/>
    <sheet name="Controles" sheetId="5" r:id="rId5"/>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39" i="5" l="1"/>
  <c r="V39" i="5"/>
  <c r="R39" i="5"/>
  <c r="P39" i="5"/>
  <c r="N39" i="5"/>
  <c r="L39" i="5"/>
  <c r="J39" i="5"/>
  <c r="H39" i="5"/>
  <c r="S39" i="5" s="1"/>
  <c r="T39" i="5" s="1"/>
  <c r="W39" i="5" s="1"/>
  <c r="X39" i="5" s="1"/>
  <c r="F39" i="5"/>
  <c r="N28" i="4"/>
  <c r="O28" i="4" s="1"/>
  <c r="F28" i="4"/>
  <c r="G28" i="4"/>
  <c r="H28" i="4" s="1"/>
  <c r="I28" i="4" s="1"/>
  <c r="J28" i="4" s="1"/>
  <c r="X34" i="6"/>
  <c r="Z34" i="6" s="1"/>
  <c r="AA34" i="6" s="1"/>
  <c r="Y34" i="6"/>
  <c r="J32" i="1"/>
  <c r="K32" i="1"/>
  <c r="L32" i="1" s="1"/>
  <c r="M32" i="1" s="1"/>
  <c r="Y38" i="5" l="1"/>
  <c r="V38" i="5"/>
  <c r="R38" i="5"/>
  <c r="P38" i="5"/>
  <c r="N38" i="5"/>
  <c r="L38" i="5"/>
  <c r="J38" i="5"/>
  <c r="H38" i="5"/>
  <c r="Y37" i="5"/>
  <c r="V37" i="5"/>
  <c r="R37" i="5"/>
  <c r="P37" i="5"/>
  <c r="N37" i="5"/>
  <c r="L37" i="5"/>
  <c r="J37" i="5"/>
  <c r="H37" i="5"/>
  <c r="S37" i="5" s="1"/>
  <c r="T37" i="5" s="1"/>
  <c r="W37" i="5" s="1"/>
  <c r="X37" i="5" s="1"/>
  <c r="Y36" i="5"/>
  <c r="V36" i="5"/>
  <c r="R36" i="5"/>
  <c r="P36" i="5"/>
  <c r="N36" i="5"/>
  <c r="L36" i="5"/>
  <c r="J36" i="5"/>
  <c r="H36" i="5"/>
  <c r="F36" i="5"/>
  <c r="N27" i="4"/>
  <c r="O27" i="4"/>
  <c r="G27" i="4"/>
  <c r="X33" i="6"/>
  <c r="Z33" i="6" s="1"/>
  <c r="AA33" i="6" s="1"/>
  <c r="Y33" i="6"/>
  <c r="J31" i="1"/>
  <c r="K31" i="1"/>
  <c r="L31" i="1" s="1"/>
  <c r="M31" i="1" s="1"/>
  <c r="F27" i="4" s="1"/>
  <c r="H27" i="4" l="1"/>
  <c r="I27" i="4"/>
  <c r="J27" i="4" s="1"/>
  <c r="S36" i="5"/>
  <c r="T36" i="5" s="1"/>
  <c r="W36" i="5" s="1"/>
  <c r="X36" i="5" s="1"/>
  <c r="S38" i="5"/>
  <c r="T38" i="5" s="1"/>
  <c r="W38" i="5" s="1"/>
  <c r="X38" i="5" s="1"/>
  <c r="N26" i="4"/>
  <c r="O26" i="4"/>
  <c r="J30" i="1"/>
  <c r="K30" i="1"/>
  <c r="L30" i="1"/>
  <c r="M30" i="1" s="1"/>
  <c r="Y33" i="5" l="1"/>
  <c r="V33" i="5"/>
  <c r="R33" i="5"/>
  <c r="P33" i="5"/>
  <c r="N33" i="5"/>
  <c r="L33" i="5"/>
  <c r="J33" i="5"/>
  <c r="H33" i="5"/>
  <c r="F33" i="5"/>
  <c r="N25" i="4"/>
  <c r="O25" i="4" s="1"/>
  <c r="F26" i="4"/>
  <c r="J29" i="1"/>
  <c r="K29" i="1"/>
  <c r="L29" i="1"/>
  <c r="M29" i="1" s="1"/>
  <c r="F25" i="4" s="1"/>
  <c r="J27" i="1"/>
  <c r="S33" i="5" l="1"/>
  <c r="T33" i="5" s="1"/>
  <c r="W33" i="5" s="1"/>
  <c r="X33" i="5" s="1"/>
  <c r="Y32" i="5"/>
  <c r="V32" i="5"/>
  <c r="R32" i="5"/>
  <c r="P32" i="5"/>
  <c r="N32" i="5"/>
  <c r="L32" i="5"/>
  <c r="J32" i="5"/>
  <c r="H32" i="5"/>
  <c r="F32" i="5"/>
  <c r="S32" i="5" s="1"/>
  <c r="T32" i="5" s="1"/>
  <c r="W32" i="5" s="1"/>
  <c r="X32" i="5" s="1"/>
  <c r="N24" i="4"/>
  <c r="O24" i="4"/>
  <c r="X30" i="6"/>
  <c r="Z30" i="6" s="1"/>
  <c r="AA30" i="6" s="1"/>
  <c r="G24" i="4" s="1"/>
  <c r="Y30" i="6"/>
  <c r="X31" i="6"/>
  <c r="Z31" i="6" s="1"/>
  <c r="AA31" i="6" s="1"/>
  <c r="G25" i="4" s="1"/>
  <c r="H25" i="4" s="1"/>
  <c r="I25" i="4" s="1"/>
  <c r="J25" i="4" s="1"/>
  <c r="Y31" i="6"/>
  <c r="X32" i="6"/>
  <c r="Z32" i="6" s="1"/>
  <c r="AA32" i="6" s="1"/>
  <c r="G26" i="4" s="1"/>
  <c r="Y32" i="6"/>
  <c r="J28" i="1"/>
  <c r="K28" i="1"/>
  <c r="L28" i="1" s="1"/>
  <c r="M28" i="1" s="1"/>
  <c r="H26" i="4" l="1"/>
  <c r="I26" i="4" s="1"/>
  <c r="J26" i="4" s="1"/>
  <c r="F24" i="4"/>
  <c r="H24" i="4"/>
  <c r="I24" i="4" s="1"/>
  <c r="J24" i="4" s="1"/>
  <c r="Y17" i="6"/>
  <c r="Y18" i="6"/>
  <c r="Y19" i="6"/>
  <c r="Y20" i="6"/>
  <c r="Y21" i="6"/>
  <c r="Y22" i="6"/>
  <c r="Y23" i="6"/>
  <c r="Y24" i="6"/>
  <c r="Y25" i="6"/>
  <c r="Y26" i="6"/>
  <c r="Y27" i="6"/>
  <c r="Y28" i="6"/>
  <c r="Y29" i="6"/>
  <c r="Y16" i="6"/>
  <c r="X27" i="6"/>
  <c r="J26" i="1"/>
  <c r="K26" i="1"/>
  <c r="L26" i="1" s="1"/>
  <c r="M26" i="1" s="1"/>
  <c r="F22" i="4" s="1"/>
  <c r="K27" i="1"/>
  <c r="L27" i="1" s="1"/>
  <c r="M27" i="1" s="1"/>
  <c r="F23" i="4" s="1"/>
  <c r="L23" i="4" s="1"/>
  <c r="Y25" i="5" l="1"/>
  <c r="V25" i="5"/>
  <c r="R25" i="5"/>
  <c r="P25" i="5"/>
  <c r="N25" i="5"/>
  <c r="L25" i="5"/>
  <c r="J25" i="5"/>
  <c r="H25" i="5"/>
  <c r="F25" i="5"/>
  <c r="X21" i="6"/>
  <c r="X22" i="6"/>
  <c r="X23" i="6"/>
  <c r="X24" i="6"/>
  <c r="X25" i="6"/>
  <c r="X26" i="6"/>
  <c r="X28" i="6"/>
  <c r="X29" i="6"/>
  <c r="S25" i="5" l="1"/>
  <c r="T25" i="5" s="1"/>
  <c r="W25" i="5" s="1"/>
  <c r="X25" i="5" s="1"/>
  <c r="Y17" i="5"/>
  <c r="Y18" i="5"/>
  <c r="Y19" i="5"/>
  <c r="Y20" i="5"/>
  <c r="Y21" i="5"/>
  <c r="Y22" i="5"/>
  <c r="Y23" i="5"/>
  <c r="W19" i="5"/>
  <c r="X19" i="5" s="1"/>
  <c r="W21" i="5"/>
  <c r="X21" i="5" s="1"/>
  <c r="V17" i="5"/>
  <c r="V18" i="5"/>
  <c r="V19" i="5"/>
  <c r="V20" i="5"/>
  <c r="W20" i="5" s="1"/>
  <c r="X20" i="5" s="1"/>
  <c r="V21" i="5"/>
  <c r="V22" i="5"/>
  <c r="V23" i="5"/>
  <c r="S19" i="5"/>
  <c r="R23" i="5"/>
  <c r="P23" i="5"/>
  <c r="N23" i="5"/>
  <c r="L23" i="5"/>
  <c r="J23" i="5"/>
  <c r="H23" i="5"/>
  <c r="S23" i="5" s="1"/>
  <c r="T23" i="5" s="1"/>
  <c r="W23" i="5" s="1"/>
  <c r="X23" i="5" s="1"/>
  <c r="F23" i="5"/>
  <c r="R22" i="5"/>
  <c r="P22" i="5"/>
  <c r="N22" i="5"/>
  <c r="L22" i="5"/>
  <c r="J22" i="5"/>
  <c r="H22" i="5"/>
  <c r="F22" i="5"/>
  <c r="S22" i="5" s="1"/>
  <c r="T22" i="5" s="1"/>
  <c r="W22" i="5" s="1"/>
  <c r="X22" i="5" s="1"/>
  <c r="X19" i="6" l="1"/>
  <c r="R18" i="5"/>
  <c r="P18" i="5"/>
  <c r="N18" i="5"/>
  <c r="L18" i="5"/>
  <c r="J18" i="5"/>
  <c r="H18" i="5"/>
  <c r="F18" i="5"/>
  <c r="S18" i="5" l="1"/>
  <c r="T18" i="5" s="1"/>
  <c r="W18" i="5" s="1"/>
  <c r="X18" i="5" s="1"/>
  <c r="R17" i="5"/>
  <c r="P17" i="5"/>
  <c r="N17" i="5"/>
  <c r="L17" i="5"/>
  <c r="J17" i="5"/>
  <c r="H17" i="5"/>
  <c r="F17" i="5"/>
  <c r="Y16" i="5"/>
  <c r="V16" i="5"/>
  <c r="R16" i="5"/>
  <c r="P16" i="5"/>
  <c r="N16" i="5"/>
  <c r="L16" i="5"/>
  <c r="J16" i="5"/>
  <c r="H16" i="5"/>
  <c r="F16" i="5"/>
  <c r="Z19" i="6"/>
  <c r="AA19" i="6" s="1"/>
  <c r="Z21" i="6"/>
  <c r="AA21" i="6" s="1"/>
  <c r="Z23" i="6"/>
  <c r="AA23" i="6" s="1"/>
  <c r="Z24" i="6"/>
  <c r="AA24" i="6"/>
  <c r="Z25" i="6"/>
  <c r="AA25" i="6" s="1"/>
  <c r="Z26" i="6"/>
  <c r="AA26" i="6" s="1"/>
  <c r="Z27" i="6"/>
  <c r="AA27" i="6" s="1"/>
  <c r="Z28" i="6"/>
  <c r="AA28" i="6" s="1"/>
  <c r="G22" i="4" s="1"/>
  <c r="Z29" i="6"/>
  <c r="AA29" i="6" s="1"/>
  <c r="G23" i="4" s="1"/>
  <c r="X17" i="6"/>
  <c r="Z17" i="6" s="1"/>
  <c r="AA17" i="6" s="1"/>
  <c r="X18" i="6"/>
  <c r="Z18" i="6" s="1"/>
  <c r="AA18" i="6" s="1"/>
  <c r="X20" i="6"/>
  <c r="Z20" i="6" s="1"/>
  <c r="AA20" i="6" s="1"/>
  <c r="Z22" i="6"/>
  <c r="AA22" i="6" s="1"/>
  <c r="N22" i="4" l="1"/>
  <c r="O22" i="4" s="1"/>
  <c r="H22" i="4"/>
  <c r="I22" i="4" s="1"/>
  <c r="J22" i="4" s="1"/>
  <c r="N23" i="4"/>
  <c r="O23" i="4" s="1"/>
  <c r="H23" i="4"/>
  <c r="I23" i="4" s="1"/>
  <c r="J23" i="4" s="1"/>
  <c r="S17" i="5"/>
  <c r="T17" i="5" s="1"/>
  <c r="W17" i="5" s="1"/>
  <c r="X17" i="5" s="1"/>
  <c r="S16" i="5"/>
  <c r="T16" i="5" s="1"/>
  <c r="W16" i="5" s="1"/>
  <c r="X16" i="5" s="1"/>
  <c r="G11" i="4"/>
  <c r="G12" i="4"/>
  <c r="G13" i="4"/>
  <c r="G14" i="4"/>
  <c r="M14" i="4" s="1"/>
  <c r="G15" i="4"/>
  <c r="G16" i="4"/>
  <c r="G17" i="4"/>
  <c r="G18" i="4"/>
  <c r="G19" i="4"/>
  <c r="G20" i="4"/>
  <c r="G21" i="4"/>
  <c r="N10" i="4" l="1"/>
  <c r="O10" i="4" s="1"/>
  <c r="N17" i="4"/>
  <c r="O17" i="4" s="1"/>
  <c r="N16" i="4"/>
  <c r="O16" i="4" s="1"/>
  <c r="N15" i="4"/>
  <c r="O15" i="4" s="1"/>
  <c r="N14" i="4"/>
  <c r="O14" i="4" s="1"/>
  <c r="N13" i="4"/>
  <c r="O13" i="4" s="1"/>
  <c r="N12" i="4"/>
  <c r="O12" i="4" s="1"/>
  <c r="N11" i="4"/>
  <c r="O11" i="4" s="1"/>
  <c r="X16" i="6" l="1"/>
  <c r="Z16" i="6" s="1"/>
  <c r="AA16" i="6" l="1"/>
  <c r="G10" i="4" s="1"/>
  <c r="N17" i="2" l="1"/>
  <c r="O17" i="2" s="1"/>
  <c r="N18" i="2"/>
  <c r="O18" i="2" s="1"/>
  <c r="N19" i="2"/>
  <c r="O19" i="2" s="1"/>
  <c r="N20" i="2"/>
  <c r="O20" i="2" s="1"/>
  <c r="N21" i="2"/>
  <c r="O21" i="2" s="1"/>
  <c r="N22" i="2"/>
  <c r="O22" i="2" s="1"/>
  <c r="N23" i="2"/>
  <c r="O23" i="2" s="1"/>
  <c r="N24" i="2"/>
  <c r="O24" i="2" s="1"/>
  <c r="N25" i="2"/>
  <c r="O25" i="2" s="1"/>
  <c r="N26" i="2"/>
  <c r="O26" i="2" s="1"/>
  <c r="N27" i="2"/>
  <c r="O27" i="2" s="1"/>
  <c r="N28" i="2"/>
  <c r="O28" i="2" s="1"/>
  <c r="N29" i="2"/>
  <c r="O29" i="2" s="1"/>
  <c r="N30" i="2"/>
  <c r="O30" i="2" s="1"/>
  <c r="N31" i="2"/>
  <c r="O31" i="2" s="1"/>
  <c r="N32" i="2"/>
  <c r="O32" i="2" s="1"/>
  <c r="N33" i="2"/>
  <c r="O33" i="2" s="1"/>
  <c r="N34" i="2"/>
  <c r="O34" i="2" s="1"/>
  <c r="N16" i="2"/>
  <c r="O16" i="2" s="1"/>
  <c r="B17" i="5"/>
  <c r="B22" i="5"/>
  <c r="B40" i="5"/>
  <c r="B41" i="5"/>
  <c r="B42" i="5"/>
  <c r="B43" i="5"/>
  <c r="B44" i="5"/>
  <c r="B45" i="5"/>
  <c r="B46" i="5"/>
  <c r="B47" i="5"/>
  <c r="B48" i="5"/>
  <c r="L24" i="5"/>
  <c r="L34" i="5"/>
  <c r="L35" i="5"/>
  <c r="L40" i="5"/>
  <c r="L41" i="5"/>
  <c r="L42" i="5"/>
  <c r="L43" i="5"/>
  <c r="L44" i="5"/>
  <c r="L45" i="5"/>
  <c r="L46" i="5"/>
  <c r="L47" i="5"/>
  <c r="L48" i="5"/>
  <c r="J24" i="5"/>
  <c r="J34" i="5"/>
  <c r="J35" i="5"/>
  <c r="J40" i="5"/>
  <c r="J41" i="5"/>
  <c r="J42" i="5"/>
  <c r="J43" i="5"/>
  <c r="J44" i="5"/>
  <c r="J45" i="5"/>
  <c r="J46" i="5"/>
  <c r="J47" i="5"/>
  <c r="J48" i="5"/>
  <c r="H24" i="5"/>
  <c r="H34" i="5"/>
  <c r="H35" i="5"/>
  <c r="H40" i="5"/>
  <c r="H41" i="5"/>
  <c r="S41" i="5" s="1"/>
  <c r="T41" i="5" s="1"/>
  <c r="H42" i="5"/>
  <c r="H43" i="5"/>
  <c r="H44" i="5"/>
  <c r="H45" i="5"/>
  <c r="H46" i="5"/>
  <c r="H47" i="5"/>
  <c r="H48" i="5"/>
  <c r="F24" i="5"/>
  <c r="F34" i="5"/>
  <c r="F35" i="5"/>
  <c r="F40" i="5"/>
  <c r="F41" i="5"/>
  <c r="F42" i="5"/>
  <c r="F43" i="5"/>
  <c r="F44" i="5"/>
  <c r="F45" i="5"/>
  <c r="F46" i="5"/>
  <c r="F47" i="5"/>
  <c r="F48" i="5"/>
  <c r="Y24" i="5"/>
  <c r="Y34" i="5"/>
  <c r="Y35" i="5"/>
  <c r="Y40" i="5"/>
  <c r="Y41" i="5"/>
  <c r="Y42" i="5"/>
  <c r="Y43" i="5"/>
  <c r="Y44" i="5"/>
  <c r="Y45" i="5"/>
  <c r="Y46" i="5"/>
  <c r="Y47" i="5"/>
  <c r="Y48" i="5"/>
  <c r="V24" i="5"/>
  <c r="V34" i="5"/>
  <c r="V35" i="5"/>
  <c r="V40" i="5"/>
  <c r="V41" i="5"/>
  <c r="V42" i="5"/>
  <c r="V43" i="5"/>
  <c r="V44" i="5"/>
  <c r="V45" i="5"/>
  <c r="V46" i="5"/>
  <c r="V47" i="5"/>
  <c r="V48" i="5"/>
  <c r="R48" i="5"/>
  <c r="R24" i="5"/>
  <c r="R34" i="5"/>
  <c r="R35" i="5"/>
  <c r="R40" i="5"/>
  <c r="R41" i="5"/>
  <c r="R42" i="5"/>
  <c r="R43" i="5"/>
  <c r="R44" i="5"/>
  <c r="R45" i="5"/>
  <c r="R46" i="5"/>
  <c r="R47" i="5"/>
  <c r="P24" i="5"/>
  <c r="P34" i="5"/>
  <c r="P35" i="5"/>
  <c r="P40" i="5"/>
  <c r="P41" i="5"/>
  <c r="P42" i="5"/>
  <c r="P43" i="5"/>
  <c r="P44" i="5"/>
  <c r="P45" i="5"/>
  <c r="P46" i="5"/>
  <c r="P47" i="5"/>
  <c r="P48" i="5"/>
  <c r="N24" i="5"/>
  <c r="N34" i="5"/>
  <c r="N35" i="5"/>
  <c r="N40" i="5"/>
  <c r="N41" i="5"/>
  <c r="N42" i="5"/>
  <c r="N43" i="5"/>
  <c r="N44" i="5"/>
  <c r="N45" i="5"/>
  <c r="N46" i="5"/>
  <c r="N47" i="5"/>
  <c r="N48" i="5"/>
  <c r="S44" i="5" l="1"/>
  <c r="T44" i="5" s="1"/>
  <c r="W44" i="5" s="1"/>
  <c r="X44" i="5" s="1"/>
  <c r="S42" i="5"/>
  <c r="T42" i="5" s="1"/>
  <c r="W42" i="5" s="1"/>
  <c r="X42" i="5" s="1"/>
  <c r="S45" i="5"/>
  <c r="T45" i="5" s="1"/>
  <c r="W45" i="5" s="1"/>
  <c r="X45" i="5" s="1"/>
  <c r="S46" i="5"/>
  <c r="T46" i="5" s="1"/>
  <c r="W46" i="5" s="1"/>
  <c r="X46" i="5" s="1"/>
  <c r="S35" i="5"/>
  <c r="T35" i="5" s="1"/>
  <c r="W35" i="5" s="1"/>
  <c r="X35" i="5" s="1"/>
  <c r="S34" i="5"/>
  <c r="T34" i="5" s="1"/>
  <c r="W34" i="5" s="1"/>
  <c r="X34" i="5" s="1"/>
  <c r="S43" i="5"/>
  <c r="T43" i="5" s="1"/>
  <c r="W43" i="5" s="1"/>
  <c r="X43" i="5" s="1"/>
  <c r="W41" i="5"/>
  <c r="X41" i="5" s="1"/>
  <c r="S48" i="5"/>
  <c r="T48" i="5" s="1"/>
  <c r="W48" i="5" s="1"/>
  <c r="X48" i="5" s="1"/>
  <c r="S40" i="5"/>
  <c r="T40" i="5" s="1"/>
  <c r="W40" i="5" s="1"/>
  <c r="X40" i="5" s="1"/>
  <c r="S24" i="5"/>
  <c r="T24" i="5" s="1"/>
  <c r="W24" i="5" s="1"/>
  <c r="X24" i="5" s="1"/>
  <c r="S47" i="5"/>
  <c r="T47" i="5" s="1"/>
  <c r="W47" i="5" s="1"/>
  <c r="X47" i="5" s="1"/>
  <c r="B16" i="5"/>
  <c r="J15" i="1" l="1"/>
  <c r="K15" i="1"/>
  <c r="L15" i="1" s="1"/>
  <c r="M15" i="1" s="1"/>
  <c r="F11" i="4" s="1"/>
  <c r="H11" i="4" s="1"/>
  <c r="I11" i="4" s="1"/>
  <c r="J11" i="4" s="1"/>
  <c r="J16" i="1"/>
  <c r="K16" i="1"/>
  <c r="L16" i="1" s="1"/>
  <c r="M16" i="1" s="1"/>
  <c r="F12" i="4" s="1"/>
  <c r="H12" i="4" s="1"/>
  <c r="I12" i="4" s="1"/>
  <c r="J12" i="4" s="1"/>
  <c r="J17" i="1"/>
  <c r="K17" i="1"/>
  <c r="L17" i="1" s="1"/>
  <c r="M17" i="1" s="1"/>
  <c r="F13" i="4" s="1"/>
  <c r="H13" i="4" s="1"/>
  <c r="I13" i="4" s="1"/>
  <c r="J13" i="4" s="1"/>
  <c r="J18" i="1"/>
  <c r="K18" i="1"/>
  <c r="L18" i="1" s="1"/>
  <c r="M18" i="1" s="1"/>
  <c r="F14" i="4" s="1"/>
  <c r="H14" i="4" s="1"/>
  <c r="I14" i="4" s="1"/>
  <c r="J14" i="4" s="1"/>
  <c r="J19" i="1"/>
  <c r="K19" i="1"/>
  <c r="L19" i="1" s="1"/>
  <c r="M19" i="1" s="1"/>
  <c r="F15" i="4" s="1"/>
  <c r="H15" i="4" s="1"/>
  <c r="I15" i="4" s="1"/>
  <c r="J15" i="4" s="1"/>
  <c r="J20" i="1"/>
  <c r="K20" i="1"/>
  <c r="L20" i="1" s="1"/>
  <c r="M20" i="1" s="1"/>
  <c r="F16" i="4" s="1"/>
  <c r="H16" i="4" s="1"/>
  <c r="I16" i="4" s="1"/>
  <c r="J16" i="4" s="1"/>
  <c r="J21" i="1"/>
  <c r="K21" i="1"/>
  <c r="L21" i="1" s="1"/>
  <c r="M21" i="1" s="1"/>
  <c r="F17" i="4" s="1"/>
  <c r="H17" i="4" s="1"/>
  <c r="I17" i="4" s="1"/>
  <c r="J17" i="4" s="1"/>
  <c r="J22" i="1"/>
  <c r="K22" i="1"/>
  <c r="L22" i="1" s="1"/>
  <c r="M22" i="1" s="1"/>
  <c r="F18" i="4" s="1"/>
  <c r="J23" i="1"/>
  <c r="K23" i="1"/>
  <c r="L23" i="1" s="1"/>
  <c r="M23" i="1" s="1"/>
  <c r="F19" i="4" s="1"/>
  <c r="J24" i="1"/>
  <c r="K24" i="1"/>
  <c r="L24" i="1" s="1"/>
  <c r="M24" i="1" s="1"/>
  <c r="F20" i="4" s="1"/>
  <c r="J25" i="1"/>
  <c r="K25" i="1"/>
  <c r="L25" i="1" s="1"/>
  <c r="M25" i="1" s="1"/>
  <c r="F21" i="4" s="1"/>
  <c r="H21" i="4" l="1"/>
  <c r="I21" i="4" s="1"/>
  <c r="J21" i="4" s="1"/>
  <c r="L21" i="4"/>
  <c r="N21" i="4" s="1"/>
  <c r="O21" i="4" s="1"/>
  <c r="H20" i="4"/>
  <c r="I20" i="4" s="1"/>
  <c r="J20" i="4" s="1"/>
  <c r="N20" i="4"/>
  <c r="O20" i="4" s="1"/>
  <c r="H19" i="4"/>
  <c r="I19" i="4" s="1"/>
  <c r="J19" i="4" s="1"/>
  <c r="L19" i="4"/>
  <c r="N19" i="4" s="1"/>
  <c r="O19" i="4" s="1"/>
  <c r="H18" i="4"/>
  <c r="I18" i="4" s="1"/>
  <c r="J18" i="4" s="1"/>
  <c r="N18" i="4"/>
  <c r="O18" i="4" s="1"/>
  <c r="J14" i="1"/>
  <c r="K14" i="1"/>
  <c r="L14" i="1" s="1"/>
  <c r="M14" i="1" s="1"/>
  <c r="F10" i="4" s="1"/>
  <c r="C6" i="1"/>
  <c r="C7" i="1" s="1"/>
  <c r="C8" i="1" s="1"/>
  <c r="C9" i="1" s="1"/>
  <c r="H10" i="4" l="1"/>
  <c r="I10" i="4" s="1"/>
  <c r="J10" i="4" s="1"/>
</calcChain>
</file>

<file path=xl/sharedStrings.xml><?xml version="1.0" encoding="utf-8"?>
<sst xmlns="http://schemas.openxmlformats.org/spreadsheetml/2006/main" count="1188" uniqueCount="358">
  <si>
    <t>Resultados de la calificación del Riesgo de Corrupción</t>
  </si>
  <si>
    <t>PROBABILIDAD</t>
  </si>
  <si>
    <t>Casi Seguro</t>
  </si>
  <si>
    <t>Probable</t>
  </si>
  <si>
    <t>Posible</t>
  </si>
  <si>
    <t>Improbable</t>
  </si>
  <si>
    <t>Rara Vez</t>
  </si>
  <si>
    <t>Moderado</t>
  </si>
  <si>
    <t>Mayor</t>
  </si>
  <si>
    <t>Puntaje</t>
  </si>
  <si>
    <t>DESCRIPTOR</t>
  </si>
  <si>
    <t>NIVEL</t>
  </si>
  <si>
    <t>DESCRIPCIÓN</t>
  </si>
  <si>
    <t>FRECUENCIA</t>
  </si>
  <si>
    <t>Se espera que el evento ocurra en la mayoría de las circunstancias</t>
  </si>
  <si>
    <t>Es viable que el evento ocurra en la mayoría de las circunstancias</t>
  </si>
  <si>
    <t>El evento podrá ocurrir en algún momento</t>
  </si>
  <si>
    <t>El evento puede ocurrir en algún momento</t>
  </si>
  <si>
    <t>El evento puede ocurrir solo en circunstancias excepcionales (poco comunes o anormales)</t>
  </si>
  <si>
    <t>Más de 1 vez al año.</t>
  </si>
  <si>
    <t>Al menos 1 vez en el último año.</t>
  </si>
  <si>
    <t>Al menos 1 vez en los últimos 2 años</t>
  </si>
  <si>
    <t>Al menos 1 vez en los últimos 5 años.</t>
  </si>
  <si>
    <t>No se ha presentado en los últimos 5 años.</t>
  </si>
  <si>
    <t>Nro.</t>
  </si>
  <si>
    <t>RIESGO</t>
  </si>
  <si>
    <t>P1</t>
  </si>
  <si>
    <t>P2</t>
  </si>
  <si>
    <t>P3</t>
  </si>
  <si>
    <t>P4</t>
  </si>
  <si>
    <t>P5</t>
  </si>
  <si>
    <t>P6</t>
  </si>
  <si>
    <t>TOTAL</t>
  </si>
  <si>
    <t>PROMEDIO</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</si>
  <si>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</si>
  <si>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</si>
  <si>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</si>
  <si>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</si>
  <si>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</si>
  <si>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</si>
  <si>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</si>
  <si>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</si>
  <si>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</si>
  <si>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</si>
  <si>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</si>
  <si>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</si>
  <si>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</si>
  <si>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</si>
  <si>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</si>
  <si>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</si>
  <si>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</si>
  <si>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</si>
  <si>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</si>
  <si>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</si>
  <si>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</si>
  <si>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</si>
  <si>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</si>
  <si>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</si>
  <si>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</si>
  <si>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</si>
  <si>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</si>
  <si>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</si>
  <si>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</si>
  <si>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</si>
  <si>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</si>
  <si>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</si>
  <si>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</si>
  <si>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</si>
  <si>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</si>
  <si>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</si>
  <si>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</si>
  <si>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Clasificación del Riesgo</t>
  </si>
  <si>
    <t>Proceso</t>
  </si>
  <si>
    <t>No.</t>
  </si>
  <si>
    <t>Riesgo</t>
  </si>
  <si>
    <t>PUNTAJE</t>
  </si>
  <si>
    <t>Pregunta:  DETERMINAR EL VALOR DEL IMPACTO</t>
  </si>
  <si>
    <t>INSIGNIFICANTE/MENOR/MODERADO/MAYOR/CATASTRÓFICO</t>
  </si>
  <si>
    <t>Pérdida de Información crítica para la entidad que no se puede recuperar</t>
  </si>
  <si>
    <t>Clasificación</t>
  </si>
  <si>
    <t>Causas</t>
  </si>
  <si>
    <t>Probabilidad</t>
  </si>
  <si>
    <t>Impacto</t>
  </si>
  <si>
    <t>Riesgo Residual</t>
  </si>
  <si>
    <t>Opción de Manejo</t>
  </si>
  <si>
    <t>Actividad de Control</t>
  </si>
  <si>
    <t>Soporte</t>
  </si>
  <si>
    <t>Responsable</t>
  </si>
  <si>
    <t>Tiempo</t>
  </si>
  <si>
    <t>Indicador</t>
  </si>
  <si>
    <t>Riesgo Inherente</t>
  </si>
  <si>
    <t>Puntaje (Frecuencia)</t>
  </si>
  <si>
    <t>Factibilidad</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</si>
  <si>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</si>
  <si>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</si>
  <si>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</si>
  <si>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</si>
  <si>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</si>
  <si>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</si>
  <si>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</si>
  <si>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</si>
  <si>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</si>
  <si>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</si>
  <si>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</si>
  <si>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</si>
  <si>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</si>
  <si>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</si>
  <si>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</si>
  <si>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</si>
  <si>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</si>
  <si>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</si>
  <si>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</si>
  <si>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</si>
  <si>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</si>
  <si>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</si>
  <si>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</si>
  <si>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</si>
  <si>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</si>
  <si>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</si>
  <si>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</si>
  <si>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</si>
  <si>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</si>
  <si>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</si>
  <si>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</si>
  <si>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</si>
  <si>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Planeación Estratégica</t>
  </si>
  <si>
    <t>Código:</t>
  </si>
  <si>
    <t>Versión:</t>
  </si>
  <si>
    <t>Fecha:</t>
  </si>
  <si>
    <t>Página:</t>
  </si>
  <si>
    <t>Elaborado por:</t>
  </si>
  <si>
    <t>Camilo E. Salgado Gil
Prof. Esp. OAP</t>
  </si>
  <si>
    <t>Revisado por:</t>
  </si>
  <si>
    <t>José Joaquín Vargas Ramírez
Prof. Esp. OAP</t>
  </si>
  <si>
    <t>Aprobado por:</t>
  </si>
  <si>
    <t>Pedro José Portilla Ubaté
Jefe OAP</t>
  </si>
  <si>
    <t>PE-P5-F2</t>
  </si>
  <si>
    <t>Matriz de Riesgos</t>
  </si>
  <si>
    <t>Solidez del Conjunto de Controles</t>
  </si>
  <si>
    <t>Puntaje a Disminuir Probabilidad</t>
  </si>
  <si>
    <t>Para el cálculo de la solidez del conjunto de controles, se debe obtener un promedio de la solidez individual de los controles y registrar el resultado en la columna "solidez del conjunto de controles"</t>
  </si>
  <si>
    <t>El Contyrol Disminuye Directamente…</t>
  </si>
  <si>
    <t>Para determinar el puntaje a disminuir en probabilidad e impacto tener en cuenta la siguiente tabla:</t>
  </si>
  <si>
    <t>Controles Disminuyen Probabilidad…</t>
  </si>
  <si>
    <t>Controles Disminuyen Impacto…</t>
  </si>
  <si>
    <t>Puntaje a Disminuir en Probabilidad</t>
  </si>
  <si>
    <t>Puntaje a Disminuir en Impacto</t>
  </si>
  <si>
    <t>Fuerte</t>
  </si>
  <si>
    <t>Directamente</t>
  </si>
  <si>
    <t>Indirectamente</t>
  </si>
  <si>
    <t>No Disminuye</t>
  </si>
  <si>
    <t>Puntaje a Disminuir Impacto</t>
  </si>
  <si>
    <t>Si se trata de un Riesgo de Corrupción, valorar según la tabla a continuación:</t>
  </si>
  <si>
    <r>
      <t xml:space="preserve">Cuando un control disminuye directamente probabilidad, también disminuye indirectamente impacto, </t>
    </r>
    <r>
      <rPr>
        <b/>
        <u/>
        <sz val="14"/>
        <color theme="0"/>
        <rFont val="Arial"/>
        <family val="2"/>
      </rPr>
      <t>si, y solo si</t>
    </r>
    <r>
      <rPr>
        <sz val="14"/>
        <color theme="0"/>
        <rFont val="Arial"/>
        <family val="2"/>
      </rPr>
      <t xml:space="preserve"> la solidez del conjunto de controles es </t>
    </r>
    <r>
      <rPr>
        <b/>
        <u/>
        <sz val="14"/>
        <color theme="0"/>
        <rFont val="Arial"/>
        <family val="2"/>
      </rPr>
      <t>Fuerte</t>
    </r>
  </si>
  <si>
    <t>Página 1 de 1</t>
  </si>
  <si>
    <t>Causa</t>
  </si>
  <si>
    <r>
      <rPr>
        <b/>
        <sz val="10"/>
        <rFont val="Arial"/>
        <family val="2"/>
      </rPr>
      <t xml:space="preserve">1. </t>
    </r>
    <r>
      <rPr>
        <sz val="10"/>
        <rFont val="Arial"/>
        <family val="2"/>
      </rPr>
      <t>¿Afectar al grupo de funcionarios del proceso?</t>
    </r>
  </si>
  <si>
    <r>
      <rPr>
        <b/>
        <sz val="10"/>
        <rFont val="Arial"/>
        <family val="2"/>
      </rPr>
      <t xml:space="preserve">2. </t>
    </r>
    <r>
      <rPr>
        <sz val="10"/>
        <rFont val="Arial"/>
        <family val="2"/>
      </rPr>
      <t>¿Afectar el cumplimiento de metas y objetivos de la dependencia?</t>
    </r>
  </si>
  <si>
    <r>
      <rPr>
        <b/>
        <sz val="10"/>
        <rFont val="Arial"/>
        <family val="2"/>
      </rPr>
      <t xml:space="preserve">3. </t>
    </r>
    <r>
      <rPr>
        <sz val="10"/>
        <rFont val="Arial"/>
        <family val="2"/>
      </rPr>
      <t>¿Afectar el cumplimiento de la misión de la Entidad?</t>
    </r>
  </si>
  <si>
    <r>
      <rPr>
        <b/>
        <sz val="10"/>
        <rFont val="Arial"/>
        <family val="2"/>
      </rPr>
      <t xml:space="preserve">4. </t>
    </r>
    <r>
      <rPr>
        <sz val="10"/>
        <rFont val="Arial"/>
        <family val="2"/>
      </rPr>
      <t>¿Afectar el cumplimiento de la misión del sector al que pertenece la Entidad?</t>
    </r>
  </si>
  <si>
    <r>
      <t xml:space="preserve">5. </t>
    </r>
    <r>
      <rPr>
        <sz val="10"/>
        <rFont val="Arial"/>
        <family val="2"/>
      </rPr>
      <t>¿Genera perdida de confianza de la Entidad, afectando su reputación?</t>
    </r>
  </si>
  <si>
    <r>
      <t xml:space="preserve">6. </t>
    </r>
    <r>
      <rPr>
        <sz val="10"/>
        <rFont val="Arial"/>
        <family val="2"/>
      </rPr>
      <t>¿Generar perdida de recursos economicos?</t>
    </r>
  </si>
  <si>
    <r>
      <t xml:space="preserve">7. </t>
    </r>
    <r>
      <rPr>
        <sz val="10"/>
        <rFont val="Arial"/>
        <family val="2"/>
      </rPr>
      <t>¿Afectar la generación de los productos de prestación de servicios?</t>
    </r>
  </si>
  <si>
    <r>
      <t xml:space="preserve">8. </t>
    </r>
    <r>
      <rPr>
        <sz val="10"/>
        <rFont val="Arial"/>
        <family val="2"/>
      </rPr>
      <t>¿Dar lugar al detrimento de la calidad de vida de la comunidad por la perdida del bien o servicios o los recursos publicos?</t>
    </r>
  </si>
  <si>
    <r>
      <t xml:space="preserve">9. </t>
    </r>
    <r>
      <rPr>
        <sz val="10"/>
        <rFont val="Arial"/>
        <family val="2"/>
      </rPr>
      <t>¿Generar perdida de información de la Entidad?</t>
    </r>
  </si>
  <si>
    <r>
      <t xml:space="preserve">10. </t>
    </r>
    <r>
      <rPr>
        <sz val="10"/>
        <rFont val="Arial"/>
        <family val="2"/>
      </rPr>
      <t>¿Generar intervención de los organos de control, de la Fiscalia, u otro entre?</t>
    </r>
  </si>
  <si>
    <r>
      <t xml:space="preserve">11. </t>
    </r>
    <r>
      <rPr>
        <sz val="10"/>
        <rFont val="Arial"/>
        <family val="2"/>
      </rPr>
      <t>¿Dar lugar a procesos sancionatorios?</t>
    </r>
  </si>
  <si>
    <r>
      <t xml:space="preserve">12. </t>
    </r>
    <r>
      <rPr>
        <sz val="10"/>
        <rFont val="Arial"/>
        <family val="2"/>
      </rPr>
      <t>¿Dar lugar a procesos disciplinarios?</t>
    </r>
  </si>
  <si>
    <r>
      <t xml:space="preserve">13. </t>
    </r>
    <r>
      <rPr>
        <sz val="10"/>
        <rFont val="Arial"/>
        <family val="2"/>
      </rPr>
      <t>¿Dar lugar a procesos fiscales?</t>
    </r>
  </si>
  <si>
    <r>
      <rPr>
        <b/>
        <sz val="10"/>
        <rFont val="Arial"/>
        <family val="2"/>
      </rPr>
      <t xml:space="preserve">14. </t>
    </r>
    <r>
      <rPr>
        <sz val="10"/>
        <rFont val="Arial"/>
        <family val="2"/>
      </rPr>
      <t>¿Dar lugar a procesos penales?</t>
    </r>
  </si>
  <si>
    <r>
      <t xml:space="preserve">15. </t>
    </r>
    <r>
      <rPr>
        <sz val="10"/>
        <rFont val="Arial"/>
        <family val="2"/>
      </rPr>
      <t>¿Generar Perdida de Credibilidad del sector?</t>
    </r>
  </si>
  <si>
    <r>
      <t xml:space="preserve">16. </t>
    </r>
    <r>
      <rPr>
        <sz val="10"/>
        <rFont val="Arial"/>
        <family val="2"/>
      </rPr>
      <t>¿Ocasiona lesiones fisicas o perdida de vidas humanas?</t>
    </r>
  </si>
  <si>
    <r>
      <t xml:space="preserve">17. </t>
    </r>
    <r>
      <rPr>
        <sz val="10"/>
        <rFont val="Arial"/>
        <family val="2"/>
      </rPr>
      <t>¿Afectar la imagen regional?</t>
    </r>
  </si>
  <si>
    <r>
      <rPr>
        <b/>
        <sz val="10"/>
        <rFont val="Arial"/>
        <family val="2"/>
      </rPr>
      <t xml:space="preserve">18. </t>
    </r>
    <r>
      <rPr>
        <sz val="10"/>
        <rFont val="Arial"/>
        <family val="2"/>
      </rPr>
      <t>¿Afectar la imagen nacional?</t>
    </r>
  </si>
  <si>
    <t>SI  /  NO</t>
  </si>
  <si>
    <t>Total de Preguntas Afirmativas</t>
  </si>
  <si>
    <t>Total de Preguntas Negativas</t>
  </si>
  <si>
    <t>MODERADO/MAYOR/CATASTRÓFICO</t>
  </si>
  <si>
    <t>SI</t>
  </si>
  <si>
    <t>NO</t>
  </si>
  <si>
    <r>
      <rPr>
        <b/>
        <sz val="10"/>
        <rFont val="Arial"/>
        <family val="2"/>
      </rPr>
      <t>19.</t>
    </r>
    <r>
      <rPr>
        <sz val="10"/>
        <rFont val="Arial"/>
        <family val="2"/>
      </rPr>
      <t xml:space="preserve"> ¿Generar daño ambiental?</t>
    </r>
  </si>
  <si>
    <t>NOTA: Si se cuenta con datos históricos sobre materialización de los riesgos a evaluar, se debe calificar basado en la frecuencia, de lo contrario, se debe calificar de acuerdo a la percepción de factibilidad (En escala de 1 a 5)por un grupo de mínimo 4 funcionarios del proceso.</t>
  </si>
  <si>
    <t>Ocultamiento o pérdida intencional del expediente disciplinario</t>
  </si>
  <si>
    <t>Decisión contraria a derecho emitida en virtud de una dádiva ofrecida a cambio</t>
  </si>
  <si>
    <t>Corrupción</t>
  </si>
  <si>
    <t>Control Disciplinario</t>
  </si>
  <si>
    <t>Ausencia de ética, rectitud, probidad y honestidad.</t>
  </si>
  <si>
    <t xml:space="preserve">Inventario físico de los expedientes activos del Grupo de Contro Interno Disciplinario, realizado por los profesionales adscritos al mismo, cada seis (6) meses, con el próposito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 </t>
  </si>
  <si>
    <t>El Profesional Especializado (a) de Control Disciplinario en conjunto con el Jefe de la Oficina revisarán cada uno de los proyectos de los actos administrativos, verifiacndo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</si>
  <si>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 xml:space="preserve">Acta del Inventario </t>
  </si>
  <si>
    <t>Profesional Especializado Control Disciplinario y demás profesionales del área</t>
  </si>
  <si>
    <t>Semestral</t>
  </si>
  <si>
    <t>Número de denuncias ante los entes de control de los funcionarios/ número de funcionarios de Control Disciplinario</t>
  </si>
  <si>
    <t>Correos electrónicos</t>
  </si>
  <si>
    <t>Subsecretario de Despacho y Profesional Especializado Control Disciplinario</t>
  </si>
  <si>
    <t>No. De expedientes corregidos por decisiones contrarias a derecho/ No. Total de expedientes corregidos</t>
  </si>
  <si>
    <t>El Profesional Especializado de Control Disciplinario semestralmente verifica los antecedentes disciplinarios del grupo de profesionales adscritos a la oficina de control disciplinario en la página del Consejo Superior de la Judicatura. En caso de encontrar alguna irregularidad se informará a la Subdirección Administrativa y Financiera. Como soporte queda una carpeta con los certificados impresos.</t>
  </si>
  <si>
    <t>Débil</t>
  </si>
  <si>
    <t>El Profesional Especializado (a) de Control Disciplinario cada vez que se profiere un proyecto de acto administrativo los revisa, verifiacndo que esté acorde con la Ley y el Material probatorio recaudo en el expediente. En caso de no cumplir con los requisitos de Ley, el profesional que realizó el proyecto deberá modificarlo o corregirlo de acuerdo a las sugerencias del (a) profesional especializado. Como evidencias quedan los correos electrónicos en los cuales se indican las observaciones.</t>
  </si>
  <si>
    <t>Posibilidad de nombrar un funcionario sin el lleno de requisitos, bajo la aprobación del funcionario encargado.</t>
  </si>
  <si>
    <t>GESTION DEL TALENTO HUMANO</t>
  </si>
  <si>
    <t>no</t>
  </si>
  <si>
    <t>Omisión de la aplicación de los parametros legales y normativos del proceso</t>
  </si>
  <si>
    <t xml:space="preserve">El profesional encargado en la SAF, de realizar los nombramientos debe veriicar la idoneidad de los soportes presentados para la posesion , actividad que se debe realizar conla lista de chequeo asociada al proceso de talento humano , asi como con la noramtividad vigente, esto es, manual de funciones y normas reglamentarias, en caso que no se cumpla con lo alli solictado, se derean allegar los documentos faltantes o recharzarlos, se deb dejar soporte en la lista de verificación. </t>
  </si>
  <si>
    <t>Listas de chequeo diligenciadas</t>
  </si>
  <si>
    <t>Profesional de la Subdirección Administrativa y Financiera</t>
  </si>
  <si>
    <t>Constante</t>
  </si>
  <si>
    <t>No de listas de chequeo / No. De posesión</t>
  </si>
  <si>
    <t>Posible hurto y/o uso idebido de bienes devolutivos en beneficio propio o particular.</t>
  </si>
  <si>
    <t>Gestión de Bienes y Servicios Generales</t>
  </si>
  <si>
    <t>Posible hurto y/o uso indebido de bienes devolutivos en beneficio propio o particular.</t>
  </si>
  <si>
    <t xml:space="preserve">Posible hurto y/o uso indebido de bienes devolutivos en beneficio propio o particular </t>
  </si>
  <si>
    <t xml:space="preserve">Falencias en el control del inventario de los bienes, Debilidades en el control y asignación de los vehíulos oficiales de la SDDE. </t>
  </si>
  <si>
    <t>ver controles</t>
  </si>
  <si>
    <t>1. Acta, lista de asistencia
2. Formato hoja de ruta, historial de vehículos, m,emorando</t>
  </si>
  <si>
    <t>1. El profesional de la SDDE designado como supervisor de contrato de vigilacia y seguridad
2.El profesional del proceso de bienes y servicios  encargado de la asignación de vehiculos oficiales</t>
  </si>
  <si>
    <t>1. Mensual
2. Diario</t>
  </si>
  <si>
    <t>1. NUMERO DE FORMATOS DE AUTORIZACIÓN DE SALIDA DE INVENTARIOS CONTRA LOS FORMATOS DEL ÁREA DE VIGILANCIA.
2. NUMERO DE HOJA de RUTA CONTRA EL HISTORIAL DE VIAJES REPORATDOS EN LA PLATAFORMA DIGITAL</t>
  </si>
  <si>
    <t>El nivel de seguridad que existe en la entidad es una debilidad debido al no cumplimiento de las labores inherentes por parte del personal de vigilancia.</t>
  </si>
  <si>
    <t xml:space="preserve">El profesional de la SDDE designado como supervisor de contrato de vigilacia y seguridad realiza  mensualmente Reuniones con el representante legal o delegado de la empresa de vigilancia  con el proposito de verificar y hacer seguimiento a los procesos, a las actividades desarrollas por parte del personal de vigilancia asignado a la sdde establecidas en el contrato , se  hacen las observaciones del caso y establecer compromisos en este periodo.  De esta reunion se levanta un acta con lista de asistencia  cuyo contenido es socializado al personal de vigilancia por parte de su superior inmediato. </t>
  </si>
  <si>
    <t xml:space="preserve">Debilidades en el control y asignación de los vehíulos oficiales de la SDDE.  </t>
  </si>
  <si>
    <t xml:space="preserve">profesional del proceso de bienes y servicios  encargado de la asignación de vehiculos oficiales verifica hoja de ruta del vehiculo diariamente con el fin de comparar el recorrido establecido en la hoja de ruta del vehículo con el chip de GPS ubicado en el vehiculo y asi mitigar el uso indebido del mismo. En caso de encontrar diferencias se reporta al jefe inmediato mediante memorando para que se tomen las decisiones pertinentes. las evidencias son  el formato hoja de ruta de vehiculo, historal de recorridos de vehiculos generado por la plataforma digital memorando  presentado al jefe inmediato </t>
  </si>
  <si>
    <t>Debil</t>
  </si>
  <si>
    <t>La posibilidad de no realizar el debido proceso según el protocolo, en beneficio de un tercero</t>
  </si>
  <si>
    <t>Atención al Ciudadano</t>
  </si>
  <si>
    <t xml:space="preserve">Interés de funcionarios o contratistas distinto a las dependencias que tramite la solicitud o ajeno a la entidad. 
Interés del implicado directo de las PQRS
</t>
  </si>
  <si>
    <t xml:space="preserve">El responsable de atención al ciudadano realiza mensualmente la verificación de las PQRS mediante un cuadro de control el total de los requerimientos radicados vs. los requerimientos respondidos. En caso de encontrar peticiones no resueltas se procede a contactar al jefe del area para informar la situación de no encontrarse se trasladaria a la oficina de control disciplinario. Como evidencia se encuentra el informe Mensual PQRSD, Revision Cuadro de control, Revision Semaforos SDQS </t>
  </si>
  <si>
    <t xml:space="preserve">Informe Mensual PQRSD, Revision Cuadro de control, Revision Semaforos SDQS </t>
  </si>
  <si>
    <t>Responsable Atencion al ciudadano</t>
  </si>
  <si>
    <t xml:space="preserve">mensual </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</si>
  <si>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</si>
  <si>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Interés de funcionarios o contratistas distinto a las dependencias que tramite la solicitud o ajeno a la entidad. 
Interés del implicado directo de las PQRS</t>
  </si>
  <si>
    <t>Selección de empresas beneficiarias de los procesos de fortalecimiento empresarial sin realizar convocatoria pública por beneficio privado</t>
  </si>
  <si>
    <t>Tomar decisiones claves de los proyecto sin contar con el aval del comité técnico y/o Supervisor con el fin de tener un beneficio privado</t>
  </si>
  <si>
    <t>Gestión de Competitividad</t>
  </si>
  <si>
    <t xml:space="preserve">* Omisión de la normatividad vigente
* Cronogramas muy ajustados en tiempo
* Falta de planeación </t>
  </si>
  <si>
    <t>* Incurrir a acciones de forma unilateral por parte del cooperante y/o contratista
* Presencia de actos de corrupción
* Afectación al desarrollo de los proyectos por falta del componente técnico</t>
  </si>
  <si>
    <t>Realización de convocatoria para todos los proyectos del componente de fortalecimiento empresarial teniendo encuenta lo definido en los  procesos y procedimientos definidos.
Esta actividad de control tiene como propósito garantizar la selección de empresas sea transparente y equitativa para las empresas interesadas a participar en los proyectos.
El supervisor semestralmente realizará una lista de chequeo en donde se relacionen los proyectos de fortalecimiento empresarial. Se validarán si cuentan con soportes por medio de actas de comité o informe técnicos de ejecución que describan la acción de convocatoria.
En caso de presentarse nuevamente, el riesgo la gerencia del proyecto debe hacer llamado de atención por medio escrito al encargado de la selección de empresas.</t>
  </si>
  <si>
    <t>Realización de comités técnicos para  la trazabilidad de decisiones del proyecto en sus diferentes etapas.
Esta actividad de control tiene como propósito garantizar que en los proyectos se estén desarrollando comités técnicos de acuerdo con la periodicidad definida y acordes con el Manual de Supervisión. 
El supervisor semestralmente realizará una lista de chequeo en donde se relacionen los proyectos que cuentan con comités técnicos.
En caso de presentarse nuevamente, el riesgo la gerencia del proyecto debe hacer llamado de atención por medio escrito al encargado e iniciar el proceso legal correspondiente,</t>
  </si>
  <si>
    <t xml:space="preserve">Actas de reunión comité técnico referente a convocatorias
Informes técnicos que describan la acción de convocatoria </t>
  </si>
  <si>
    <t>Directivos y/o Supervisores</t>
  </si>
  <si>
    <r>
      <rPr>
        <b/>
        <sz val="8"/>
        <color theme="1"/>
        <rFont val="8"/>
      </rPr>
      <t>Nivel de convocatoria de los Proyectos de fortalecimiento empresaria</t>
    </r>
    <r>
      <rPr>
        <sz val="8"/>
        <color theme="1"/>
        <rFont val="8"/>
      </rPr>
      <t xml:space="preserve">l = 
</t>
    </r>
    <r>
      <rPr>
        <u/>
        <sz val="8"/>
        <color theme="1"/>
        <rFont val="8"/>
      </rPr>
      <t># de proyectos que celebraron convocatorias</t>
    </r>
    <r>
      <rPr>
        <sz val="8"/>
        <color theme="1"/>
        <rFont val="8"/>
      </rPr>
      <t xml:space="preserve"> x 100%
Total de proyectos de fortalecimiento empresarial celebrados en el periodo</t>
    </r>
  </si>
  <si>
    <t>Actas de reunión comité técnico</t>
  </si>
  <si>
    <r>
      <rPr>
        <b/>
        <sz val="8"/>
        <color theme="1"/>
        <rFont val="8"/>
      </rPr>
      <t xml:space="preserve">Proyectos con seguimiento del Comité Técnico= </t>
    </r>
    <r>
      <rPr>
        <sz val="8"/>
        <color theme="1"/>
        <rFont val="8"/>
      </rPr>
      <t xml:space="preserve">
# de proyectos que  cuentan con el seguimiento mensual del</t>
    </r>
    <r>
      <rPr>
        <u/>
        <sz val="8"/>
        <color theme="1"/>
        <rFont val="8"/>
      </rPr>
      <t xml:space="preserve"> comité técnico                                                                  </t>
    </r>
    <r>
      <rPr>
        <sz val="8"/>
        <color theme="1"/>
        <rFont val="8"/>
      </rPr>
      <t xml:space="preserve"> X 100%
Total proyectos en ejecución </t>
    </r>
  </si>
  <si>
    <t>Selección de empresas beneficiarias de los procesos de fortalecimiento empresarial sin realizar convocatoria pública</t>
  </si>
  <si>
    <t>Tomar decisiones claves de los proyecto sin contar con el aval del comité técnico y/o Supervisor</t>
  </si>
  <si>
    <t>Gestión de Talento Humano</t>
  </si>
  <si>
    <t>La posiblidad de que se presente una decisión contraria a derecho emitida en virtud de una dádiva ofrecida a cambio</t>
  </si>
  <si>
    <t>La posibilidad de seleccionar empresas beneficiarias de los procesos de fortalecimiento empresarial sin realizar convocatoria pública por beneficio privado</t>
  </si>
  <si>
    <t>La posibilidad de tomar decisiones claves de los proyecto sin contar con el aval del comité técnico y/o Supervisor con el fin de tener un beneficio privado</t>
  </si>
  <si>
    <t xml:space="preserve">La posibilidad de que se presenten favorecimientos a personas y/o  empresarios para obtener un beneficio </t>
  </si>
  <si>
    <t>Gestión de Empleo</t>
  </si>
  <si>
    <t>* Tráfico de Influencias
* Manipulación de información de empresarios y personas para beneficio propio o de terceros con el fin de obtener favores o tratamiento preferencial</t>
  </si>
  <si>
    <t>Ver Controles</t>
  </si>
  <si>
    <t xml:space="preserve">1- Protocolo de Bienvenida y registro de usuarios 
2. Consolidado mensual de vacantes asignadas a Intermediadores </t>
  </si>
  <si>
    <t>1.Profesionales del area de Registro
2. Profesional encargado de la SEF</t>
  </si>
  <si>
    <t>1. Diario
2.Mensual</t>
  </si>
  <si>
    <t>1. No. De personas sensibilizadas en el protocolo de Bienvenida al Buscador.
2. No. De vacantes vigentes gestionadas al mes por cada intermediador laboral.</t>
  </si>
  <si>
    <t>* Tráfico de Influencias</t>
  </si>
  <si>
    <t>El Protocolo de Bienvenida al Buscador lo aplican los Profesionales del área de  Registro en la ruta de empleabilidad que se ofrece en la Agencia de Gestión y colocación del Distrito  o en los diferentes puntos de atención como son: Ciudad Bolívar, Rafael Uribe Uribe, San Cristóbal, Tunjuelito y Usaquén, se aplica diariamente a todos los buscadores de Empleo,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las inquietudes son aclaradas de forma inmediata, las evidencias de la actividad son los registros de los usuarios.</t>
  </si>
  <si>
    <t>* Manipulación de información de empresarios y personas para beneficio propio o de terceros con el fin de obtener favores o tratamiento preferencial</t>
  </si>
  <si>
    <t>La alimentación de la base de datos y la asignación de Intermediador laboral para gestión de las vacantes  la realizan los profesionales del área de gestión empresarial a medida que se van gestionando las vacantes, los consolidados de la actividad los entrega mensualmente el profesional encargado del área de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el subdirector de Empleo y Formación convoca a reunión para evaluar lo sucedido y realizar los respectivos correctivos, la evidencia de la actividad son los consolidados mensuales.</t>
  </si>
  <si>
    <t>Posibilidad de recibir o solicitar cualquier dádiva o beneficio a nombre propio o de terceros con el fin celebrar un contrato.</t>
  </si>
  <si>
    <t>La posibilidad de Seleccionar de contratistas que no cuenten con la capacidad financiera y/o técnica y/o jurídica necesaria para la ejecución del contrato, generando un beneficio privado</t>
  </si>
  <si>
    <t>La posibilidad de violar el principio de publicidad y seguridad de la información. Indebida utilizacion de información oficial para beneficio de un tercero</t>
  </si>
  <si>
    <t>La posibilidad de proferir decisiones o emitir lineamientos que beneficien a un tercero.</t>
  </si>
  <si>
    <t>La posibilidad del Vencimiento de términos para dar respuesta a los requerimientos y/o solicitudes formuladas, en beneficio de un tercero</t>
  </si>
  <si>
    <t>La posibilidad de no adelantar las actuaciones que corresponden en el marco de una acción judicial instaurada por o en contra de la Entidad, generando un beneficio para un tercero</t>
  </si>
  <si>
    <t>Gestión Contractual</t>
  </si>
  <si>
    <t>Gestión Jurídica</t>
  </si>
  <si>
    <t xml:space="preserve">Gestion Contractual </t>
  </si>
  <si>
    <t>Gestion Jurídica</t>
  </si>
  <si>
    <t>Gestion Juridica</t>
  </si>
  <si>
    <t>Beneficio a terceros .</t>
  </si>
  <si>
    <t xml:space="preserve">Satisfaccion de intereses individuales, clientelismo e insatisfacción de la ciudadania. </t>
  </si>
  <si>
    <t xml:space="preserve">Beneficio propio o de un tercero, inseguridad en la información </t>
  </si>
  <si>
    <t xml:space="preserve">Inseguridad juridica y/o contradicción en la toma de decisiones. </t>
  </si>
  <si>
    <t>Afecta el trámite de respuesta oportuna y de fondo en el marco de la normatividad.</t>
  </si>
  <si>
    <t>No ejercer adecuadamente la representacion judicial o extrajudicial. (Satisfaccion de intereses individuales)</t>
  </si>
  <si>
    <t>Cada vez que se presenta la solicitud de contratación en la OAJ, el profesional del area jurídica junto con el area técnica, adelantarán la revisión de los requisitos habilitantes acorde con los criterios de razonabilidad y proporcionaildad según el objeto y las especificaciones a contratar. En caso que se adviertan incosistencias o deficiencias, se solicitará a través de correo electrónico o memorando el ajuste de las mismas. Evidencia: Correo electrónico, memorando y estudios previos.</t>
  </si>
  <si>
    <t xml:space="preserve">Cada vez que se se presenta la solicitud de contratación en la OAJ, el profesional del area juridica verificará ademas de los requistos establecidos en los estudios previos, si el proceso por su cuantía o por la complejidad del mismo requiere su aprobacion del Comite Institucional de Gestión y Desempeño. En caso que asi lo requiera, deberá coordinar con el area tecnica y de planeación la citación y realización del comite. Evidencia: Actas de Comité. </t>
  </si>
  <si>
    <t xml:space="preserve">A cargo de la OAJ  como Dependencia responsable del proceso de selección y de los profesionales encargados del trámite, debe  implementarse una estrategia en Gestión de la Seguridad de la Información que busque proteger la confidencialidad, integridad y disponibilidad de la información, así como garantizar la publicación de los documentos en el SECOP en el término previsto para ello. Evidencia: Constancia de publicación de los documentos asociados al proceso de selección. </t>
  </si>
  <si>
    <t xml:space="preserve">Cada vez que se  solicite emitir  o proferir un lineamiento o concepto,  el profesional encargado del tramite en la OAJ , verificará si  se tiene una linea decantada frente al tema objeto de pronunciamiento y de ser asi dejara la constancia respectiva, de igual forma se priorizará aquellos que demande su complejidad y urgencia. Evidencia: Concepto, lineamiento o instrucción impartida por la OAJ. </t>
  </si>
  <si>
    <t xml:space="preserve">En el marco de las funciones asignadas a la OAJ, en caso que se radique una petición, consulta o concepto, se implementará un tablero de control en el que se fijen plazos maximos para dar respuesta en el termino oportuno y de fondo el trámite por cada una de las solicitudes que le sean asignados a los profesional de la oficina. Evidencia: Planilla de control de trámite asignados y constancia de respuesta de la peticion, consulta o concepto. </t>
  </si>
  <si>
    <t>Los profesionales encargados de la representación judicial o extrajudicial presentaran informes trimestrales, semestrales y cada vez que se requiera, en el cual conste que sus actuaciones se ajusten a derecho conforme el poder conferido. De igual forma, deberán presentar y sustentar ante el Comité de Conciliación cuando asi lo requieran, los casos que le han sido asigandos. Evidencia: Informes mensuales, trimestrales, semestrales. Actas de Comité de Conciliación.</t>
  </si>
  <si>
    <t>Evidencia: Correo electrónico, memorando y estudios previos.</t>
  </si>
  <si>
    <t xml:space="preserve">Profesional de la Oficina Asesora Jurídica </t>
  </si>
  <si>
    <t>Procesos de contratación / Correo electrónico, memorando y estudios previos de procesos revisados.</t>
  </si>
  <si>
    <t xml:space="preserve">Actas de Comité </t>
  </si>
  <si>
    <t>Procesos de contratación/Actas de Comité</t>
  </si>
  <si>
    <t xml:space="preserve">Evidencia: Constancia de publicación de los documentos asociados al proceso de selección. </t>
  </si>
  <si>
    <t xml:space="preserve">Oficina Asesora Jurídica/Profesional Oficina Asesora Juridica </t>
  </si>
  <si>
    <t>No. procesos de selección adelantados/Documentos publicados.</t>
  </si>
  <si>
    <t xml:space="preserve"> Evidencia: Concepto, lineamiento o instrucción impartida por la OAJ. </t>
  </si>
  <si>
    <t>Profesional Oficina Asesora Juridica/Dirección o Dependencia que requiere el concepto o Asesoría.</t>
  </si>
  <si>
    <t>Conceptos/número de temas que requieren generar una linea juridica de intervención.</t>
  </si>
  <si>
    <t xml:space="preserve">Evidencia: Planilla de control de trámite asignados y constancia de respuesta de la peticion, consulta o concepto. </t>
  </si>
  <si>
    <t>Jefe de Oficina/Profesional a cargo de emitir el concepto/Dirección o Dependencia que la asesoría.</t>
  </si>
  <si>
    <t>Numero de conceptos solicitados/ Numero de conceptos adelantados en el término previsto para ello.</t>
  </si>
  <si>
    <t>Evidencia: Informes mensuales, trimestrales, semestrales. Actas de Comité de Conciliación.</t>
  </si>
  <si>
    <t>Oficina Asesora Jurídica</t>
  </si>
  <si>
    <t>Numero de procesos judiciales/Actas de Comité/IInformes mensuales, trimestrales, semestrales.</t>
  </si>
  <si>
    <t>Beneficiar a terceros cercanos al nuevo Gobierno.</t>
  </si>
  <si>
    <t xml:space="preserve">Vulnerabilidad en la seguridad de la informacion. </t>
  </si>
  <si>
    <t>Afecta el trámite de respuesta oportuna en el marco de la normatividad.</t>
  </si>
  <si>
    <t>Los profesionales encargados del la representación judicial o extrajudicial presentaran informes trimestrales, semestrales y cada vez que se requiera, en el cual conste que sus actuaciones se ajusten a derecho conforme el poder conferido. De igual forma, deberán presentar y sustentar ante el Comité de Conciliación cuando asi lo requieran, los casos que le han sido asigandos. Evidencia: Informes mensuales, trimestrales, semestrales. Actas de Comité de Conciliación.</t>
  </si>
  <si>
    <t>La posibilidad de que suceda ocultamiento o pérdida intencional del expediente disciplinario</t>
  </si>
  <si>
    <t>Posibilidad de alterar, eliminar o usar información institucional, buscando beneficio propio o de terceros.</t>
  </si>
  <si>
    <t>Gestión de TIC</t>
  </si>
  <si>
    <t xml:space="preserve">Intrusos o empleados con entrenamiento deficiente, descontentos, malintencionados, negligentes, deshonestos o despedidos. </t>
  </si>
  <si>
    <t xml:space="preserve">Cada vez que se requiera crear un usuario, el profesional encargado, del procedimiento debe verificar que los roles y perfiles otorgados, sólo le permitan acceder a los aplicativos y a las páginas web autorizadas.  Los controles se realizan a través del Directorio Activo, del Equipo de Seguridad Perimetral, y a través de los aplicativos administrativos y misionales de la Entidad.
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Como evidencia, se reporta los logs de auditoría de los aplicativos, del Servidor de Dominio y del equipo de Seguridad Perimetral (Firewall).
</t>
  </si>
  <si>
    <t>Logs de auditoría</t>
  </si>
  <si>
    <t>Subdirector de Informática y Sistemas</t>
  </si>
  <si>
    <t>Número de usuarios creados con los permisos otorgados</t>
  </si>
  <si>
    <t>Posibilidad de realizar Estudios que contegan información sesgada</t>
  </si>
  <si>
    <t>Gestión de Estudios de Desarrollo Económico</t>
  </si>
  <si>
    <t>Análisis sesgado del comportamiento de la economía para la producción de documentos</t>
  </si>
  <si>
    <t>El profesional del proceso "Gestión de Estudios de Desarrollo Económico" realizará diariamente la verificación de los datos contenidos en los reportes de información estadística (informes), así como la descripción metodológica y de redacción contenida para el análisis de los mismos. En caso de encontrar inconsistencias en los datos numéricos y/o estadísticos, así como en el análisis y síntesis de la información, se informará inmediatamente a través correo electrónico al líder del proceso para lo pertinente.</t>
  </si>
  <si>
    <t xml:space="preserve">Correos electronicos y Matríz de seguimiento </t>
  </si>
  <si>
    <t>Subdirector de Información y Estadisticas               Subdirector de Estudios Estrategicos</t>
  </si>
  <si>
    <t xml:space="preserve">Numero de revisiones realizadas / Total de Documentos Elaborados </t>
  </si>
  <si>
    <t>ANALISIS SESGADO DEL COMPORTAMIENTO DE LA ECONOMÍA PARA LA PRODUCCIÓN DE DOCUMENTOS</t>
  </si>
  <si>
    <t>Otorgar beneficios a particulares que no cumplan con el trámite y los requisitos establecidos</t>
  </si>
  <si>
    <t>La posibilidad de recibir o solicitar dádivas para otorgar beneficios a un tercero</t>
  </si>
  <si>
    <t>Gestión de Desarrollo Empresarial</t>
  </si>
  <si>
    <t xml:space="preserve">• Interés de funcionarios en favorecer a particulares
• Desconocimiento e insuficiente capacitación de la normatividad vigente y procesos aplicables.
</t>
  </si>
  <si>
    <t>1. El profesional del área y/o comité respectivo realizará la verificación de los pasos establecidos en cada uno de los subprocesos, a través de la lista de chequeo, cada vez que se realice la solicitud y /o convocatoria, cuando se encuentren desviaciones, se le informará al interesado mediante oficio y/o correo electrónico.
2. El Profesional designado, capacitará a los servidores, sobre la normatividad vigente y el manejo adecuado de los procedimientos aplicados, cada vez que se requiera o cuando ingresen nuevos funcionarios, en caso de dudas e inquietudes del funcionario nuevo, se solicitará una nueva capacitación. Como evidencia quedara la lista de asistencia.</t>
  </si>
  <si>
    <t>• Actas de Comité 
• Listas de Asistencia
• Correos electrónicos
• Registro Fotográfico
• Formulario y/o formato de la Convocatoria</t>
  </si>
  <si>
    <t xml:space="preserve">Director, Subdirectores, Supervisores,  Profesionales  y/o Contratistas </t>
  </si>
  <si>
    <t>• Interés de funcionarios en favorecer a particulares</t>
  </si>
  <si>
    <t>1. El  profesional del área y/o comité respectivo realizará la verificación de los pasos establecidos en cada uno de los subprocesos, a través de la lista de chequeo, cada vez que se realice la solicitud y /o convocatoria, cuando  se encuentren desviaciones, se le informará al interesado mediante oficio y/o correo electrónico.</t>
  </si>
  <si>
    <t>• Desconocimiento e  Insuficiente capacitación de la normatividad vigente y procesos aplicables.</t>
  </si>
  <si>
    <t>El Profesional designado, capacitará a  los servidores, sobre la normatividad vigente y el manejo adecuado de los procedimientos aplicados,  cada vez que se requiera o cuando ingresen nuevos funcionarios, en caso de dudas e inquitudes del funcionario nuevo, se solicitara una nueva capacitación. Como evidencia quedara la lista de asistencia.</t>
  </si>
  <si>
    <t>La posibilidad de Pérdida manipulación del patrimonio documental, administrativo y cultural de la Entidad con fines mal intencionados</t>
  </si>
  <si>
    <t>Gestión Documental</t>
  </si>
  <si>
    <t xml:space="preserve">1. Formato de TRD, Formatos de Invnetarios Documentales FUID, Formato lista de asistencia y acta de reunión a capacitaciones gestión documental, Como envodencia de las actividades de sensibikliación y aprendijaze en el desarrollo de las actividades de Clasificación, descripción y oredenación documental.
2, Registros fotográficos  Documento organizados por series documentales segun las TRD, realizado por el grupo de gestión documental como evidencia del avance.
3. Formatos  estandarizados utilizados y diligenciados debidamente con base en las caracterizaciones de procesos y procedimientos publicados en el SIG, 
4. Base de datos de los docuemtnos de la entida, registrados en el FUID,  de consulta Archivo Central, actualizadas.
gd-p1-f1_formato_unico_de_inventario_documental.xlsx
gd-p1-f2_planilla_entrega_de_documentos_al archivo_de_gestin.xlsx
gd-p5-f15 planilla prstamo de documentos_v5.xlsm
gd-p5-f16_afuera_prstamo_de_documentos.xlsx, gd-p1-f23 hoja de control historia laboral por tipo documental.xls
</t>
  </si>
  <si>
    <t>Subdirector Administrativo y Financiero y  Profesional Universitario Bibliotecologo reponsable del proceso de Gestión Documental</t>
  </si>
  <si>
    <t>Trimestral</t>
  </si>
  <si>
    <t>* No.unidades de conservación (cajas) del archivo central / No. Unidades de conservación (cajas) del archivo central, organizadas según las series documentalesTRD
*No. de Depedencias / No. de bases de datos del FUID por dependencia actualizadas.
*No. De solicitudes de prestamo y consulta realizadas / No. de solicitudes atendidas y registras en los formatos correspondientes.</t>
  </si>
  <si>
    <t>*Uso inadecuado e inescrupuloso de la información 
*Descuido y mala manipulación de los funcionarios al archivar. 
*Falta de controles físicos a las áreas y/o depósitos de archivo para evitar pérdida o manupulación</t>
  </si>
  <si>
    <t>Uso inadecuado e inescrupuloso de la información</t>
  </si>
  <si>
    <t>Descuido y mala manipulación de los funcionarios al archivar</t>
  </si>
  <si>
    <t xml:space="preserve"> Falta de controles físicos a las áreas y/o depósitos de archivo para evitar pérdida o manupulación</t>
  </si>
  <si>
    <t xml:space="preserve">3. Los auxiliares de archivo junto al tecnólogo del área mantendrán las actualizadas las bases de datos de consulta de documentos de forma diaria y periódica con el fin evitar la pérdida de información, de igual manera se solicitara y se definirán responsables por área para restringir el acceso y usuarios no registrados a las bases de datos en los diferentes aplicativos, se hará seguimiento al sistema integrado de conservación SIC, como parte de la implementación actividades de control frecuente para evitar dalos físicos a los documentos, de no realizar los protocolos y registros pertinentes, se negara el acceso a los aplicativos y base de datos de la entidad. 
Los procedimientos y actividades se describen de igual manera en las siguientes caracterizaciones de procedimientos publicados en la Intranet de la entidad como parte del SIG.(gd-p1_control_de_archivo_gestin - central_transferencia_documental.xlsx, gd-p1-i1 instructivo de organización de archivos de gestin.pdf,gd-p1-i2_instructivo_diligenciamiento_formato_nico_de_inventario_documental.docx
http://alfresco6.desarrolloeconomico.local:8080/share/page/user/jsuarez/dashboard
http://intranet.desarrolloeconomico.gov.co/?q=sicapital
</t>
  </si>
  <si>
    <t xml:space="preserve">1. El profesional de Gestión Documental verificara que los protocolos y procesos se cumplan, estas actividades se realizan de forma continua con el propósito de realizar y revisar el proceso de consulta y prestamos de documentos por lo cual se utilizarán las herramientas, medios digitales(Mesa de ayuda) y formatos establecidos, haciendo el respectivo procedimiento. Se revisará el archivo la pertinencia de la solicitud y procederá a realizar el préstamo, la digitalización y/o copiado de los documentos solicitados de igual manera al hacer a la devolución el área verificará el estado de los documentos devueltos, de no cumplir con los parámetros de la consulta o no ser pertinencia del archivo no se entregara ni prestaran los documentos.
Como evidencia queda: gd-p5_solicitud_prestamo_y_consulta_de_documentos_v4.xlsx
http://intranet.desarrolloeconomico.gov.co/sites/helpdesk/scp/
</t>
  </si>
  <si>
    <t xml:space="preserve">2. El profesional de gestión documental junto al equipo de trabajo del área velaran por que la organización de los documentos se haga con base a las series documentales definidas en las TRD por el archivo central, realizar la actividad de clasificación, ordenación depuración y descripción de los documentos de archivo en sus fases de archivo de gestión y central, realizar la descripción de los mismo en el formato FUID de la entidad para realizaría las transferencias primarias o el almacenamiento y consulta de los mismos, se deben realizar estas actividades diariamente, de igual manera realizar las actividades de backup, limpieza y orden en los puestos de trabajo para evitar perdida y deterioro de los mismos  de acuerdo a los proceso y procedimientos descritos, de no ci¿umplir conlos requisitos de resgistro se informara a gestión documental para realizar los ajustes en cuanto a las series documentales, de igual manera se utilizaran los formatos establecidos para tal fin. Como evidencia queda: gd-p1_control_de_archivo_gestin - central_transferencia_documental.xlsx, gd-p1-i1 instructivo de organización de archivos de gestin.pdf,gd-p1-i2_instructivo_diligenciamiento_formato_nico_de_inventario_documental.docx
gd-p2-f7_tabla_de_retencin_documental.xlsx
</t>
  </si>
  <si>
    <t>Ver controles</t>
  </si>
  <si>
    <t>1. # Convocatorias efectivas / # convocatorias realizadas
2. # Convocatorias efectuadas / # Convocatorias programadas
3. # Solicitudes tramitadas / # Solicitudes recibidas
# de listas de asistencia a capacitaciones en temas sobre la normatividad vigente, los procedimientos y procesos aplicados.</t>
  </si>
  <si>
    <t>La posibilidad de que exista favorecimiento a beneficiarios con intereses partículares en  procesos de selección de los proyectos de inversión</t>
  </si>
  <si>
    <t>Gestión de Desarrollo Rural y Abastecimiento</t>
  </si>
  <si>
    <t xml:space="preserve">Gestión de Desarrollo Rural y Abastecimiento </t>
  </si>
  <si>
    <t>La posibilidad que exista favorecimiento a beneficiarios con intereses partículares en  procesos de selección de los proyectos de inversión</t>
  </si>
  <si>
    <t>Favorecimiento del funcionario y/o servidor público a personas con  Intereses particulares para recibir beneficios de proyectos o iniciativas sin el debido proceso.</t>
  </si>
  <si>
    <t>El profesional de la DERAA trimestralmente verifica y valida que los beneficiarios de los proyectos cumplan con los requisitos exigidos en el proceso de vinculación, validando las listas de reqisitos derivadas de los procesos de vinculación en cada proyecto de inversión. En caso de encontrar inconsistencias remitir al jefe de área correspondiente. Como evidencia se encuentran las listas de requisitos diligenciadas con las observaciones correspondientes.</t>
  </si>
  <si>
    <t>Listas de requisitos diligenciadas con las observaciones correspondientes.</t>
  </si>
  <si>
    <t>Profesional DERAA</t>
  </si>
  <si>
    <t>(Sumatoria de No. De inconsistencias en los requisitos / No. Total de requisitos) * 100</t>
  </si>
  <si>
    <t xml:space="preserve">El profesional de la DERAA trimestralmente verifica y valida que los beneficiarios de los proyectos cumplan con los requisitos exigidos en el proceso de vinculación, validando las listas de chequeo derivadas de los procesos de vinculación en cada proyecto de inversión. En caso de encontrar inconsistencias remitir al jefe de área correspondiente. Como evidencia se encuentran las listas de chequeo diligenciadas con las observaciones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</si>
</sst>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name val="Arial"/>
      <family val="2"/>
    </font>
    <font>
      <b/>
      <sz val="10"/>
      <name val="Arial"/>
      <family val="2"/>
    </font>
    <font>
      <b/>
      <i/>
      <sz val="10"/>
      <name val="Arial"/>
      <family val="2"/>
    </font>
    <font>
      <b/>
      <sz val="12"/>
      <name val="Arial"/>
      <family val="2"/>
    </font>
    <font>
      <sz val="12"/>
      <name val="Arial"/>
      <family val="2"/>
    </font>
    <font>
      <b/>
      <sz val="14"/>
      <name val="Arial"/>
      <family val="2"/>
    </font>
    <font>
      <sz val="11"/>
      <name val="Arial"/>
      <family val="2"/>
    </font>
    <font>
      <b/>
      <sz val="10"/>
      <color rgb="FF000000"/>
      <name val="Arial"/>
      <family val="2"/>
    </font>
    <font>
      <b/>
      <sz val="12"/>
      <color rgb="FF000000"/>
      <name val="Arial"/>
      <family val="2"/>
    </font>
    <font>
      <sz val="12"/>
      <color theme="1"/>
      <name val="Arial"/>
      <family val="2"/>
    </font>
    <font>
      <b/>
      <sz val="12"/>
      <color theme="1"/>
      <name val="Arial"/>
      <family val="2"/>
    </font>
    <font>
      <b/>
      <sz val="11"/>
      <name val="Calibri"/>
      <family val="2"/>
      <scheme val="minor"/>
    </font>
    <font>
      <b/>
      <sz val="11"/>
      <color rgb="FFFFFFFF"/>
      <name val="Arial"/>
      <family val="2"/>
    </font>
    <font>
      <b/>
      <sz val="11"/>
      <color rgb="FF0D0D0D"/>
      <name val="Arial"/>
      <family val="2"/>
    </font>
    <font>
      <b/>
      <sz val="14"/>
      <color theme="0"/>
      <name val="Arial"/>
      <family val="2"/>
    </font>
    <font>
      <sz val="14"/>
      <color theme="0"/>
      <name val="Arial"/>
      <family val="2"/>
    </font>
    <font>
      <b/>
      <u/>
      <sz val="14"/>
      <color theme="0"/>
      <name val="Arial"/>
      <family val="2"/>
    </font>
    <font>
      <sz val="11"/>
      <color theme="1"/>
      <name val="Arial"/>
      <family val="2"/>
    </font>
    <font>
      <sz val="10"/>
      <color theme="1"/>
      <name val="Arial"/>
      <family val="2"/>
    </font>
    <font>
      <sz val="10"/>
      <color theme="1"/>
      <name val="Calibri"/>
      <family val="2"/>
      <scheme val="minor"/>
    </font>
    <font>
      <sz val="8"/>
      <color theme="1"/>
      <name val="8"/>
    </font>
    <font>
      <b/>
      <sz val="8"/>
      <color theme="1"/>
      <name val="8"/>
    </font>
    <font>
      <u/>
      <sz val="8"/>
      <color theme="1"/>
      <name val="8"/>
    </font>
    <font>
      <sz val="8"/>
      <color theme="1"/>
      <name val="Arial"/>
      <family val="2"/>
    </font>
    <font>
      <sz val="11"/>
      <name val="Calibri"/>
      <family val="2"/>
      <scheme val="minor"/>
    </font>
    <font>
      <b/>
      <sz val="10"/>
      <color theme="1"/>
      <name val="Arial Narrow"/>
      <family val="2"/>
    </font>
    <font>
      <sz val="10"/>
      <color rgb="FF000000"/>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B8CCE4"/>
        <bgColor indexed="64"/>
      </patternFill>
    </fill>
    <fill>
      <patternFill patternType="solid">
        <fgColor theme="4"/>
        <bgColor indexed="64"/>
      </patternFill>
    </fill>
    <fill>
      <patternFill patternType="solid">
        <fgColor rgb="FFB4C6E7"/>
        <bgColor indexed="64"/>
      </patternFill>
    </fill>
    <fill>
      <patternFill patternType="solid">
        <fgColor rgb="FF5B9BD5"/>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2">
    <xf numFmtId="0" fontId="0" fillId="0" borderId="0"/>
    <xf numFmtId="0" fontId="2" fillId="0" borderId="0"/>
  </cellStyleXfs>
  <cellXfs count="120">
    <xf numFmtId="0" fontId="0" fillId="0" borderId="0" xfId="0"/>
    <xf numFmtId="0" fontId="2" fillId="0" borderId="0" xfId="0" applyFont="1" applyAlignment="1" applyProtection="1">
      <alignment horizontal="center"/>
    </xf>
    <xf numFmtId="0" fontId="0" fillId="0" borderId="0" xfId="0" applyAlignment="1" applyProtection="1">
      <alignment horizontal="center" vertical="center"/>
    </xf>
    <xf numFmtId="0" fontId="3" fillId="2" borderId="4"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0" fillId="0" borderId="0" xfId="0" applyProtection="1">
      <protection locked="0"/>
    </xf>
    <xf numFmtId="0" fontId="3" fillId="5" borderId="4" xfId="0" applyFont="1" applyFill="1" applyBorder="1" applyAlignment="1" applyProtection="1">
      <alignment horizontal="center" vertical="center"/>
    </xf>
    <xf numFmtId="0" fontId="3" fillId="4" borderId="4"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4"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3" fillId="0" borderId="0" xfId="0" applyFont="1" applyFill="1" applyBorder="1" applyAlignment="1" applyProtection="1"/>
    <xf numFmtId="0" fontId="3" fillId="0" borderId="0" xfId="0" applyFont="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0" fillId="0" borderId="4" xfId="0" applyBorder="1" applyProtection="1">
      <protection locked="0"/>
    </xf>
    <xf numFmtId="0" fontId="0" fillId="0" borderId="0" xfId="0" applyProtection="1"/>
    <xf numFmtId="0" fontId="0" fillId="0" borderId="4" xfId="0" applyBorder="1" applyAlignment="1" applyProtection="1">
      <alignment wrapText="1"/>
    </xf>
    <xf numFmtId="0" fontId="0" fillId="0" borderId="0" xfId="0" applyBorder="1" applyProtection="1"/>
    <xf numFmtId="0" fontId="3" fillId="0" borderId="0" xfId="0" applyFont="1" applyBorder="1" applyAlignment="1" applyProtection="1">
      <alignment horizontal="center" vertical="center" textRotation="90"/>
    </xf>
    <xf numFmtId="0" fontId="3" fillId="3" borderId="0" xfId="0" applyFont="1" applyFill="1" applyBorder="1" applyAlignment="1" applyProtection="1">
      <alignment horizontal="center" vertical="center" textRotation="90"/>
    </xf>
    <xf numFmtId="0" fontId="0" fillId="3" borderId="0" xfId="0" applyFill="1" applyProtection="1"/>
    <xf numFmtId="0" fontId="0" fillId="0" borderId="4" xfId="0" applyBorder="1" applyProtection="1"/>
    <xf numFmtId="0" fontId="0" fillId="0" borderId="0" xfId="0" applyAlignment="1" applyProtection="1">
      <protection locked="0"/>
    </xf>
    <xf numFmtId="0" fontId="1" fillId="0" borderId="4" xfId="0" applyFont="1" applyBorder="1" applyAlignment="1" applyProtection="1">
      <alignment wrapText="1"/>
    </xf>
    <xf numFmtId="0" fontId="1" fillId="0" borderId="5" xfId="0" applyFont="1" applyFill="1" applyBorder="1" applyAlignment="1" applyProtection="1">
      <alignment wrapText="1"/>
    </xf>
    <xf numFmtId="9" fontId="0" fillId="0" borderId="4" xfId="0" applyNumberFormat="1" applyBorder="1" applyAlignment="1" applyProtection="1">
      <alignment wrapText="1"/>
    </xf>
    <xf numFmtId="0" fontId="0" fillId="0" borderId="0" xfId="0" applyBorder="1" applyAlignment="1" applyProtection="1">
      <alignment wrapText="1"/>
    </xf>
    <xf numFmtId="9" fontId="0" fillId="0" borderId="0" xfId="0" applyNumberFormat="1" applyBorder="1" applyAlignment="1" applyProtection="1">
      <alignment wrapText="1"/>
    </xf>
    <xf numFmtId="0" fontId="0" fillId="0" borderId="0" xfId="0" applyAlignment="1" applyProtection="1"/>
    <xf numFmtId="0" fontId="11" fillId="0" borderId="10" xfId="0" applyFont="1" applyBorder="1" applyProtection="1">
      <protection locked="0"/>
    </xf>
    <xf numFmtId="0" fontId="11" fillId="0" borderId="7" xfId="0" applyFont="1" applyBorder="1" applyProtection="1">
      <protection locked="0"/>
    </xf>
    <xf numFmtId="0" fontId="11" fillId="0" borderId="0" xfId="0" applyFont="1" applyProtection="1">
      <protection locked="0"/>
    </xf>
    <xf numFmtId="0" fontId="12" fillId="6" borderId="4" xfId="0" applyFont="1" applyFill="1" applyBorder="1" applyAlignment="1" applyProtection="1"/>
    <xf numFmtId="0" fontId="15" fillId="0" borderId="4" xfId="0" applyFont="1" applyBorder="1" applyAlignment="1" applyProtection="1">
      <alignment horizontal="justify" vertical="center" wrapText="1"/>
    </xf>
    <xf numFmtId="0" fontId="13" fillId="6" borderId="4"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3" fillId="11" borderId="4" xfId="0" applyFont="1" applyFill="1" applyBorder="1" applyAlignment="1" applyProtection="1">
      <alignment horizontal="center" vertical="center"/>
    </xf>
    <xf numFmtId="0" fontId="2" fillId="4" borderId="4"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19" fillId="0" borderId="10"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11" fillId="0" borderId="10" xfId="0" applyFont="1" applyBorder="1" applyAlignment="1" applyProtection="1">
      <alignment horizontal="center" vertical="center" wrapText="1"/>
      <protection locked="0"/>
    </xf>
    <xf numFmtId="0" fontId="20" fillId="0" borderId="10" xfId="0" applyFont="1" applyBorder="1" applyAlignment="1" applyProtection="1">
      <alignment horizontal="left" vertical="center" wrapText="1"/>
      <protection locked="0"/>
    </xf>
    <xf numFmtId="0" fontId="20" fillId="0" borderId="10"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0" fillId="0" borderId="4" xfId="0" applyBorder="1" applyProtection="1">
      <protection locked="0"/>
    </xf>
    <xf numFmtId="0" fontId="0" fillId="0" borderId="4" xfId="0" applyBorder="1" applyAlignment="1" applyProtection="1">
      <alignment horizontal="center" vertical="center"/>
    </xf>
    <xf numFmtId="0" fontId="0" fillId="0" borderId="4" xfId="0" applyBorder="1" applyAlignment="1" applyProtection="1">
      <alignment wrapText="1"/>
      <protection locked="0"/>
    </xf>
    <xf numFmtId="0" fontId="0" fillId="0" borderId="4" xfId="0" applyBorder="1" applyProtection="1">
      <protection locked="0"/>
    </xf>
    <xf numFmtId="0" fontId="0" fillId="0" borderId="4" xfId="0" applyBorder="1" applyAlignment="1" applyProtection="1">
      <alignment wrapText="1"/>
      <protection locked="0"/>
    </xf>
    <xf numFmtId="0" fontId="20" fillId="0" borderId="7" xfId="0" applyFont="1" applyBorder="1" applyAlignment="1" applyProtection="1">
      <alignment vertical="center" wrapText="1"/>
      <protection locked="0"/>
    </xf>
    <xf numFmtId="0" fontId="0" fillId="0" borderId="4" xfId="0" applyBorder="1" applyProtection="1">
      <protection locked="0"/>
    </xf>
    <xf numFmtId="0" fontId="0" fillId="0" borderId="4" xfId="0" applyBorder="1" applyAlignment="1" applyProtection="1">
      <alignment wrapText="1"/>
    </xf>
    <xf numFmtId="0" fontId="0" fillId="0" borderId="4" xfId="0" applyBorder="1" applyProtection="1"/>
    <xf numFmtId="0" fontId="0" fillId="0" borderId="4" xfId="0" applyBorder="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0" fillId="0" borderId="10"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0" fillId="0" borderId="4" xfId="0" applyBorder="1" applyAlignment="1" applyProtection="1">
      <alignment wrapText="1"/>
      <protection locked="0"/>
    </xf>
    <xf numFmtId="0" fontId="11" fillId="0" borderId="10" xfId="0" applyFont="1" applyBorder="1" applyAlignment="1" applyProtection="1">
      <alignment wrapText="1"/>
      <protection locked="0"/>
    </xf>
    <xf numFmtId="0" fontId="11" fillId="0" borderId="7" xfId="0" applyFont="1" applyBorder="1" applyAlignment="1" applyProtection="1">
      <alignment wrapText="1"/>
      <protection locked="0"/>
    </xf>
    <xf numFmtId="0" fontId="25" fillId="0" borderId="10" xfId="0" applyFont="1" applyBorder="1" applyAlignment="1" applyProtection="1">
      <alignment horizontal="center" vertical="center" wrapText="1"/>
      <protection locked="0"/>
    </xf>
    <xf numFmtId="0" fontId="0" fillId="0" borderId="0" xfId="0" applyAlignment="1" applyProtection="1">
      <alignment wrapText="1"/>
      <protection locked="0"/>
    </xf>
    <xf numFmtId="0" fontId="26" fillId="0" borderId="4" xfId="0" applyFont="1" applyBorder="1" applyProtection="1">
      <protection locked="0"/>
    </xf>
    <xf numFmtId="0" fontId="27" fillId="0" borderId="4" xfId="0" applyFont="1" applyBorder="1" applyAlignment="1" applyProtection="1">
      <alignment horizontal="justify" vertical="center" wrapText="1"/>
      <protection locked="0"/>
    </xf>
    <xf numFmtId="0" fontId="11" fillId="0" borderId="10" xfId="0" applyFont="1" applyBorder="1" applyAlignment="1" applyProtection="1">
      <alignment vertical="center" wrapText="1"/>
      <protection locked="0"/>
    </xf>
    <xf numFmtId="0" fontId="2" fillId="0" borderId="4" xfId="1" applyBorder="1" applyAlignment="1" applyProtection="1">
      <alignment horizontal="justify" vertical="center" wrapText="1"/>
      <protection locked="0"/>
    </xf>
    <xf numFmtId="0" fontId="8" fillId="3" borderId="4" xfId="0" applyFont="1" applyFill="1" applyBorder="1" applyAlignment="1" applyProtection="1">
      <alignment horizontal="center" vertical="center" wrapText="1"/>
      <protection locked="0"/>
    </xf>
    <xf numFmtId="0" fontId="11" fillId="0" borderId="10" xfId="0" applyFont="1" applyBorder="1" applyAlignment="1" applyProtection="1">
      <alignment horizontal="justify" vertical="center" wrapText="1"/>
      <protection locked="0"/>
    </xf>
    <xf numFmtId="0" fontId="20" fillId="0" borderId="4" xfId="0" applyFont="1" applyBorder="1" applyAlignment="1" applyProtection="1">
      <alignment vertical="center" wrapText="1"/>
      <protection locked="0"/>
    </xf>
    <xf numFmtId="0" fontId="28" fillId="0" borderId="0" xfId="0" applyFont="1" applyAlignment="1">
      <alignment horizontal="justify" vertical="center" wrapText="1"/>
    </xf>
    <xf numFmtId="0" fontId="11" fillId="0" borderId="10" xfId="0" applyFont="1" applyBorder="1" applyAlignment="1" applyProtection="1">
      <alignment wrapText="1"/>
    </xf>
    <xf numFmtId="0" fontId="11" fillId="0" borderId="10" xfId="0" applyFont="1" applyBorder="1" applyAlignment="1" applyProtection="1">
      <alignment horizontal="center" vertical="center" wrapText="1"/>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vertical="center"/>
    </xf>
    <xf numFmtId="0" fontId="1" fillId="6" borderId="0" xfId="0" applyFont="1" applyFill="1" applyAlignment="1" applyProtection="1">
      <alignment horizontal="center" vertical="center" wrapText="1"/>
    </xf>
    <xf numFmtId="0" fontId="3" fillId="2" borderId="4" xfId="0" applyFont="1" applyFill="1" applyBorder="1" applyAlignment="1" applyProtection="1">
      <alignment horizontal="center" wrapText="1"/>
    </xf>
    <xf numFmtId="0" fontId="3" fillId="0" borderId="4" xfId="0" applyFont="1" applyBorder="1" applyAlignment="1" applyProtection="1">
      <alignment horizontal="center" vertical="center" textRotation="90" wrapText="1"/>
    </xf>
    <xf numFmtId="0" fontId="1" fillId="0" borderId="4" xfId="0" applyFont="1" applyBorder="1" applyAlignment="1" applyProtection="1">
      <alignment horizontal="justify" vertical="center" wrapText="1"/>
    </xf>
    <xf numFmtId="0" fontId="5" fillId="4" borderId="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3" fillId="4" borderId="4" xfId="0" applyFont="1" applyFill="1" applyBorder="1" applyAlignment="1" applyProtection="1">
      <alignment horizontal="justify" vertical="center" wrapText="1"/>
    </xf>
    <xf numFmtId="0" fontId="4" fillId="4" borderId="4" xfId="0" applyFont="1" applyFill="1" applyBorder="1" applyAlignment="1" applyProtection="1">
      <alignment horizontal="justify" vertical="center" wrapText="1"/>
    </xf>
    <xf numFmtId="0" fontId="3" fillId="4" borderId="4" xfId="0" applyFont="1" applyFill="1" applyBorder="1" applyAlignment="1" applyProtection="1">
      <alignment horizontal="justify" vertical="center"/>
    </xf>
    <xf numFmtId="0" fontId="3" fillId="4"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xf>
    <xf numFmtId="0" fontId="4" fillId="4" borderId="4"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7" borderId="11" xfId="0" applyFont="1" applyFill="1" applyBorder="1" applyAlignment="1" applyProtection="1">
      <alignment horizontal="center" vertical="center" wrapText="1"/>
    </xf>
    <xf numFmtId="0" fontId="10" fillId="7" borderId="12" xfId="0" applyFont="1" applyFill="1" applyBorder="1" applyAlignment="1" applyProtection="1">
      <alignment horizontal="center" vertical="center" wrapText="1"/>
    </xf>
    <xf numFmtId="0" fontId="12" fillId="6" borderId="1" xfId="0" applyFont="1" applyFill="1" applyBorder="1" applyAlignment="1" applyProtection="1">
      <alignment horizontal="center"/>
    </xf>
    <xf numFmtId="0" fontId="12" fillId="6" borderId="3" xfId="0" applyFont="1" applyFill="1" applyBorder="1" applyAlignment="1" applyProtection="1">
      <alignment horizontal="center"/>
    </xf>
    <xf numFmtId="14" fontId="10"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7" borderId="6" xfId="0" applyFont="1" applyFill="1" applyBorder="1" applyAlignment="1" applyProtection="1">
      <alignment horizontal="center" vertical="center" wrapText="1"/>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8" fillId="0" borderId="9" xfId="0" applyFont="1" applyBorder="1" applyAlignment="1" applyProtection="1">
      <alignment horizontal="center"/>
    </xf>
    <xf numFmtId="0" fontId="8" fillId="0" borderId="6" xfId="0" applyFont="1" applyBorder="1" applyAlignment="1" applyProtection="1">
      <alignment horizontal="center"/>
    </xf>
    <xf numFmtId="0" fontId="10"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1" fontId="10" fillId="7" borderId="6" xfId="0" applyNumberFormat="1" applyFont="1" applyFill="1" applyBorder="1" applyAlignment="1" applyProtection="1">
      <alignment horizontal="center" vertical="center" wrapText="1"/>
    </xf>
    <xf numFmtId="17" fontId="10" fillId="0" borderId="6" xfId="0" applyNumberFormat="1" applyFont="1" applyBorder="1" applyAlignment="1" applyProtection="1">
      <alignment horizontal="center" vertical="center" wrapText="1"/>
    </xf>
    <xf numFmtId="0" fontId="10" fillId="7" borderId="6"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4" fillId="8" borderId="4" xfId="0" applyFont="1" applyFill="1" applyBorder="1" applyAlignment="1" applyProtection="1">
      <alignment horizontal="center" vertical="center" wrapText="1"/>
    </xf>
    <xf numFmtId="0" fontId="16" fillId="9" borderId="0" xfId="0" applyFont="1" applyFill="1" applyAlignment="1" applyProtection="1">
      <alignment horizontal="center" vertical="center" wrapText="1"/>
    </xf>
    <xf numFmtId="0" fontId="16" fillId="6" borderId="0" xfId="0" applyFont="1" applyFill="1" applyAlignment="1" applyProtection="1">
      <alignment horizontal="center" vertical="center" wrapText="1"/>
    </xf>
    <xf numFmtId="0" fontId="17" fillId="6" borderId="0" xfId="0" applyFont="1" applyFill="1" applyAlignment="1" applyProtection="1">
      <alignment horizontal="center" wrapText="1"/>
    </xf>
    <xf numFmtId="0" fontId="0" fillId="0" borderId="4" xfId="0" applyBorder="1" applyAlignment="1">
      <alignment wrapText="1"/>
    </xf>
    <xf numFmtId="0" fontId="0" fillId="0" borderId="4" xfId="0" applyBorder="1"/>
  </cellXfs>
  <cellStyles count="2">
    <cellStyle name="Normal" xfId="0" builtinId="0"/>
    <cellStyle name="Normal 2" xfId="1" xr:uid="{00000000-0005-0000-0000-000001000000}"/>
  </cellStyles>
  <dxfs count="1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rgb="FF9C0006"/>
      </font>
      <fill>
        <patternFill>
          <bgColor rgb="FF00B050"/>
        </patternFill>
      </fill>
    </dxf>
    <dxf>
      <fill>
        <patternFill>
          <bgColor theme="2" tint="-0.499984740745262"/>
        </patternFill>
      </fill>
    </dxf>
  </dxfs>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1</xdr:row>
      <xdr:rowOff>111125</xdr:rowOff>
    </xdr:from>
    <xdr:to>
      <xdr:col>1</xdr:col>
      <xdr:colOff>1400574</xdr:colOff>
      <xdr:row>5</xdr:row>
      <xdr:rowOff>219074</xdr:rowOff>
    </xdr:to>
    <xdr:pic>
      <xdr:nvPicPr>
        <xdr:cNvPr id="2" name="71 Imagen" descr="Logo Secretaría.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478365</xdr:colOff>
      <xdr:row>0</xdr:row>
      <xdr:rowOff>127001</xdr:rowOff>
    </xdr:from>
    <xdr:to>
      <xdr:col>18</xdr:col>
      <xdr:colOff>1167315</xdr:colOff>
      <xdr:row>6</xdr:row>
      <xdr:rowOff>127000</xdr:rowOff>
    </xdr:to>
    <xdr:pic>
      <xdr:nvPicPr>
        <xdr:cNvPr id="3" name="10 Imagen" descr="SIG.bm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85990" y="127001"/>
          <a:ext cx="1974825" cy="163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algado/Downloads/2.%20PE-P5-F2_Matriz_de_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salgado/Downloads/pe-p5-f2_matriz_de_riesgos_consolidada%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Proceso -SD"/>
      <sheetName val="Impacto Corrupción"/>
      <sheetName val="Matriz"/>
      <sheetName val="Controles"/>
    </sheetNames>
    <sheetDataSet>
      <sheetData sheetId="0"/>
      <sheetData sheetId="1"/>
      <sheetData sheetId="2"/>
      <sheetData sheetId="3"/>
      <sheetData sheetId="4">
        <row r="20">
          <cell r="AB2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Proceso -SD"/>
      <sheetName val="Impacto Corrupción"/>
      <sheetName val="Matriz"/>
      <sheetName val="Controles"/>
    </sheetNames>
    <sheetDataSet>
      <sheetData sheetId="0"/>
      <sheetData sheetId="1"/>
      <sheetData sheetId="2"/>
      <sheetData sheetId="3"/>
      <sheetData sheetId="4">
        <row r="23">
          <cell r="AA23"/>
        </row>
        <row r="24">
          <cell r="AA24"/>
        </row>
        <row r="26">
          <cell r="AA26"/>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opLeftCell="A31" workbookViewId="0">
      <selection activeCell="D32" sqref="D32:G32"/>
    </sheetView>
  </sheetViews>
  <sheetFormatPr baseColWidth="10" defaultRowHeight="15" x14ac:dyDescent="0.25"/>
  <cols>
    <col min="1" max="1" width="3.7109375" style="5" customWidth="1"/>
    <col min="2" max="2" width="15" style="5" bestFit="1" customWidth="1"/>
    <col min="3" max="3" width="18.85546875" style="5" customWidth="1"/>
    <col min="4" max="4" width="31.85546875" style="5" customWidth="1"/>
    <col min="5" max="5" width="24" style="5" customWidth="1"/>
    <col min="6" max="6" width="14.42578125" style="5" bestFit="1" customWidth="1"/>
    <col min="7" max="10" width="11.42578125" style="5"/>
    <col min="11" max="11" width="11.42578125" style="5" hidden="1" customWidth="1"/>
    <col min="12" max="257" width="11.42578125" style="5"/>
    <col min="258" max="258" width="3.28515625" style="5" bestFit="1" customWidth="1"/>
    <col min="259" max="259" width="15" style="5" bestFit="1" customWidth="1"/>
    <col min="260" max="260" width="14.140625" style="5" customWidth="1"/>
    <col min="261" max="261" width="23" style="5" customWidth="1"/>
    <col min="262" max="262" width="13.85546875" style="5" bestFit="1" customWidth="1"/>
    <col min="263" max="263" width="14.42578125" style="5" bestFit="1" customWidth="1"/>
    <col min="264" max="513" width="11.42578125" style="5"/>
    <col min="514" max="514" width="3.28515625" style="5" bestFit="1" customWidth="1"/>
    <col min="515" max="515" width="15" style="5" bestFit="1" customWidth="1"/>
    <col min="516" max="516" width="14.140625" style="5" customWidth="1"/>
    <col min="517" max="517" width="23" style="5" customWidth="1"/>
    <col min="518" max="518" width="13.85546875" style="5" bestFit="1" customWidth="1"/>
    <col min="519" max="519" width="14.42578125" style="5" bestFit="1" customWidth="1"/>
    <col min="520" max="769" width="11.42578125" style="5"/>
    <col min="770" max="770" width="3.28515625" style="5" bestFit="1" customWidth="1"/>
    <col min="771" max="771" width="15" style="5" bestFit="1" customWidth="1"/>
    <col min="772" max="772" width="14.140625" style="5" customWidth="1"/>
    <col min="773" max="773" width="23" style="5" customWidth="1"/>
    <col min="774" max="774" width="13.85546875" style="5" bestFit="1" customWidth="1"/>
    <col min="775" max="775" width="14.42578125" style="5" bestFit="1" customWidth="1"/>
    <col min="776" max="1025" width="11.42578125" style="5"/>
    <col min="1026" max="1026" width="3.28515625" style="5" bestFit="1" customWidth="1"/>
    <col min="1027" max="1027" width="15" style="5" bestFit="1" customWidth="1"/>
    <col min="1028" max="1028" width="14.140625" style="5" customWidth="1"/>
    <col min="1029" max="1029" width="23" style="5" customWidth="1"/>
    <col min="1030" max="1030" width="13.85546875" style="5" bestFit="1" customWidth="1"/>
    <col min="1031" max="1031" width="14.42578125" style="5" bestFit="1" customWidth="1"/>
    <col min="1032" max="1281" width="11.42578125" style="5"/>
    <col min="1282" max="1282" width="3.28515625" style="5" bestFit="1" customWidth="1"/>
    <col min="1283" max="1283" width="15" style="5" bestFit="1" customWidth="1"/>
    <col min="1284" max="1284" width="14.140625" style="5" customWidth="1"/>
    <col min="1285" max="1285" width="23" style="5" customWidth="1"/>
    <col min="1286" max="1286" width="13.85546875" style="5" bestFit="1" customWidth="1"/>
    <col min="1287" max="1287" width="14.42578125" style="5" bestFit="1" customWidth="1"/>
    <col min="1288" max="1537" width="11.42578125" style="5"/>
    <col min="1538" max="1538" width="3.28515625" style="5" bestFit="1" customWidth="1"/>
    <col min="1539" max="1539" width="15" style="5" bestFit="1" customWidth="1"/>
    <col min="1540" max="1540" width="14.140625" style="5" customWidth="1"/>
    <col min="1541" max="1541" width="23" style="5" customWidth="1"/>
    <col min="1542" max="1542" width="13.85546875" style="5" bestFit="1" customWidth="1"/>
    <col min="1543" max="1543" width="14.42578125" style="5" bestFit="1" customWidth="1"/>
    <col min="1544" max="1793" width="11.42578125" style="5"/>
    <col min="1794" max="1794" width="3.28515625" style="5" bestFit="1" customWidth="1"/>
    <col min="1795" max="1795" width="15" style="5" bestFit="1" customWidth="1"/>
    <col min="1796" max="1796" width="14.140625" style="5" customWidth="1"/>
    <col min="1797" max="1797" width="23" style="5" customWidth="1"/>
    <col min="1798" max="1798" width="13.85546875" style="5" bestFit="1" customWidth="1"/>
    <col min="1799" max="1799" width="14.42578125" style="5" bestFit="1" customWidth="1"/>
    <col min="1800" max="2049" width="11.42578125" style="5"/>
    <col min="2050" max="2050" width="3.28515625" style="5" bestFit="1" customWidth="1"/>
    <col min="2051" max="2051" width="15" style="5" bestFit="1" customWidth="1"/>
    <col min="2052" max="2052" width="14.140625" style="5" customWidth="1"/>
    <col min="2053" max="2053" width="23" style="5" customWidth="1"/>
    <col min="2054" max="2054" width="13.85546875" style="5" bestFit="1" customWidth="1"/>
    <col min="2055" max="2055" width="14.42578125" style="5" bestFit="1" customWidth="1"/>
    <col min="2056" max="2305" width="11.42578125" style="5"/>
    <col min="2306" max="2306" width="3.28515625" style="5" bestFit="1" customWidth="1"/>
    <col min="2307" max="2307" width="15" style="5" bestFit="1" customWidth="1"/>
    <col min="2308" max="2308" width="14.140625" style="5" customWidth="1"/>
    <col min="2309" max="2309" width="23" style="5" customWidth="1"/>
    <col min="2310" max="2310" width="13.85546875" style="5" bestFit="1" customWidth="1"/>
    <col min="2311" max="2311" width="14.42578125" style="5" bestFit="1" customWidth="1"/>
    <col min="2312" max="2561" width="11.42578125" style="5"/>
    <col min="2562" max="2562" width="3.28515625" style="5" bestFit="1" customWidth="1"/>
    <col min="2563" max="2563" width="15" style="5" bestFit="1" customWidth="1"/>
    <col min="2564" max="2564" width="14.140625" style="5" customWidth="1"/>
    <col min="2565" max="2565" width="23" style="5" customWidth="1"/>
    <col min="2566" max="2566" width="13.85546875" style="5" bestFit="1" customWidth="1"/>
    <col min="2567" max="2567" width="14.42578125" style="5" bestFit="1" customWidth="1"/>
    <col min="2568" max="2817" width="11.42578125" style="5"/>
    <col min="2818" max="2818" width="3.28515625" style="5" bestFit="1" customWidth="1"/>
    <col min="2819" max="2819" width="15" style="5" bestFit="1" customWidth="1"/>
    <col min="2820" max="2820" width="14.140625" style="5" customWidth="1"/>
    <col min="2821" max="2821" width="23" style="5" customWidth="1"/>
    <col min="2822" max="2822" width="13.85546875" style="5" bestFit="1" customWidth="1"/>
    <col min="2823" max="2823" width="14.42578125" style="5" bestFit="1" customWidth="1"/>
    <col min="2824" max="3073" width="11.42578125" style="5"/>
    <col min="3074" max="3074" width="3.28515625" style="5" bestFit="1" customWidth="1"/>
    <col min="3075" max="3075" width="15" style="5" bestFit="1" customWidth="1"/>
    <col min="3076" max="3076" width="14.140625" style="5" customWidth="1"/>
    <col min="3077" max="3077" width="23" style="5" customWidth="1"/>
    <col min="3078" max="3078" width="13.85546875" style="5" bestFit="1" customWidth="1"/>
    <col min="3079" max="3079" width="14.42578125" style="5" bestFit="1" customWidth="1"/>
    <col min="3080" max="3329" width="11.42578125" style="5"/>
    <col min="3330" max="3330" width="3.28515625" style="5" bestFit="1" customWidth="1"/>
    <col min="3331" max="3331" width="15" style="5" bestFit="1" customWidth="1"/>
    <col min="3332" max="3332" width="14.140625" style="5" customWidth="1"/>
    <col min="3333" max="3333" width="23" style="5" customWidth="1"/>
    <col min="3334" max="3334" width="13.85546875" style="5" bestFit="1" customWidth="1"/>
    <col min="3335" max="3335" width="14.42578125" style="5" bestFit="1" customWidth="1"/>
    <col min="3336" max="3585" width="11.42578125" style="5"/>
    <col min="3586" max="3586" width="3.28515625" style="5" bestFit="1" customWidth="1"/>
    <col min="3587" max="3587" width="15" style="5" bestFit="1" customWidth="1"/>
    <col min="3588" max="3588" width="14.140625" style="5" customWidth="1"/>
    <col min="3589" max="3589" width="23" style="5" customWidth="1"/>
    <col min="3590" max="3590" width="13.85546875" style="5" bestFit="1" customWidth="1"/>
    <col min="3591" max="3591" width="14.42578125" style="5" bestFit="1" customWidth="1"/>
    <col min="3592" max="3841" width="11.42578125" style="5"/>
    <col min="3842" max="3842" width="3.28515625" style="5" bestFit="1" customWidth="1"/>
    <col min="3843" max="3843" width="15" style="5" bestFit="1" customWidth="1"/>
    <col min="3844" max="3844" width="14.140625" style="5" customWidth="1"/>
    <col min="3845" max="3845" width="23" style="5" customWidth="1"/>
    <col min="3846" max="3846" width="13.85546875" style="5" bestFit="1" customWidth="1"/>
    <col min="3847" max="3847" width="14.42578125" style="5" bestFit="1" customWidth="1"/>
    <col min="3848" max="4097" width="11.42578125" style="5"/>
    <col min="4098" max="4098" width="3.28515625" style="5" bestFit="1" customWidth="1"/>
    <col min="4099" max="4099" width="15" style="5" bestFit="1" customWidth="1"/>
    <col min="4100" max="4100" width="14.140625" style="5" customWidth="1"/>
    <col min="4101" max="4101" width="23" style="5" customWidth="1"/>
    <col min="4102" max="4102" width="13.85546875" style="5" bestFit="1" customWidth="1"/>
    <col min="4103" max="4103" width="14.42578125" style="5" bestFit="1" customWidth="1"/>
    <col min="4104" max="4353" width="11.42578125" style="5"/>
    <col min="4354" max="4354" width="3.28515625" style="5" bestFit="1" customWidth="1"/>
    <col min="4355" max="4355" width="15" style="5" bestFit="1" customWidth="1"/>
    <col min="4356" max="4356" width="14.140625" style="5" customWidth="1"/>
    <col min="4357" max="4357" width="23" style="5" customWidth="1"/>
    <col min="4358" max="4358" width="13.85546875" style="5" bestFit="1" customWidth="1"/>
    <col min="4359" max="4359" width="14.42578125" style="5" bestFit="1" customWidth="1"/>
    <col min="4360" max="4609" width="11.42578125" style="5"/>
    <col min="4610" max="4610" width="3.28515625" style="5" bestFit="1" customWidth="1"/>
    <col min="4611" max="4611" width="15" style="5" bestFit="1" customWidth="1"/>
    <col min="4612" max="4612" width="14.140625" style="5" customWidth="1"/>
    <col min="4613" max="4613" width="23" style="5" customWidth="1"/>
    <col min="4614" max="4614" width="13.85546875" style="5" bestFit="1" customWidth="1"/>
    <col min="4615" max="4615" width="14.42578125" style="5" bestFit="1" customWidth="1"/>
    <col min="4616" max="4865" width="11.42578125" style="5"/>
    <col min="4866" max="4866" width="3.28515625" style="5" bestFit="1" customWidth="1"/>
    <col min="4867" max="4867" width="15" style="5" bestFit="1" customWidth="1"/>
    <col min="4868" max="4868" width="14.140625" style="5" customWidth="1"/>
    <col min="4869" max="4869" width="23" style="5" customWidth="1"/>
    <col min="4870" max="4870" width="13.85546875" style="5" bestFit="1" customWidth="1"/>
    <col min="4871" max="4871" width="14.42578125" style="5" bestFit="1" customWidth="1"/>
    <col min="4872" max="5121" width="11.42578125" style="5"/>
    <col min="5122" max="5122" width="3.28515625" style="5" bestFit="1" customWidth="1"/>
    <col min="5123" max="5123" width="15" style="5" bestFit="1" customWidth="1"/>
    <col min="5124" max="5124" width="14.140625" style="5" customWidth="1"/>
    <col min="5125" max="5125" width="23" style="5" customWidth="1"/>
    <col min="5126" max="5126" width="13.85546875" style="5" bestFit="1" customWidth="1"/>
    <col min="5127" max="5127" width="14.42578125" style="5" bestFit="1" customWidth="1"/>
    <col min="5128" max="5377" width="11.42578125" style="5"/>
    <col min="5378" max="5378" width="3.28515625" style="5" bestFit="1" customWidth="1"/>
    <col min="5379" max="5379" width="15" style="5" bestFit="1" customWidth="1"/>
    <col min="5380" max="5380" width="14.140625" style="5" customWidth="1"/>
    <col min="5381" max="5381" width="23" style="5" customWidth="1"/>
    <col min="5382" max="5382" width="13.85546875" style="5" bestFit="1" customWidth="1"/>
    <col min="5383" max="5383" width="14.42578125" style="5" bestFit="1" customWidth="1"/>
    <col min="5384" max="5633" width="11.42578125" style="5"/>
    <col min="5634" max="5634" width="3.28515625" style="5" bestFit="1" customWidth="1"/>
    <col min="5635" max="5635" width="15" style="5" bestFit="1" customWidth="1"/>
    <col min="5636" max="5636" width="14.140625" style="5" customWidth="1"/>
    <col min="5637" max="5637" width="23" style="5" customWidth="1"/>
    <col min="5638" max="5638" width="13.85546875" style="5" bestFit="1" customWidth="1"/>
    <col min="5639" max="5639" width="14.42578125" style="5" bestFit="1" customWidth="1"/>
    <col min="5640" max="5889" width="11.42578125" style="5"/>
    <col min="5890" max="5890" width="3.28515625" style="5" bestFit="1" customWidth="1"/>
    <col min="5891" max="5891" width="15" style="5" bestFit="1" customWidth="1"/>
    <col min="5892" max="5892" width="14.140625" style="5" customWidth="1"/>
    <col min="5893" max="5893" width="23" style="5" customWidth="1"/>
    <col min="5894" max="5894" width="13.85546875" style="5" bestFit="1" customWidth="1"/>
    <col min="5895" max="5895" width="14.42578125" style="5" bestFit="1" customWidth="1"/>
    <col min="5896" max="6145" width="11.42578125" style="5"/>
    <col min="6146" max="6146" width="3.28515625" style="5" bestFit="1" customWidth="1"/>
    <col min="6147" max="6147" width="15" style="5" bestFit="1" customWidth="1"/>
    <col min="6148" max="6148" width="14.140625" style="5" customWidth="1"/>
    <col min="6149" max="6149" width="23" style="5" customWidth="1"/>
    <col min="6150" max="6150" width="13.85546875" style="5" bestFit="1" customWidth="1"/>
    <col min="6151" max="6151" width="14.42578125" style="5" bestFit="1" customWidth="1"/>
    <col min="6152" max="6401" width="11.42578125" style="5"/>
    <col min="6402" max="6402" width="3.28515625" style="5" bestFit="1" customWidth="1"/>
    <col min="6403" max="6403" width="15" style="5" bestFit="1" customWidth="1"/>
    <col min="6404" max="6404" width="14.140625" style="5" customWidth="1"/>
    <col min="6405" max="6405" width="23" style="5" customWidth="1"/>
    <col min="6406" max="6406" width="13.85546875" style="5" bestFit="1" customWidth="1"/>
    <col min="6407" max="6407" width="14.42578125" style="5" bestFit="1" customWidth="1"/>
    <col min="6408" max="6657" width="11.42578125" style="5"/>
    <col min="6658" max="6658" width="3.28515625" style="5" bestFit="1" customWidth="1"/>
    <col min="6659" max="6659" width="15" style="5" bestFit="1" customWidth="1"/>
    <col min="6660" max="6660" width="14.140625" style="5" customWidth="1"/>
    <col min="6661" max="6661" width="23" style="5" customWidth="1"/>
    <col min="6662" max="6662" width="13.85546875" style="5" bestFit="1" customWidth="1"/>
    <col min="6663" max="6663" width="14.42578125" style="5" bestFit="1" customWidth="1"/>
    <col min="6664" max="6913" width="11.42578125" style="5"/>
    <col min="6914" max="6914" width="3.28515625" style="5" bestFit="1" customWidth="1"/>
    <col min="6915" max="6915" width="15" style="5" bestFit="1" customWidth="1"/>
    <col min="6916" max="6916" width="14.140625" style="5" customWidth="1"/>
    <col min="6917" max="6917" width="23" style="5" customWidth="1"/>
    <col min="6918" max="6918" width="13.85546875" style="5" bestFit="1" customWidth="1"/>
    <col min="6919" max="6919" width="14.42578125" style="5" bestFit="1" customWidth="1"/>
    <col min="6920" max="7169" width="11.42578125" style="5"/>
    <col min="7170" max="7170" width="3.28515625" style="5" bestFit="1" customWidth="1"/>
    <col min="7171" max="7171" width="15" style="5" bestFit="1" customWidth="1"/>
    <col min="7172" max="7172" width="14.140625" style="5" customWidth="1"/>
    <col min="7173" max="7173" width="23" style="5" customWidth="1"/>
    <col min="7174" max="7174" width="13.85546875" style="5" bestFit="1" customWidth="1"/>
    <col min="7175" max="7175" width="14.42578125" style="5" bestFit="1" customWidth="1"/>
    <col min="7176" max="7425" width="11.42578125" style="5"/>
    <col min="7426" max="7426" width="3.28515625" style="5" bestFit="1" customWidth="1"/>
    <col min="7427" max="7427" width="15" style="5" bestFit="1" customWidth="1"/>
    <col min="7428" max="7428" width="14.140625" style="5" customWidth="1"/>
    <col min="7429" max="7429" width="23" style="5" customWidth="1"/>
    <col min="7430" max="7430" width="13.85546875" style="5" bestFit="1" customWidth="1"/>
    <col min="7431" max="7431" width="14.42578125" style="5" bestFit="1" customWidth="1"/>
    <col min="7432" max="7681" width="11.42578125" style="5"/>
    <col min="7682" max="7682" width="3.28515625" style="5" bestFit="1" customWidth="1"/>
    <col min="7683" max="7683" width="15" style="5" bestFit="1" customWidth="1"/>
    <col min="7684" max="7684" width="14.140625" style="5" customWidth="1"/>
    <col min="7685" max="7685" width="23" style="5" customWidth="1"/>
    <col min="7686" max="7686" width="13.85546875" style="5" bestFit="1" customWidth="1"/>
    <col min="7687" max="7687" width="14.42578125" style="5" bestFit="1" customWidth="1"/>
    <col min="7688" max="7937" width="11.42578125" style="5"/>
    <col min="7938" max="7938" width="3.28515625" style="5" bestFit="1" customWidth="1"/>
    <col min="7939" max="7939" width="15" style="5" bestFit="1" customWidth="1"/>
    <col min="7940" max="7940" width="14.140625" style="5" customWidth="1"/>
    <col min="7941" max="7941" width="23" style="5" customWidth="1"/>
    <col min="7942" max="7942" width="13.85546875" style="5" bestFit="1" customWidth="1"/>
    <col min="7943" max="7943" width="14.42578125" style="5" bestFit="1" customWidth="1"/>
    <col min="7944" max="8193" width="11.42578125" style="5"/>
    <col min="8194" max="8194" width="3.28515625" style="5" bestFit="1" customWidth="1"/>
    <col min="8195" max="8195" width="15" style="5" bestFit="1" customWidth="1"/>
    <col min="8196" max="8196" width="14.140625" style="5" customWidth="1"/>
    <col min="8197" max="8197" width="23" style="5" customWidth="1"/>
    <col min="8198" max="8198" width="13.85546875" style="5" bestFit="1" customWidth="1"/>
    <col min="8199" max="8199" width="14.42578125" style="5" bestFit="1" customWidth="1"/>
    <col min="8200" max="8449" width="11.42578125" style="5"/>
    <col min="8450" max="8450" width="3.28515625" style="5" bestFit="1" customWidth="1"/>
    <col min="8451" max="8451" width="15" style="5" bestFit="1" customWidth="1"/>
    <col min="8452" max="8452" width="14.140625" style="5" customWidth="1"/>
    <col min="8453" max="8453" width="23" style="5" customWidth="1"/>
    <col min="8454" max="8454" width="13.85546875" style="5" bestFit="1" customWidth="1"/>
    <col min="8455" max="8455" width="14.42578125" style="5" bestFit="1" customWidth="1"/>
    <col min="8456" max="8705" width="11.42578125" style="5"/>
    <col min="8706" max="8706" width="3.28515625" style="5" bestFit="1" customWidth="1"/>
    <col min="8707" max="8707" width="15" style="5" bestFit="1" customWidth="1"/>
    <col min="8708" max="8708" width="14.140625" style="5" customWidth="1"/>
    <col min="8709" max="8709" width="23" style="5" customWidth="1"/>
    <col min="8710" max="8710" width="13.85546875" style="5" bestFit="1" customWidth="1"/>
    <col min="8711" max="8711" width="14.42578125" style="5" bestFit="1" customWidth="1"/>
    <col min="8712" max="8961" width="11.42578125" style="5"/>
    <col min="8962" max="8962" width="3.28515625" style="5" bestFit="1" customWidth="1"/>
    <col min="8963" max="8963" width="15" style="5" bestFit="1" customWidth="1"/>
    <col min="8964" max="8964" width="14.140625" style="5" customWidth="1"/>
    <col min="8965" max="8965" width="23" style="5" customWidth="1"/>
    <col min="8966" max="8966" width="13.85546875" style="5" bestFit="1" customWidth="1"/>
    <col min="8967" max="8967" width="14.42578125" style="5" bestFit="1" customWidth="1"/>
    <col min="8968" max="9217" width="11.42578125" style="5"/>
    <col min="9218" max="9218" width="3.28515625" style="5" bestFit="1" customWidth="1"/>
    <col min="9219" max="9219" width="15" style="5" bestFit="1" customWidth="1"/>
    <col min="9220" max="9220" width="14.140625" style="5" customWidth="1"/>
    <col min="9221" max="9221" width="23" style="5" customWidth="1"/>
    <col min="9222" max="9222" width="13.85546875" style="5" bestFit="1" customWidth="1"/>
    <col min="9223" max="9223" width="14.42578125" style="5" bestFit="1" customWidth="1"/>
    <col min="9224" max="9473" width="11.42578125" style="5"/>
    <col min="9474" max="9474" width="3.28515625" style="5" bestFit="1" customWidth="1"/>
    <col min="9475" max="9475" width="15" style="5" bestFit="1" customWidth="1"/>
    <col min="9476" max="9476" width="14.140625" style="5" customWidth="1"/>
    <col min="9477" max="9477" width="23" style="5" customWidth="1"/>
    <col min="9478" max="9478" width="13.85546875" style="5" bestFit="1" customWidth="1"/>
    <col min="9479" max="9479" width="14.42578125" style="5" bestFit="1" customWidth="1"/>
    <col min="9480" max="9729" width="11.42578125" style="5"/>
    <col min="9730" max="9730" width="3.28515625" style="5" bestFit="1" customWidth="1"/>
    <col min="9731" max="9731" width="15" style="5" bestFit="1" customWidth="1"/>
    <col min="9732" max="9732" width="14.140625" style="5" customWidth="1"/>
    <col min="9733" max="9733" width="23" style="5" customWidth="1"/>
    <col min="9734" max="9734" width="13.85546875" style="5" bestFit="1" customWidth="1"/>
    <col min="9735" max="9735" width="14.42578125" style="5" bestFit="1" customWidth="1"/>
    <col min="9736" max="9985" width="11.42578125" style="5"/>
    <col min="9986" max="9986" width="3.28515625" style="5" bestFit="1" customWidth="1"/>
    <col min="9987" max="9987" width="15" style="5" bestFit="1" customWidth="1"/>
    <col min="9988" max="9988" width="14.140625" style="5" customWidth="1"/>
    <col min="9989" max="9989" width="23" style="5" customWidth="1"/>
    <col min="9990" max="9990" width="13.85546875" style="5" bestFit="1" customWidth="1"/>
    <col min="9991" max="9991" width="14.42578125" style="5" bestFit="1" customWidth="1"/>
    <col min="9992" max="10241" width="11.42578125" style="5"/>
    <col min="10242" max="10242" width="3.28515625" style="5" bestFit="1" customWidth="1"/>
    <col min="10243" max="10243" width="15" style="5" bestFit="1" customWidth="1"/>
    <col min="10244" max="10244" width="14.140625" style="5" customWidth="1"/>
    <col min="10245" max="10245" width="23" style="5" customWidth="1"/>
    <col min="10246" max="10246" width="13.85546875" style="5" bestFit="1" customWidth="1"/>
    <col min="10247" max="10247" width="14.42578125" style="5" bestFit="1" customWidth="1"/>
    <col min="10248" max="10497" width="11.42578125" style="5"/>
    <col min="10498" max="10498" width="3.28515625" style="5" bestFit="1" customWidth="1"/>
    <col min="10499" max="10499" width="15" style="5" bestFit="1" customWidth="1"/>
    <col min="10500" max="10500" width="14.140625" style="5" customWidth="1"/>
    <col min="10501" max="10501" width="23" style="5" customWidth="1"/>
    <col min="10502" max="10502" width="13.85546875" style="5" bestFit="1" customWidth="1"/>
    <col min="10503" max="10503" width="14.42578125" style="5" bestFit="1" customWidth="1"/>
    <col min="10504" max="10753" width="11.42578125" style="5"/>
    <col min="10754" max="10754" width="3.28515625" style="5" bestFit="1" customWidth="1"/>
    <col min="10755" max="10755" width="15" style="5" bestFit="1" customWidth="1"/>
    <col min="10756" max="10756" width="14.140625" style="5" customWidth="1"/>
    <col min="10757" max="10757" width="23" style="5" customWidth="1"/>
    <col min="10758" max="10758" width="13.85546875" style="5" bestFit="1" customWidth="1"/>
    <col min="10759" max="10759" width="14.42578125" style="5" bestFit="1" customWidth="1"/>
    <col min="10760" max="11009" width="11.42578125" style="5"/>
    <col min="11010" max="11010" width="3.28515625" style="5" bestFit="1" customWidth="1"/>
    <col min="11011" max="11011" width="15" style="5" bestFit="1" customWidth="1"/>
    <col min="11012" max="11012" width="14.140625" style="5" customWidth="1"/>
    <col min="11013" max="11013" width="23" style="5" customWidth="1"/>
    <col min="11014" max="11014" width="13.85546875" style="5" bestFit="1" customWidth="1"/>
    <col min="11015" max="11015" width="14.42578125" style="5" bestFit="1" customWidth="1"/>
    <col min="11016" max="11265" width="11.42578125" style="5"/>
    <col min="11266" max="11266" width="3.28515625" style="5" bestFit="1" customWidth="1"/>
    <col min="11267" max="11267" width="15" style="5" bestFit="1" customWidth="1"/>
    <col min="11268" max="11268" width="14.140625" style="5" customWidth="1"/>
    <col min="11269" max="11269" width="23" style="5" customWidth="1"/>
    <col min="11270" max="11270" width="13.85546875" style="5" bestFit="1" customWidth="1"/>
    <col min="11271" max="11271" width="14.42578125" style="5" bestFit="1" customWidth="1"/>
    <col min="11272" max="11521" width="11.42578125" style="5"/>
    <col min="11522" max="11522" width="3.28515625" style="5" bestFit="1" customWidth="1"/>
    <col min="11523" max="11523" width="15" style="5" bestFit="1" customWidth="1"/>
    <col min="11524" max="11524" width="14.140625" style="5" customWidth="1"/>
    <col min="11525" max="11525" width="23" style="5" customWidth="1"/>
    <col min="11526" max="11526" width="13.85546875" style="5" bestFit="1" customWidth="1"/>
    <col min="11527" max="11527" width="14.42578125" style="5" bestFit="1" customWidth="1"/>
    <col min="11528" max="11777" width="11.42578125" style="5"/>
    <col min="11778" max="11778" width="3.28515625" style="5" bestFit="1" customWidth="1"/>
    <col min="11779" max="11779" width="15" style="5" bestFit="1" customWidth="1"/>
    <col min="11780" max="11780" width="14.140625" style="5" customWidth="1"/>
    <col min="11781" max="11781" width="23" style="5" customWidth="1"/>
    <col min="11782" max="11782" width="13.85546875" style="5" bestFit="1" customWidth="1"/>
    <col min="11783" max="11783" width="14.42578125" style="5" bestFit="1" customWidth="1"/>
    <col min="11784" max="12033" width="11.42578125" style="5"/>
    <col min="12034" max="12034" width="3.28515625" style="5" bestFit="1" customWidth="1"/>
    <col min="12035" max="12035" width="15" style="5" bestFit="1" customWidth="1"/>
    <col min="12036" max="12036" width="14.140625" style="5" customWidth="1"/>
    <col min="12037" max="12037" width="23" style="5" customWidth="1"/>
    <col min="12038" max="12038" width="13.85546875" style="5" bestFit="1" customWidth="1"/>
    <col min="12039" max="12039" width="14.42578125" style="5" bestFit="1" customWidth="1"/>
    <col min="12040" max="12289" width="11.42578125" style="5"/>
    <col min="12290" max="12290" width="3.28515625" style="5" bestFit="1" customWidth="1"/>
    <col min="12291" max="12291" width="15" style="5" bestFit="1" customWidth="1"/>
    <col min="12292" max="12292" width="14.140625" style="5" customWidth="1"/>
    <col min="12293" max="12293" width="23" style="5" customWidth="1"/>
    <col min="12294" max="12294" width="13.85546875" style="5" bestFit="1" customWidth="1"/>
    <col min="12295" max="12295" width="14.42578125" style="5" bestFit="1" customWidth="1"/>
    <col min="12296" max="12545" width="11.42578125" style="5"/>
    <col min="12546" max="12546" width="3.28515625" style="5" bestFit="1" customWidth="1"/>
    <col min="12547" max="12547" width="15" style="5" bestFit="1" customWidth="1"/>
    <col min="12548" max="12548" width="14.140625" style="5" customWidth="1"/>
    <col min="12549" max="12549" width="23" style="5" customWidth="1"/>
    <col min="12550" max="12550" width="13.85546875" style="5" bestFit="1" customWidth="1"/>
    <col min="12551" max="12551" width="14.42578125" style="5" bestFit="1" customWidth="1"/>
    <col min="12552" max="12801" width="11.42578125" style="5"/>
    <col min="12802" max="12802" width="3.28515625" style="5" bestFit="1" customWidth="1"/>
    <col min="12803" max="12803" width="15" style="5" bestFit="1" customWidth="1"/>
    <col min="12804" max="12804" width="14.140625" style="5" customWidth="1"/>
    <col min="12805" max="12805" width="23" style="5" customWidth="1"/>
    <col min="12806" max="12806" width="13.85546875" style="5" bestFit="1" customWidth="1"/>
    <col min="12807" max="12807" width="14.42578125" style="5" bestFit="1" customWidth="1"/>
    <col min="12808" max="13057" width="11.42578125" style="5"/>
    <col min="13058" max="13058" width="3.28515625" style="5" bestFit="1" customWidth="1"/>
    <col min="13059" max="13059" width="15" style="5" bestFit="1" customWidth="1"/>
    <col min="13060" max="13060" width="14.140625" style="5" customWidth="1"/>
    <col min="13061" max="13061" width="23" style="5" customWidth="1"/>
    <col min="13062" max="13062" width="13.85546875" style="5" bestFit="1" customWidth="1"/>
    <col min="13063" max="13063" width="14.42578125" style="5" bestFit="1" customWidth="1"/>
    <col min="13064" max="13313" width="11.42578125" style="5"/>
    <col min="13314" max="13314" width="3.28515625" style="5" bestFit="1" customWidth="1"/>
    <col min="13315" max="13315" width="15" style="5" bestFit="1" customWidth="1"/>
    <col min="13316" max="13316" width="14.140625" style="5" customWidth="1"/>
    <col min="13317" max="13317" width="23" style="5" customWidth="1"/>
    <col min="13318" max="13318" width="13.85546875" style="5" bestFit="1" customWidth="1"/>
    <col min="13319" max="13319" width="14.42578125" style="5" bestFit="1" customWidth="1"/>
    <col min="13320" max="13569" width="11.42578125" style="5"/>
    <col min="13570" max="13570" width="3.28515625" style="5" bestFit="1" customWidth="1"/>
    <col min="13571" max="13571" width="15" style="5" bestFit="1" customWidth="1"/>
    <col min="13572" max="13572" width="14.140625" style="5" customWidth="1"/>
    <col min="13573" max="13573" width="23" style="5" customWidth="1"/>
    <col min="13574" max="13574" width="13.85546875" style="5" bestFit="1" customWidth="1"/>
    <col min="13575" max="13575" width="14.42578125" style="5" bestFit="1" customWidth="1"/>
    <col min="13576" max="13825" width="11.42578125" style="5"/>
    <col min="13826" max="13826" width="3.28515625" style="5" bestFit="1" customWidth="1"/>
    <col min="13827" max="13827" width="15" style="5" bestFit="1" customWidth="1"/>
    <col min="13828" max="13828" width="14.140625" style="5" customWidth="1"/>
    <col min="13829" max="13829" width="23" style="5" customWidth="1"/>
    <col min="13830" max="13830" width="13.85546875" style="5" bestFit="1" customWidth="1"/>
    <col min="13831" max="13831" width="14.42578125" style="5" bestFit="1" customWidth="1"/>
    <col min="13832" max="14081" width="11.42578125" style="5"/>
    <col min="14082" max="14082" width="3.28515625" style="5" bestFit="1" customWidth="1"/>
    <col min="14083" max="14083" width="15" style="5" bestFit="1" customWidth="1"/>
    <col min="14084" max="14084" width="14.140625" style="5" customWidth="1"/>
    <col min="14085" max="14085" width="23" style="5" customWidth="1"/>
    <col min="14086" max="14086" width="13.85546875" style="5" bestFit="1" customWidth="1"/>
    <col min="14087" max="14087" width="14.42578125" style="5" bestFit="1" customWidth="1"/>
    <col min="14088" max="14337" width="11.42578125" style="5"/>
    <col min="14338" max="14338" width="3.28515625" style="5" bestFit="1" customWidth="1"/>
    <col min="14339" max="14339" width="15" style="5" bestFit="1" customWidth="1"/>
    <col min="14340" max="14340" width="14.140625" style="5" customWidth="1"/>
    <col min="14341" max="14341" width="23" style="5" customWidth="1"/>
    <col min="14342" max="14342" width="13.85546875" style="5" bestFit="1" customWidth="1"/>
    <col min="14343" max="14343" width="14.42578125" style="5" bestFit="1" customWidth="1"/>
    <col min="14344" max="14593" width="11.42578125" style="5"/>
    <col min="14594" max="14594" width="3.28515625" style="5" bestFit="1" customWidth="1"/>
    <col min="14595" max="14595" width="15" style="5" bestFit="1" customWidth="1"/>
    <col min="14596" max="14596" width="14.140625" style="5" customWidth="1"/>
    <col min="14597" max="14597" width="23" style="5" customWidth="1"/>
    <col min="14598" max="14598" width="13.85546875" style="5" bestFit="1" customWidth="1"/>
    <col min="14599" max="14599" width="14.42578125" style="5" bestFit="1" customWidth="1"/>
    <col min="14600" max="14849" width="11.42578125" style="5"/>
    <col min="14850" max="14850" width="3.28515625" style="5" bestFit="1" customWidth="1"/>
    <col min="14851" max="14851" width="15" style="5" bestFit="1" customWidth="1"/>
    <col min="14852" max="14852" width="14.140625" style="5" customWidth="1"/>
    <col min="14853" max="14853" width="23" style="5" customWidth="1"/>
    <col min="14854" max="14854" width="13.85546875" style="5" bestFit="1" customWidth="1"/>
    <col min="14855" max="14855" width="14.42578125" style="5" bestFit="1" customWidth="1"/>
    <col min="14856" max="15105" width="11.42578125" style="5"/>
    <col min="15106" max="15106" width="3.28515625" style="5" bestFit="1" customWidth="1"/>
    <col min="15107" max="15107" width="15" style="5" bestFit="1" customWidth="1"/>
    <col min="15108" max="15108" width="14.140625" style="5" customWidth="1"/>
    <col min="15109" max="15109" width="23" style="5" customWidth="1"/>
    <col min="15110" max="15110" width="13.85546875" style="5" bestFit="1" customWidth="1"/>
    <col min="15111" max="15111" width="14.42578125" style="5" bestFit="1" customWidth="1"/>
    <col min="15112" max="15361" width="11.42578125" style="5"/>
    <col min="15362" max="15362" width="3.28515625" style="5" bestFit="1" customWidth="1"/>
    <col min="15363" max="15363" width="15" style="5" bestFit="1" customWidth="1"/>
    <col min="15364" max="15364" width="14.140625" style="5" customWidth="1"/>
    <col min="15365" max="15365" width="23" style="5" customWidth="1"/>
    <col min="15366" max="15366" width="13.85546875" style="5" bestFit="1" customWidth="1"/>
    <col min="15367" max="15367" width="14.42578125" style="5" bestFit="1" customWidth="1"/>
    <col min="15368" max="15617" width="11.42578125" style="5"/>
    <col min="15618" max="15618" width="3.28515625" style="5" bestFit="1" customWidth="1"/>
    <col min="15619" max="15619" width="15" style="5" bestFit="1" customWidth="1"/>
    <col min="15620" max="15620" width="14.140625" style="5" customWidth="1"/>
    <col min="15621" max="15621" width="23" style="5" customWidth="1"/>
    <col min="15622" max="15622" width="13.85546875" style="5" bestFit="1" customWidth="1"/>
    <col min="15623" max="15623" width="14.42578125" style="5" bestFit="1" customWidth="1"/>
    <col min="15624" max="15873" width="11.42578125" style="5"/>
    <col min="15874" max="15874" width="3.28515625" style="5" bestFit="1" customWidth="1"/>
    <col min="15875" max="15875" width="15" style="5" bestFit="1" customWidth="1"/>
    <col min="15876" max="15876" width="14.140625" style="5" customWidth="1"/>
    <col min="15877" max="15877" width="23" style="5" customWidth="1"/>
    <col min="15878" max="15878" width="13.85546875" style="5" bestFit="1" customWidth="1"/>
    <col min="15879" max="15879" width="14.42578125" style="5" bestFit="1" customWidth="1"/>
    <col min="15880" max="16129" width="11.42578125" style="5"/>
    <col min="16130" max="16130" width="3.28515625" style="5" bestFit="1" customWidth="1"/>
    <col min="16131" max="16131" width="15" style="5" bestFit="1" customWidth="1"/>
    <col min="16132" max="16132" width="14.140625" style="5" customWidth="1"/>
    <col min="16133" max="16133" width="23" style="5" customWidth="1"/>
    <col min="16134" max="16134" width="13.85546875" style="5" bestFit="1" customWidth="1"/>
    <col min="16135" max="16135" width="14.42578125" style="5" bestFit="1" customWidth="1"/>
    <col min="16136" max="16384" width="11.42578125" style="5"/>
  </cols>
  <sheetData>
    <row r="1" spans="1:13" x14ac:dyDescent="0.25">
      <c r="A1" s="17"/>
      <c r="B1" s="17"/>
      <c r="C1" s="17"/>
      <c r="D1" s="17"/>
      <c r="E1" s="17"/>
      <c r="F1" s="17"/>
      <c r="G1" s="17"/>
      <c r="H1" s="17"/>
      <c r="I1" s="17"/>
      <c r="J1" s="17"/>
      <c r="K1" s="17"/>
      <c r="L1" s="17"/>
      <c r="M1" s="17"/>
    </row>
    <row r="2" spans="1:13" x14ac:dyDescent="0.25">
      <c r="A2" s="17"/>
      <c r="B2" s="1"/>
      <c r="C2" s="1"/>
      <c r="D2" s="2"/>
      <c r="E2" s="2"/>
      <c r="F2" s="2"/>
      <c r="G2" s="17"/>
      <c r="H2" s="17"/>
      <c r="I2" s="17"/>
      <c r="J2" s="17"/>
      <c r="K2" s="17"/>
      <c r="L2" s="17"/>
      <c r="M2" s="17"/>
    </row>
    <row r="3" spans="1:13" x14ac:dyDescent="0.25">
      <c r="A3" s="18"/>
      <c r="B3" s="83" t="s">
        <v>0</v>
      </c>
      <c r="C3" s="83"/>
      <c r="D3" s="83"/>
      <c r="E3" s="83"/>
      <c r="F3" s="11"/>
      <c r="G3" s="17"/>
      <c r="H3" s="17"/>
      <c r="I3" s="17"/>
      <c r="J3" s="17"/>
      <c r="K3" s="17"/>
      <c r="L3" s="17"/>
      <c r="M3" s="17"/>
    </row>
    <row r="4" spans="1:13" x14ac:dyDescent="0.25">
      <c r="A4" s="84" t="s">
        <v>1</v>
      </c>
      <c r="B4" s="13" t="s">
        <v>10</v>
      </c>
      <c r="C4" s="13" t="s">
        <v>11</v>
      </c>
      <c r="D4" s="13" t="s">
        <v>12</v>
      </c>
      <c r="E4" s="13" t="s">
        <v>13</v>
      </c>
      <c r="F4" s="19"/>
      <c r="G4" s="17"/>
      <c r="H4" s="17"/>
      <c r="I4" s="17"/>
      <c r="J4" s="17"/>
      <c r="K4" s="17"/>
      <c r="L4" s="17"/>
      <c r="M4" s="17"/>
    </row>
    <row r="5" spans="1:13" ht="30" x14ac:dyDescent="0.25">
      <c r="A5" s="84"/>
      <c r="B5" s="14" t="s">
        <v>2</v>
      </c>
      <c r="C5" s="14">
        <v>5</v>
      </c>
      <c r="D5" s="18" t="s">
        <v>14</v>
      </c>
      <c r="E5" s="18" t="s">
        <v>19</v>
      </c>
      <c r="F5" s="19"/>
      <c r="G5" s="17"/>
      <c r="H5" s="17"/>
      <c r="I5" s="17"/>
      <c r="J5" s="17"/>
      <c r="K5" s="17"/>
      <c r="L5" s="17"/>
      <c r="M5" s="17"/>
    </row>
    <row r="6" spans="1:13" ht="30" x14ac:dyDescent="0.25">
      <c r="A6" s="84"/>
      <c r="B6" s="15" t="s">
        <v>3</v>
      </c>
      <c r="C6" s="15">
        <f>+C5-1</f>
        <v>4</v>
      </c>
      <c r="D6" s="18" t="s">
        <v>15</v>
      </c>
      <c r="E6" s="18" t="s">
        <v>20</v>
      </c>
      <c r="F6" s="19"/>
      <c r="G6" s="82" t="s">
        <v>181</v>
      </c>
      <c r="H6" s="82"/>
      <c r="I6" s="82"/>
      <c r="J6" s="82"/>
      <c r="K6" s="82"/>
      <c r="L6" s="82"/>
      <c r="M6" s="82"/>
    </row>
    <row r="7" spans="1:13" ht="30" x14ac:dyDescent="0.25">
      <c r="A7" s="84"/>
      <c r="B7" s="15" t="s">
        <v>4</v>
      </c>
      <c r="C7" s="15">
        <f>+C6-1</f>
        <v>3</v>
      </c>
      <c r="D7" s="18" t="s">
        <v>16</v>
      </c>
      <c r="E7" s="18" t="s">
        <v>21</v>
      </c>
      <c r="F7" s="19"/>
      <c r="G7" s="82"/>
      <c r="H7" s="82"/>
      <c r="I7" s="82"/>
      <c r="J7" s="82"/>
      <c r="K7" s="82"/>
      <c r="L7" s="82"/>
      <c r="M7" s="82"/>
    </row>
    <row r="8" spans="1:13" ht="30" x14ac:dyDescent="0.25">
      <c r="A8" s="84"/>
      <c r="B8" s="15" t="s">
        <v>5</v>
      </c>
      <c r="C8" s="15">
        <f>+C7-1</f>
        <v>2</v>
      </c>
      <c r="D8" s="18" t="s">
        <v>17</v>
      </c>
      <c r="E8" s="18" t="s">
        <v>22</v>
      </c>
      <c r="F8" s="19"/>
      <c r="G8" s="82"/>
      <c r="H8" s="82"/>
      <c r="I8" s="82"/>
      <c r="J8" s="82"/>
      <c r="K8" s="82"/>
      <c r="L8" s="82"/>
      <c r="M8" s="82"/>
    </row>
    <row r="9" spans="1:13" ht="45" x14ac:dyDescent="0.25">
      <c r="A9" s="84"/>
      <c r="B9" s="15" t="s">
        <v>6</v>
      </c>
      <c r="C9" s="15">
        <f>+C8-1</f>
        <v>1</v>
      </c>
      <c r="D9" s="18" t="s">
        <v>18</v>
      </c>
      <c r="E9" s="18" t="s">
        <v>23</v>
      </c>
      <c r="F9" s="19"/>
      <c r="G9" s="82"/>
      <c r="H9" s="82"/>
      <c r="I9" s="82"/>
      <c r="J9" s="82"/>
      <c r="K9" s="82"/>
      <c r="L9" s="82"/>
      <c r="M9" s="82"/>
    </row>
    <row r="10" spans="1:13" x14ac:dyDescent="0.25">
      <c r="A10" s="20"/>
      <c r="B10" s="12"/>
      <c r="C10" s="12"/>
      <c r="D10" s="19"/>
      <c r="E10" s="19"/>
      <c r="F10" s="19"/>
      <c r="G10" s="17"/>
      <c r="H10" s="17"/>
      <c r="I10" s="17"/>
      <c r="J10" s="17"/>
      <c r="K10" s="17"/>
      <c r="L10" s="17"/>
      <c r="M10" s="17"/>
    </row>
    <row r="11" spans="1:13" x14ac:dyDescent="0.25">
      <c r="A11" s="21"/>
      <c r="B11" s="17"/>
      <c r="C11" s="17"/>
      <c r="D11" s="17"/>
      <c r="E11" s="17"/>
      <c r="F11" s="17"/>
      <c r="G11" s="17"/>
      <c r="H11" s="17"/>
      <c r="I11" s="17"/>
      <c r="J11" s="17"/>
      <c r="K11" s="17"/>
      <c r="L11" s="17"/>
      <c r="M11" s="17"/>
    </row>
    <row r="12" spans="1:13" x14ac:dyDescent="0.25">
      <c r="A12" s="22"/>
      <c r="B12" s="17"/>
      <c r="C12" s="81" t="s">
        <v>91</v>
      </c>
      <c r="D12" s="78" t="s">
        <v>92</v>
      </c>
      <c r="E12" s="79"/>
      <c r="F12" s="79"/>
      <c r="G12" s="79"/>
      <c r="H12" s="79"/>
      <c r="I12" s="79"/>
      <c r="J12" s="79"/>
      <c r="K12" s="79"/>
      <c r="L12" s="79"/>
      <c r="M12" s="80"/>
    </row>
    <row r="13" spans="1:13" x14ac:dyDescent="0.25">
      <c r="A13" s="3" t="s">
        <v>24</v>
      </c>
      <c r="B13" s="10" t="s">
        <v>25</v>
      </c>
      <c r="C13" s="81"/>
      <c r="D13" s="6" t="s">
        <v>26</v>
      </c>
      <c r="E13" s="3" t="s">
        <v>27</v>
      </c>
      <c r="F13" s="3" t="s">
        <v>28</v>
      </c>
      <c r="G13" s="3" t="s">
        <v>29</v>
      </c>
      <c r="H13" s="3" t="s">
        <v>30</v>
      </c>
      <c r="I13" s="3" t="s">
        <v>31</v>
      </c>
      <c r="J13" s="3" t="s">
        <v>32</v>
      </c>
      <c r="K13" s="3"/>
      <c r="L13" s="3" t="s">
        <v>33</v>
      </c>
      <c r="M13" s="3" t="s">
        <v>93</v>
      </c>
    </row>
    <row r="14" spans="1:13" ht="105" x14ac:dyDescent="0.25">
      <c r="A14" s="16">
        <v>1</v>
      </c>
      <c r="B14" s="45" t="s">
        <v>306</v>
      </c>
      <c r="C14" s="16"/>
      <c r="D14" s="16">
        <v>1</v>
      </c>
      <c r="E14" s="16">
        <v>1</v>
      </c>
      <c r="F14" s="16"/>
      <c r="G14" s="16"/>
      <c r="H14" s="16"/>
      <c r="I14" s="16"/>
      <c r="J14" s="23">
        <f>SUM(D14:I14)</f>
        <v>2</v>
      </c>
      <c r="K14" s="23">
        <f>AVERAGE(D14:I14)</f>
        <v>1</v>
      </c>
      <c r="L14" s="23">
        <f>TRUNC(K14)</f>
        <v>1</v>
      </c>
      <c r="M14" s="23">
        <f>IF(C14="",L14,C14)</f>
        <v>1</v>
      </c>
    </row>
    <row r="15" spans="1:13" ht="150" x14ac:dyDescent="0.25">
      <c r="A15" s="16">
        <v>2</v>
      </c>
      <c r="B15" s="45" t="s">
        <v>247</v>
      </c>
      <c r="C15" s="16"/>
      <c r="D15" s="16">
        <v>1</v>
      </c>
      <c r="E15" s="16">
        <v>1</v>
      </c>
      <c r="F15" s="16"/>
      <c r="G15" s="16"/>
      <c r="H15" s="16"/>
      <c r="I15" s="16"/>
      <c r="J15" s="23">
        <f t="shared" ref="J15:J25" si="0">SUM(D15:I15)</f>
        <v>2</v>
      </c>
      <c r="K15" s="23">
        <f t="shared" ref="K15:K25" si="1">AVERAGE(D15:I15)</f>
        <v>1</v>
      </c>
      <c r="L15" s="23">
        <f t="shared" ref="L15:L25" si="2">TRUNC(K15)</f>
        <v>1</v>
      </c>
      <c r="M15" s="23">
        <f t="shared" ref="M15:M25" si="3">IF(C15="",L15,C15)</f>
        <v>1</v>
      </c>
    </row>
    <row r="16" spans="1:13" ht="120" x14ac:dyDescent="0.25">
      <c r="A16" s="16">
        <v>3</v>
      </c>
      <c r="B16" s="41" t="s">
        <v>199</v>
      </c>
      <c r="C16" s="16">
        <v>1</v>
      </c>
      <c r="D16" s="16"/>
      <c r="E16" s="16"/>
      <c r="F16" s="16"/>
      <c r="G16" s="16"/>
      <c r="H16" s="16"/>
      <c r="I16" s="16"/>
      <c r="J16" s="23">
        <f t="shared" si="0"/>
        <v>0</v>
      </c>
      <c r="K16" s="23" t="e">
        <f t="shared" si="1"/>
        <v>#DIV/0!</v>
      </c>
      <c r="L16" s="23" t="e">
        <f t="shared" si="2"/>
        <v>#DIV/0!</v>
      </c>
      <c r="M16" s="23">
        <f t="shared" si="3"/>
        <v>1</v>
      </c>
    </row>
    <row r="17" spans="1:13" ht="105" x14ac:dyDescent="0.25">
      <c r="A17" s="56">
        <v>4</v>
      </c>
      <c r="B17" s="52" t="s">
        <v>208</v>
      </c>
      <c r="C17" s="50"/>
      <c r="D17" s="50">
        <v>2</v>
      </c>
      <c r="E17" s="50">
        <v>2</v>
      </c>
      <c r="F17" s="50">
        <v>2</v>
      </c>
      <c r="G17" s="50">
        <v>2</v>
      </c>
      <c r="H17" s="16"/>
      <c r="I17" s="16"/>
      <c r="J17" s="23">
        <f t="shared" si="0"/>
        <v>8</v>
      </c>
      <c r="K17" s="23">
        <f t="shared" si="1"/>
        <v>2</v>
      </c>
      <c r="L17" s="23">
        <f t="shared" si="2"/>
        <v>2</v>
      </c>
      <c r="M17" s="23">
        <f t="shared" si="3"/>
        <v>2</v>
      </c>
    </row>
    <row r="18" spans="1:13" ht="15" customHeight="1" x14ac:dyDescent="0.25">
      <c r="A18" s="56">
        <v>5</v>
      </c>
      <c r="B18" s="56" t="s">
        <v>223</v>
      </c>
      <c r="C18" s="56"/>
      <c r="D18" s="56">
        <v>1</v>
      </c>
      <c r="E18" s="56">
        <v>1</v>
      </c>
      <c r="F18" s="16"/>
      <c r="G18" s="16"/>
      <c r="H18" s="16"/>
      <c r="I18" s="16"/>
      <c r="J18" s="23">
        <f t="shared" si="0"/>
        <v>2</v>
      </c>
      <c r="K18" s="23">
        <f t="shared" si="1"/>
        <v>1</v>
      </c>
      <c r="L18" s="23">
        <f t="shared" si="2"/>
        <v>1</v>
      </c>
      <c r="M18" s="23">
        <f t="shared" si="3"/>
        <v>1</v>
      </c>
    </row>
    <row r="19" spans="1:13" ht="127.5" x14ac:dyDescent="0.25">
      <c r="A19" s="56">
        <v>6</v>
      </c>
      <c r="B19" s="61" t="s">
        <v>232</v>
      </c>
      <c r="C19" s="16"/>
      <c r="D19" s="56">
        <v>2</v>
      </c>
      <c r="E19" s="56">
        <v>2</v>
      </c>
      <c r="F19" s="56">
        <v>2</v>
      </c>
      <c r="G19" s="56">
        <v>2</v>
      </c>
      <c r="H19" s="56">
        <v>2</v>
      </c>
      <c r="I19" s="56">
        <v>2</v>
      </c>
      <c r="J19" s="23">
        <f t="shared" si="0"/>
        <v>12</v>
      </c>
      <c r="K19" s="23">
        <f t="shared" si="1"/>
        <v>2</v>
      </c>
      <c r="L19" s="23">
        <f t="shared" si="2"/>
        <v>2</v>
      </c>
      <c r="M19" s="23">
        <f t="shared" si="3"/>
        <v>2</v>
      </c>
    </row>
    <row r="20" spans="1:13" ht="127.5" x14ac:dyDescent="0.25">
      <c r="A20" s="56">
        <v>7</v>
      </c>
      <c r="B20" s="61" t="s">
        <v>233</v>
      </c>
      <c r="C20" s="16"/>
      <c r="D20" s="56">
        <v>3</v>
      </c>
      <c r="E20" s="56">
        <v>3</v>
      </c>
      <c r="F20" s="56">
        <v>3</v>
      </c>
      <c r="G20" s="56">
        <v>1</v>
      </c>
      <c r="H20" s="56">
        <v>2</v>
      </c>
      <c r="I20" s="56">
        <v>3</v>
      </c>
      <c r="J20" s="23">
        <f t="shared" si="0"/>
        <v>15</v>
      </c>
      <c r="K20" s="23">
        <f t="shared" si="1"/>
        <v>2.5</v>
      </c>
      <c r="L20" s="23">
        <f t="shared" si="2"/>
        <v>2</v>
      </c>
      <c r="M20" s="23">
        <f t="shared" si="3"/>
        <v>2</v>
      </c>
    </row>
    <row r="21" spans="1:13" ht="102" x14ac:dyDescent="0.25">
      <c r="A21" s="56">
        <v>8</v>
      </c>
      <c r="B21" s="61" t="s">
        <v>250</v>
      </c>
      <c r="C21" s="16"/>
      <c r="D21" s="56">
        <v>1</v>
      </c>
      <c r="E21" s="56">
        <v>1</v>
      </c>
      <c r="F21" s="56">
        <v>1</v>
      </c>
      <c r="G21" s="56">
        <v>1</v>
      </c>
      <c r="H21" s="16"/>
      <c r="I21" s="16"/>
      <c r="J21" s="23">
        <f t="shared" si="0"/>
        <v>4</v>
      </c>
      <c r="K21" s="23">
        <f t="shared" si="1"/>
        <v>1</v>
      </c>
      <c r="L21" s="23">
        <f t="shared" si="2"/>
        <v>1</v>
      </c>
      <c r="M21" s="23">
        <f t="shared" si="3"/>
        <v>1</v>
      </c>
    </row>
    <row r="22" spans="1:13" ht="225" x14ac:dyDescent="0.25">
      <c r="A22" s="56">
        <v>9</v>
      </c>
      <c r="B22" s="63" t="s">
        <v>263</v>
      </c>
      <c r="C22" s="56"/>
      <c r="D22" s="56">
        <v>4</v>
      </c>
      <c r="E22" s="56">
        <v>4</v>
      </c>
      <c r="F22" s="56">
        <v>4</v>
      </c>
      <c r="G22" s="56">
        <v>4</v>
      </c>
      <c r="H22" s="16"/>
      <c r="I22" s="16"/>
      <c r="J22" s="23">
        <f t="shared" si="0"/>
        <v>16</v>
      </c>
      <c r="K22" s="23">
        <f t="shared" si="1"/>
        <v>4</v>
      </c>
      <c r="L22" s="23">
        <f t="shared" si="2"/>
        <v>4</v>
      </c>
      <c r="M22" s="23">
        <f t="shared" si="3"/>
        <v>4</v>
      </c>
    </row>
    <row r="23" spans="1:13" ht="165" x14ac:dyDescent="0.25">
      <c r="A23" s="56">
        <v>10</v>
      </c>
      <c r="B23" s="63" t="s">
        <v>262</v>
      </c>
      <c r="C23" s="56"/>
      <c r="D23" s="56">
        <v>4</v>
      </c>
      <c r="E23" s="56">
        <v>3</v>
      </c>
      <c r="F23" s="56">
        <v>3</v>
      </c>
      <c r="G23" s="56">
        <v>4</v>
      </c>
      <c r="H23" s="16"/>
      <c r="I23" s="16"/>
      <c r="J23" s="23">
        <f t="shared" si="0"/>
        <v>14</v>
      </c>
      <c r="K23" s="23">
        <f t="shared" si="1"/>
        <v>3.5</v>
      </c>
      <c r="L23" s="23">
        <f t="shared" si="2"/>
        <v>3</v>
      </c>
      <c r="M23" s="23">
        <f t="shared" si="3"/>
        <v>3</v>
      </c>
    </row>
    <row r="24" spans="1:13" ht="180" x14ac:dyDescent="0.25">
      <c r="A24" s="56">
        <v>11</v>
      </c>
      <c r="B24" s="63" t="s">
        <v>264</v>
      </c>
      <c r="C24" s="56"/>
      <c r="D24" s="56">
        <v>2</v>
      </c>
      <c r="E24" s="56">
        <v>3</v>
      </c>
      <c r="F24" s="56">
        <v>2</v>
      </c>
      <c r="G24" s="56">
        <v>2</v>
      </c>
      <c r="H24" s="16"/>
      <c r="I24" s="16"/>
      <c r="J24" s="23">
        <f t="shared" si="0"/>
        <v>9</v>
      </c>
      <c r="K24" s="23">
        <f t="shared" si="1"/>
        <v>2.25</v>
      </c>
      <c r="L24" s="23">
        <f t="shared" si="2"/>
        <v>2</v>
      </c>
      <c r="M24" s="23">
        <f t="shared" si="3"/>
        <v>2</v>
      </c>
    </row>
    <row r="25" spans="1:13" ht="105" x14ac:dyDescent="0.25">
      <c r="A25" s="56">
        <v>12</v>
      </c>
      <c r="B25" s="63" t="s">
        <v>265</v>
      </c>
      <c r="C25" s="56"/>
      <c r="D25" s="56">
        <v>2</v>
      </c>
      <c r="E25" s="56">
        <v>1</v>
      </c>
      <c r="F25" s="56">
        <v>3</v>
      </c>
      <c r="G25" s="56">
        <v>1</v>
      </c>
      <c r="H25" s="16"/>
      <c r="I25" s="16"/>
      <c r="J25" s="23">
        <f t="shared" si="0"/>
        <v>7</v>
      </c>
      <c r="K25" s="23">
        <f t="shared" si="1"/>
        <v>1.75</v>
      </c>
      <c r="L25" s="23">
        <f t="shared" si="2"/>
        <v>1</v>
      </c>
      <c r="M25" s="23">
        <f t="shared" si="3"/>
        <v>1</v>
      </c>
    </row>
    <row r="26" spans="1:13" ht="165" x14ac:dyDescent="0.25">
      <c r="A26" s="56">
        <v>13</v>
      </c>
      <c r="B26" s="67" t="s">
        <v>266</v>
      </c>
      <c r="C26" s="56"/>
      <c r="D26" s="56">
        <v>3</v>
      </c>
      <c r="E26" s="56">
        <v>3</v>
      </c>
      <c r="F26" s="56">
        <v>2</v>
      </c>
      <c r="G26" s="56">
        <v>2</v>
      </c>
      <c r="H26" s="56"/>
      <c r="I26" s="56"/>
      <c r="J26" s="56">
        <f t="shared" ref="J26:J27" si="4">SUM(D26:I26)</f>
        <v>10</v>
      </c>
      <c r="K26" s="56">
        <f t="shared" ref="K26:K27" si="5">AVERAGE(D26:I26)</f>
        <v>2.5</v>
      </c>
      <c r="L26" s="56">
        <f t="shared" ref="L26:L27" si="6">TRUNC(K26)</f>
        <v>2</v>
      </c>
      <c r="M26" s="56">
        <f t="shared" ref="M26:M27" si="7">IF(C26="",L26,C26)</f>
        <v>2</v>
      </c>
    </row>
    <row r="27" spans="1:13" ht="210" x14ac:dyDescent="0.25">
      <c r="A27" s="56">
        <v>14</v>
      </c>
      <c r="B27" s="63" t="s">
        <v>267</v>
      </c>
      <c r="C27" s="56"/>
      <c r="D27" s="56">
        <v>1</v>
      </c>
      <c r="E27" s="56">
        <v>1</v>
      </c>
      <c r="F27" s="56">
        <v>1</v>
      </c>
      <c r="G27" s="56">
        <v>2</v>
      </c>
      <c r="H27" s="56"/>
      <c r="I27" s="56"/>
      <c r="J27" s="56">
        <f t="shared" si="4"/>
        <v>5</v>
      </c>
      <c r="K27" s="56">
        <f t="shared" si="5"/>
        <v>1.25</v>
      </c>
      <c r="L27" s="56">
        <f t="shared" si="6"/>
        <v>1</v>
      </c>
      <c r="M27" s="56">
        <f t="shared" si="7"/>
        <v>1</v>
      </c>
    </row>
    <row r="28" spans="1:13" ht="135" x14ac:dyDescent="0.25">
      <c r="A28" s="56">
        <v>15</v>
      </c>
      <c r="B28" s="42" t="s">
        <v>307</v>
      </c>
      <c r="C28" s="56"/>
      <c r="D28" s="56">
        <v>1</v>
      </c>
      <c r="E28" s="56">
        <v>1</v>
      </c>
      <c r="F28" s="56">
        <v>1</v>
      </c>
      <c r="G28" s="56"/>
      <c r="H28" s="56"/>
      <c r="I28" s="56"/>
      <c r="J28" s="56">
        <f t="shared" ref="J28" si="8">SUM(D28:I28)</f>
        <v>3</v>
      </c>
      <c r="K28" s="56">
        <f t="shared" ref="K28" si="9">AVERAGE(D28:I28)</f>
        <v>1</v>
      </c>
      <c r="L28" s="56">
        <f t="shared" ref="L28" si="10">TRUNC(K28)</f>
        <v>1</v>
      </c>
      <c r="M28" s="56">
        <f t="shared" ref="M28" si="11">IF(C28="",L28,C28)</f>
        <v>1</v>
      </c>
    </row>
    <row r="29" spans="1:13" ht="63.75" x14ac:dyDescent="0.25">
      <c r="A29" s="56">
        <v>16</v>
      </c>
      <c r="B29" s="69" t="s">
        <v>314</v>
      </c>
      <c r="C29" s="56"/>
      <c r="D29" s="56">
        <v>2</v>
      </c>
      <c r="E29" s="56">
        <v>1</v>
      </c>
      <c r="F29" s="56">
        <v>1</v>
      </c>
      <c r="G29" s="56">
        <v>2</v>
      </c>
      <c r="H29" s="56">
        <v>2</v>
      </c>
      <c r="I29" s="56">
        <v>1</v>
      </c>
      <c r="J29" s="56">
        <f t="shared" ref="J29" si="12">SUM(D29:I29)</f>
        <v>9</v>
      </c>
      <c r="K29" s="56">
        <f t="shared" ref="K29" si="13">AVERAGE(D29:I29)</f>
        <v>1.5</v>
      </c>
      <c r="L29" s="56">
        <f t="shared" ref="L29" si="14">TRUNC(K29)</f>
        <v>1</v>
      </c>
      <c r="M29" s="56">
        <f t="shared" ref="M29" si="15">IF(C29="",L29,C29)</f>
        <v>1</v>
      </c>
    </row>
    <row r="30" spans="1:13" ht="105" x14ac:dyDescent="0.25">
      <c r="A30" s="56">
        <v>17</v>
      </c>
      <c r="B30" s="63" t="s">
        <v>323</v>
      </c>
      <c r="C30" s="56"/>
      <c r="D30" s="56">
        <v>1</v>
      </c>
      <c r="E30" s="56">
        <v>3</v>
      </c>
      <c r="F30" s="56">
        <v>2</v>
      </c>
      <c r="G30" s="56">
        <v>4</v>
      </c>
      <c r="H30" s="56">
        <v>3</v>
      </c>
      <c r="I30" s="56">
        <v>3</v>
      </c>
      <c r="J30" s="56">
        <f t="shared" ref="J30" si="16">SUM(D30:I30)</f>
        <v>16</v>
      </c>
      <c r="K30" s="56">
        <f t="shared" ref="K30" si="17">AVERAGE(D30:I30)</f>
        <v>2.6666666666666665</v>
      </c>
      <c r="L30" s="56">
        <f t="shared" ref="L30" si="18">TRUNC(K30)</f>
        <v>2</v>
      </c>
      <c r="M30" s="56">
        <f t="shared" ref="M30" si="19">IF(C30="",L30,C30)</f>
        <v>2</v>
      </c>
    </row>
    <row r="31" spans="1:13" ht="150" x14ac:dyDescent="0.25">
      <c r="A31" s="56">
        <v>18</v>
      </c>
      <c r="B31" s="63" t="s">
        <v>333</v>
      </c>
      <c r="C31" s="56"/>
      <c r="D31" s="56">
        <v>3</v>
      </c>
      <c r="E31" s="56">
        <v>3</v>
      </c>
      <c r="F31" s="56">
        <v>3</v>
      </c>
      <c r="G31" s="56">
        <v>3</v>
      </c>
      <c r="H31" s="56"/>
      <c r="I31" s="56"/>
      <c r="J31" s="56">
        <f t="shared" ref="J31" si="20">SUM(D31:I31)</f>
        <v>12</v>
      </c>
      <c r="K31" s="56">
        <f t="shared" ref="K31" si="21">AVERAGE(D31:I31)</f>
        <v>3</v>
      </c>
      <c r="L31" s="56">
        <f t="shared" ref="L31" si="22">TRUNC(K31)</f>
        <v>3</v>
      </c>
      <c r="M31" s="56">
        <f t="shared" ref="M31" si="23">IF(C31="",L31,C31)</f>
        <v>3</v>
      </c>
    </row>
    <row r="32" spans="1:13" ht="150" x14ac:dyDescent="0.25">
      <c r="A32" s="56">
        <v>19</v>
      </c>
      <c r="B32" s="63" t="s">
        <v>348</v>
      </c>
      <c r="C32" s="56"/>
      <c r="D32" s="56">
        <v>5</v>
      </c>
      <c r="E32" s="56">
        <v>2</v>
      </c>
      <c r="F32" s="56">
        <v>3</v>
      </c>
      <c r="G32" s="56">
        <v>3</v>
      </c>
      <c r="H32" s="56"/>
      <c r="I32" s="56"/>
      <c r="J32" s="56">
        <f t="shared" ref="J32" si="24">SUM(D32:I32)</f>
        <v>13</v>
      </c>
      <c r="K32" s="56">
        <f t="shared" ref="K32" si="25">AVERAGE(D32:I32)</f>
        <v>3.25</v>
      </c>
      <c r="L32" s="56">
        <f t="shared" ref="L32" si="26">TRUNC(K32)</f>
        <v>3</v>
      </c>
      <c r="M32" s="56">
        <f t="shared" ref="M32" si="27">IF(C32="",L32,C32)</f>
        <v>3</v>
      </c>
    </row>
  </sheetData>
  <sheetProtection password="CF26" sheet="1" objects="1" scenarios="1"/>
  <mergeCells count="5">
    <mergeCell ref="D12:M12"/>
    <mergeCell ref="C12:C13"/>
    <mergeCell ref="G6:M9"/>
    <mergeCell ref="B3:E3"/>
    <mergeCell ref="A4:A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zoomScale="80" zoomScaleNormal="80" workbookViewId="0">
      <selection activeCell="E16" sqref="E16"/>
    </sheetView>
  </sheetViews>
  <sheetFormatPr baseColWidth="10" defaultRowHeight="15" x14ac:dyDescent="0.25"/>
  <cols>
    <col min="1" max="1" width="13.5703125" style="5" customWidth="1"/>
    <col min="2" max="2" width="26.7109375" style="5" customWidth="1"/>
    <col min="3" max="3" width="22" style="5" customWidth="1"/>
    <col min="4" max="4" width="13.85546875" style="5" customWidth="1"/>
    <col min="5" max="5" width="18.5703125" style="5" customWidth="1"/>
    <col min="6" max="6" width="22.28515625" style="5" customWidth="1"/>
    <col min="7" max="7" width="21.7109375" style="5" customWidth="1"/>
    <col min="8" max="8" width="22.140625" style="5" customWidth="1"/>
    <col min="9" max="10" width="22.28515625" style="5" customWidth="1"/>
    <col min="11" max="11" width="18.5703125" style="5" customWidth="1"/>
    <col min="12" max="12" width="15.5703125" style="5" customWidth="1"/>
    <col min="13" max="13" width="17.85546875" style="5" customWidth="1"/>
    <col min="14" max="14" width="16.85546875" style="5" customWidth="1"/>
    <col min="15" max="16384" width="11.42578125" style="5"/>
  </cols>
  <sheetData>
    <row r="1" spans="1:20" x14ac:dyDescent="0.25">
      <c r="A1" s="17"/>
      <c r="B1" s="17"/>
      <c r="C1" s="17"/>
      <c r="D1" s="17"/>
      <c r="E1" s="17"/>
      <c r="F1" s="17"/>
      <c r="G1" s="17"/>
      <c r="H1" s="17"/>
      <c r="I1" s="17"/>
      <c r="J1" s="17"/>
      <c r="K1" s="17"/>
      <c r="L1" s="17"/>
      <c r="M1" s="17"/>
      <c r="N1" s="17"/>
      <c r="O1" s="17"/>
    </row>
    <row r="2" spans="1:20" ht="120" hidden="1" x14ac:dyDescent="0.25">
      <c r="A2" s="18"/>
      <c r="B2" s="25" t="s">
        <v>34</v>
      </c>
      <c r="C2" s="25" t="s">
        <v>40</v>
      </c>
      <c r="D2" s="25" t="s">
        <v>42</v>
      </c>
      <c r="E2" s="25" t="s">
        <v>43</v>
      </c>
      <c r="F2" s="25" t="s">
        <v>44</v>
      </c>
      <c r="G2" s="25" t="s">
        <v>45</v>
      </c>
      <c r="H2" s="25" t="s">
        <v>46</v>
      </c>
      <c r="I2" s="25" t="s">
        <v>47</v>
      </c>
      <c r="J2" s="25" t="s">
        <v>48</v>
      </c>
      <c r="K2" s="26"/>
      <c r="L2" s="26"/>
      <c r="M2" s="17"/>
      <c r="N2" s="17"/>
      <c r="O2" s="17"/>
    </row>
    <row r="3" spans="1:20" hidden="1" x14ac:dyDescent="0.25">
      <c r="A3" s="18" t="s">
        <v>49</v>
      </c>
      <c r="B3" s="18" t="s">
        <v>35</v>
      </c>
      <c r="C3" s="18" t="s">
        <v>35</v>
      </c>
      <c r="D3" s="18" t="s">
        <v>36</v>
      </c>
      <c r="E3" s="18" t="s">
        <v>36</v>
      </c>
      <c r="F3" s="18" t="s">
        <v>52</v>
      </c>
      <c r="G3" s="18" t="s">
        <v>57</v>
      </c>
      <c r="H3" s="18" t="s">
        <v>58</v>
      </c>
      <c r="I3" s="18" t="s">
        <v>52</v>
      </c>
      <c r="J3" s="18" t="s">
        <v>68</v>
      </c>
      <c r="K3" s="17"/>
      <c r="L3" s="17"/>
      <c r="M3" s="17"/>
      <c r="N3" s="17"/>
      <c r="O3" s="17"/>
    </row>
    <row r="4" spans="1:20" ht="90" hidden="1" x14ac:dyDescent="0.25">
      <c r="A4" s="18" t="s">
        <v>50</v>
      </c>
      <c r="B4" s="18" t="s">
        <v>36</v>
      </c>
      <c r="C4" s="18" t="s">
        <v>36</v>
      </c>
      <c r="D4" s="18" t="s">
        <v>37</v>
      </c>
      <c r="E4" s="18" t="s">
        <v>37</v>
      </c>
      <c r="F4" s="18" t="s">
        <v>53</v>
      </c>
      <c r="G4" s="18" t="s">
        <v>63</v>
      </c>
      <c r="H4" s="18" t="s">
        <v>59</v>
      </c>
      <c r="I4" s="18" t="s">
        <v>52</v>
      </c>
      <c r="J4" s="18" t="s">
        <v>68</v>
      </c>
      <c r="K4" s="17"/>
      <c r="L4" s="17"/>
      <c r="M4" s="17"/>
      <c r="N4" s="17"/>
      <c r="O4" s="17"/>
    </row>
    <row r="5" spans="1:20" ht="120" hidden="1" x14ac:dyDescent="0.25">
      <c r="A5" s="18" t="s">
        <v>7</v>
      </c>
      <c r="B5" s="18" t="s">
        <v>37</v>
      </c>
      <c r="C5" s="18" t="s">
        <v>37</v>
      </c>
      <c r="D5" s="18" t="s">
        <v>41</v>
      </c>
      <c r="E5" s="18" t="s">
        <v>41</v>
      </c>
      <c r="F5" s="18" t="s">
        <v>54</v>
      </c>
      <c r="G5" s="18" t="s">
        <v>64</v>
      </c>
      <c r="H5" s="18" t="s">
        <v>60</v>
      </c>
      <c r="I5" s="18" t="s">
        <v>52</v>
      </c>
      <c r="J5" s="18" t="s">
        <v>68</v>
      </c>
      <c r="K5" s="17"/>
      <c r="L5" s="17"/>
      <c r="M5" s="17"/>
      <c r="N5" s="17"/>
      <c r="O5" s="17"/>
    </row>
    <row r="6" spans="1:20" ht="105" hidden="1" x14ac:dyDescent="0.25">
      <c r="A6" s="18" t="s">
        <v>8</v>
      </c>
      <c r="B6" s="27" t="s">
        <v>38</v>
      </c>
      <c r="C6" s="27" t="s">
        <v>38</v>
      </c>
      <c r="D6" s="18" t="s">
        <v>38</v>
      </c>
      <c r="E6" s="18" t="s">
        <v>38</v>
      </c>
      <c r="F6" s="18" t="s">
        <v>55</v>
      </c>
      <c r="G6" s="18" t="s">
        <v>65</v>
      </c>
      <c r="H6" s="18" t="s">
        <v>61</v>
      </c>
      <c r="I6" s="18" t="s">
        <v>67</v>
      </c>
      <c r="J6" s="18" t="s">
        <v>70</v>
      </c>
      <c r="K6" s="17"/>
      <c r="L6" s="17"/>
      <c r="M6" s="17"/>
      <c r="N6" s="17"/>
      <c r="O6" s="17"/>
    </row>
    <row r="7" spans="1:20" ht="90" hidden="1" x14ac:dyDescent="0.25">
      <c r="A7" s="18" t="s">
        <v>51</v>
      </c>
      <c r="B7" s="27" t="s">
        <v>39</v>
      </c>
      <c r="C7" s="27" t="s">
        <v>39</v>
      </c>
      <c r="D7" s="18" t="s">
        <v>39</v>
      </c>
      <c r="E7" s="18" t="s">
        <v>39</v>
      </c>
      <c r="F7" s="18" t="s">
        <v>56</v>
      </c>
      <c r="G7" s="18" t="s">
        <v>66</v>
      </c>
      <c r="H7" s="18" t="s">
        <v>62</v>
      </c>
      <c r="I7" s="18" t="s">
        <v>78</v>
      </c>
      <c r="J7" s="18" t="s">
        <v>69</v>
      </c>
      <c r="K7" s="17"/>
      <c r="L7" s="17"/>
      <c r="M7" s="17"/>
      <c r="N7" s="17"/>
      <c r="O7" s="17"/>
    </row>
    <row r="8" spans="1:20" hidden="1" x14ac:dyDescent="0.25">
      <c r="A8" s="28"/>
      <c r="B8" s="29"/>
      <c r="C8" s="29"/>
      <c r="D8" s="28"/>
      <c r="E8" s="28"/>
      <c r="F8" s="28"/>
      <c r="G8" s="28"/>
      <c r="H8" s="28"/>
      <c r="I8" s="28"/>
      <c r="J8" s="28"/>
      <c r="K8" s="17"/>
      <c r="L8" s="17"/>
      <c r="M8" s="17"/>
      <c r="N8" s="17"/>
      <c r="O8" s="17"/>
    </row>
    <row r="9" spans="1:20" hidden="1" x14ac:dyDescent="0.25">
      <c r="A9" s="30"/>
      <c r="B9" s="30"/>
      <c r="C9" s="30"/>
      <c r="D9" s="30"/>
      <c r="E9" s="30"/>
      <c r="F9" s="30"/>
      <c r="G9" s="30"/>
      <c r="H9" s="30"/>
      <c r="I9" s="30"/>
      <c r="J9" s="30"/>
      <c r="K9" s="17"/>
      <c r="L9" s="17"/>
      <c r="M9" s="17"/>
      <c r="N9" s="17"/>
      <c r="O9" s="17"/>
    </row>
    <row r="10" spans="1:20" hidden="1" x14ac:dyDescent="0.25">
      <c r="A10" s="30"/>
      <c r="B10" s="30"/>
      <c r="C10" s="30"/>
      <c r="D10" s="30"/>
      <c r="E10" s="30"/>
      <c r="F10" s="30"/>
      <c r="G10" s="30"/>
      <c r="H10" s="30"/>
      <c r="I10" s="30"/>
      <c r="J10" s="30"/>
      <c r="K10" s="17"/>
      <c r="L10" s="17"/>
      <c r="M10" s="17"/>
      <c r="N10" s="17"/>
      <c r="O10" s="17"/>
    </row>
    <row r="11" spans="1:20" hidden="1" x14ac:dyDescent="0.25">
      <c r="A11" s="30"/>
      <c r="B11" s="30"/>
      <c r="C11" s="30"/>
      <c r="D11" s="30"/>
      <c r="E11" s="30"/>
      <c r="F11" s="30"/>
      <c r="G11" s="30"/>
      <c r="H11" s="30"/>
      <c r="I11" s="30"/>
      <c r="J11" s="30"/>
      <c r="K11" s="17"/>
      <c r="L11" s="17"/>
      <c r="M11" s="17"/>
      <c r="N11" s="17"/>
      <c r="O11" s="17"/>
    </row>
    <row r="12" spans="1:20" x14ac:dyDescent="0.25">
      <c r="A12" s="17"/>
      <c r="B12" s="17"/>
      <c r="C12" s="17"/>
      <c r="D12" s="17"/>
      <c r="E12" s="17"/>
      <c r="F12" s="17"/>
      <c r="G12" s="17"/>
      <c r="H12" s="17"/>
      <c r="I12" s="17"/>
      <c r="J12" s="17"/>
      <c r="K12" s="17"/>
      <c r="L12" s="17"/>
      <c r="M12" s="17"/>
      <c r="N12" s="17"/>
      <c r="O12" s="17"/>
    </row>
    <row r="13" spans="1:20" ht="18" x14ac:dyDescent="0.25">
      <c r="A13" s="88" t="s">
        <v>76</v>
      </c>
      <c r="B13" s="88"/>
      <c r="C13" s="88"/>
      <c r="D13" s="88"/>
      <c r="E13" s="88"/>
      <c r="F13" s="88"/>
      <c r="G13" s="88"/>
      <c r="H13" s="88"/>
      <c r="I13" s="88"/>
      <c r="J13" s="88"/>
      <c r="K13" s="88"/>
      <c r="L13" s="88"/>
      <c r="M13" s="88"/>
      <c r="N13" s="86" t="s">
        <v>71</v>
      </c>
      <c r="O13" s="87"/>
      <c r="P13" s="4"/>
      <c r="Q13" s="4"/>
      <c r="R13" s="4"/>
      <c r="S13" s="4"/>
      <c r="T13" s="4"/>
    </row>
    <row r="14" spans="1:20" ht="154.5" customHeight="1" x14ac:dyDescent="0.25">
      <c r="A14" s="89" t="s">
        <v>71</v>
      </c>
      <c r="B14" s="90" t="s">
        <v>72</v>
      </c>
      <c r="C14" s="89" t="s">
        <v>73</v>
      </c>
      <c r="D14" s="89" t="s">
        <v>74</v>
      </c>
      <c r="E14" s="85" t="s">
        <v>34</v>
      </c>
      <c r="F14" s="85" t="s">
        <v>40</v>
      </c>
      <c r="G14" s="85" t="s">
        <v>42</v>
      </c>
      <c r="H14" s="85" t="s">
        <v>43</v>
      </c>
      <c r="I14" s="85" t="s">
        <v>44</v>
      </c>
      <c r="J14" s="85" t="s">
        <v>45</v>
      </c>
      <c r="K14" s="85" t="s">
        <v>46</v>
      </c>
      <c r="L14" s="85" t="s">
        <v>47</v>
      </c>
      <c r="M14" s="85" t="s">
        <v>48</v>
      </c>
      <c r="N14" s="89" t="s">
        <v>77</v>
      </c>
      <c r="O14" s="91" t="s">
        <v>75</v>
      </c>
    </row>
    <row r="15" spans="1:20" ht="15" customHeight="1" x14ac:dyDescent="0.25">
      <c r="A15" s="89"/>
      <c r="B15" s="90"/>
      <c r="C15" s="89"/>
      <c r="D15" s="89"/>
      <c r="E15" s="85"/>
      <c r="F15" s="85"/>
      <c r="G15" s="85"/>
      <c r="H15" s="85"/>
      <c r="I15" s="85"/>
      <c r="J15" s="85"/>
      <c r="K15" s="85"/>
      <c r="L15" s="85"/>
      <c r="M15" s="85"/>
      <c r="N15" s="89"/>
      <c r="O15" s="91"/>
    </row>
    <row r="16" spans="1:20" ht="24.75" customHeight="1" x14ac:dyDescent="0.25">
      <c r="A16" s="16"/>
      <c r="B16" s="16"/>
      <c r="C16" s="16"/>
      <c r="D16" s="16"/>
      <c r="E16" s="16"/>
      <c r="F16" s="16"/>
      <c r="G16" s="16"/>
      <c r="H16" s="16"/>
      <c r="I16" s="16"/>
      <c r="J16" s="16"/>
      <c r="K16" s="16"/>
      <c r="L16" s="16"/>
      <c r="M16" s="16"/>
      <c r="N16" s="8" t="str">
        <f>IF(OR(E16=$B$7,F16=$C$7,G16=$D$7,H16=$E$7,I16=$F$7,J16=$G$7,K16=$H$7,L16=$I$7,M16=$J$7),$A$7,IF(OR(E16=$B$6,F16=$C$6,G16=$D$6,H16=$E$6,I16=$F$6,J16=$G$6,K16=$H$6,L16=$I$6,M16=$J$6),$A$6,IF(OR(E16=$B$5,F16=$C$5,G16=$D$5,H16=$E$5,I16=$F$5,J16=$G$5,K16=$H$5,L16=$I$5,M16=$J$5),$A$5,IF(OR(E16=$B$4,F16=$C$4,G16=$D$4,H16=$E$4,I16=$F$4,J16=$G$4,K16=$H$4,L16=$I$4,M16=$J$4),$A$4,$A$3))))</f>
        <v>Insignificante</v>
      </c>
      <c r="O16" s="9">
        <f>IF(N16="Catastrófico",5,IF(N16="Mayor",4,IF(N16="Moderado",3,IF(N16="Menor",2,1))))</f>
        <v>1</v>
      </c>
    </row>
    <row r="17" spans="1:15" x14ac:dyDescent="0.25">
      <c r="A17" s="16"/>
      <c r="B17" s="16"/>
      <c r="C17" s="16"/>
      <c r="D17" s="16"/>
      <c r="E17" s="16"/>
      <c r="F17" s="16"/>
      <c r="G17" s="16"/>
      <c r="H17" s="16"/>
      <c r="I17" s="16"/>
      <c r="J17" s="16"/>
      <c r="K17" s="16"/>
      <c r="L17" s="16"/>
      <c r="M17" s="16"/>
      <c r="N17" s="8" t="str">
        <f t="shared" ref="N17:N34" si="0">IF(OR(E17=$B$7,F17=$C$7,G17=$D$7,H17=$E$7,I17=$F$7,J17=$G$7,K17=$H$7,L17=$I$7,M17=$J$7),$A$7,IF(OR(E17=$B$6,F17=$C$6,G17=$D$6,H17=$E$6,I17=$F$6,J17=$G$6,K17=$H$6,L17=$I$6,M17=$J$6),$A$6,IF(OR(E17=$B$5,F17=$C$5,G17=$D$5,H17=$E$5,I17=$F$5,J17=$G$5,K17=$H$5,L17=$I$5,M17=$J$5),$A$5,IF(OR(E17=$B$4,F17=$C$4,G17=$D$4,H17=$E$4,I17=$F$4,J17=$G$4,K17=$H$4,L17=$I$4,M17=$J$4),$A$4,$A$3))))</f>
        <v>Insignificante</v>
      </c>
      <c r="O17" s="9">
        <f t="shared" ref="O17:O34" si="1">IF(N17="Catastrófico",5,IF(N17="Mayor",4,IF(N17="Moderado",3,IF(N17="Menor",2,1))))</f>
        <v>1</v>
      </c>
    </row>
    <row r="18" spans="1:15" x14ac:dyDescent="0.25">
      <c r="A18" s="16"/>
      <c r="B18" s="16"/>
      <c r="C18" s="16"/>
      <c r="D18" s="16"/>
      <c r="E18" s="16"/>
      <c r="F18" s="16"/>
      <c r="G18" s="16"/>
      <c r="H18" s="16"/>
      <c r="I18" s="16"/>
      <c r="J18" s="16"/>
      <c r="K18" s="16"/>
      <c r="L18" s="16"/>
      <c r="M18" s="16"/>
      <c r="N18" s="8" t="str">
        <f t="shared" si="0"/>
        <v>Insignificante</v>
      </c>
      <c r="O18" s="9">
        <f t="shared" si="1"/>
        <v>1</v>
      </c>
    </row>
    <row r="19" spans="1:15" x14ac:dyDescent="0.25">
      <c r="A19" s="16"/>
      <c r="B19" s="16"/>
      <c r="C19" s="16"/>
      <c r="D19" s="16"/>
      <c r="E19" s="16"/>
      <c r="F19" s="16"/>
      <c r="G19" s="16"/>
      <c r="H19" s="16"/>
      <c r="I19" s="16"/>
      <c r="J19" s="16"/>
      <c r="K19" s="16"/>
      <c r="L19" s="16"/>
      <c r="M19" s="16"/>
      <c r="N19" s="8" t="str">
        <f t="shared" si="0"/>
        <v>Insignificante</v>
      </c>
      <c r="O19" s="9">
        <f t="shared" si="1"/>
        <v>1</v>
      </c>
    </row>
    <row r="20" spans="1:15" x14ac:dyDescent="0.25">
      <c r="A20" s="16"/>
      <c r="B20" s="16"/>
      <c r="C20" s="16"/>
      <c r="D20" s="16"/>
      <c r="E20" s="16"/>
      <c r="F20" s="16"/>
      <c r="G20" s="16"/>
      <c r="H20" s="16"/>
      <c r="I20" s="16"/>
      <c r="J20" s="16"/>
      <c r="K20" s="16"/>
      <c r="L20" s="16"/>
      <c r="M20" s="16"/>
      <c r="N20" s="8" t="str">
        <f t="shared" si="0"/>
        <v>Insignificante</v>
      </c>
      <c r="O20" s="9">
        <f t="shared" si="1"/>
        <v>1</v>
      </c>
    </row>
    <row r="21" spans="1:15" x14ac:dyDescent="0.25">
      <c r="A21" s="16"/>
      <c r="B21" s="16"/>
      <c r="C21" s="16"/>
      <c r="D21" s="16"/>
      <c r="E21" s="16"/>
      <c r="F21" s="16"/>
      <c r="G21" s="16"/>
      <c r="H21" s="16"/>
      <c r="I21" s="16"/>
      <c r="J21" s="16"/>
      <c r="K21" s="16"/>
      <c r="L21" s="16"/>
      <c r="M21" s="16"/>
      <c r="N21" s="8" t="str">
        <f t="shared" si="0"/>
        <v>Insignificante</v>
      </c>
      <c r="O21" s="9">
        <f t="shared" si="1"/>
        <v>1</v>
      </c>
    </row>
    <row r="22" spans="1:15" x14ac:dyDescent="0.25">
      <c r="A22" s="16"/>
      <c r="B22" s="16"/>
      <c r="C22" s="16"/>
      <c r="D22" s="16"/>
      <c r="E22" s="16"/>
      <c r="F22" s="16"/>
      <c r="G22" s="16"/>
      <c r="H22" s="16"/>
      <c r="I22" s="16"/>
      <c r="J22" s="16"/>
      <c r="K22" s="16"/>
      <c r="L22" s="16"/>
      <c r="M22" s="16"/>
      <c r="N22" s="8" t="str">
        <f t="shared" si="0"/>
        <v>Insignificante</v>
      </c>
      <c r="O22" s="9">
        <f t="shared" si="1"/>
        <v>1</v>
      </c>
    </row>
    <row r="23" spans="1:15" x14ac:dyDescent="0.25">
      <c r="A23" s="16"/>
      <c r="B23" s="16"/>
      <c r="C23" s="16"/>
      <c r="D23" s="16"/>
      <c r="E23" s="16"/>
      <c r="F23" s="16"/>
      <c r="G23" s="16"/>
      <c r="H23" s="16"/>
      <c r="I23" s="16"/>
      <c r="J23" s="16"/>
      <c r="K23" s="16"/>
      <c r="L23" s="16"/>
      <c r="M23" s="16"/>
      <c r="N23" s="8" t="str">
        <f t="shared" si="0"/>
        <v>Insignificante</v>
      </c>
      <c r="O23" s="9">
        <f t="shared" si="1"/>
        <v>1</v>
      </c>
    </row>
    <row r="24" spans="1:15" x14ac:dyDescent="0.25">
      <c r="A24" s="16"/>
      <c r="B24" s="16"/>
      <c r="C24" s="16"/>
      <c r="D24" s="16"/>
      <c r="E24" s="16"/>
      <c r="F24" s="16"/>
      <c r="G24" s="16"/>
      <c r="H24" s="16"/>
      <c r="I24" s="16"/>
      <c r="J24" s="16"/>
      <c r="K24" s="16"/>
      <c r="L24" s="16"/>
      <c r="M24" s="16"/>
      <c r="N24" s="8" t="str">
        <f t="shared" si="0"/>
        <v>Insignificante</v>
      </c>
      <c r="O24" s="9">
        <f t="shared" si="1"/>
        <v>1</v>
      </c>
    </row>
    <row r="25" spans="1:15" x14ac:dyDescent="0.25">
      <c r="A25" s="16"/>
      <c r="B25" s="16"/>
      <c r="C25" s="16"/>
      <c r="D25" s="16"/>
      <c r="E25" s="16"/>
      <c r="F25" s="16"/>
      <c r="G25" s="16"/>
      <c r="H25" s="16"/>
      <c r="I25" s="16"/>
      <c r="J25" s="16"/>
      <c r="K25" s="16"/>
      <c r="L25" s="16"/>
      <c r="M25" s="16"/>
      <c r="N25" s="8" t="str">
        <f t="shared" si="0"/>
        <v>Insignificante</v>
      </c>
      <c r="O25" s="9">
        <f t="shared" si="1"/>
        <v>1</v>
      </c>
    </row>
    <row r="26" spans="1:15" x14ac:dyDescent="0.25">
      <c r="A26" s="16"/>
      <c r="B26" s="16"/>
      <c r="C26" s="16"/>
      <c r="D26" s="16"/>
      <c r="E26" s="16"/>
      <c r="F26" s="16"/>
      <c r="G26" s="16"/>
      <c r="H26" s="16"/>
      <c r="I26" s="16"/>
      <c r="J26" s="16"/>
      <c r="K26" s="16"/>
      <c r="L26" s="16"/>
      <c r="M26" s="16"/>
      <c r="N26" s="8" t="str">
        <f t="shared" si="0"/>
        <v>Insignificante</v>
      </c>
      <c r="O26" s="9">
        <f t="shared" si="1"/>
        <v>1</v>
      </c>
    </row>
    <row r="27" spans="1:15" x14ac:dyDescent="0.25">
      <c r="A27" s="16"/>
      <c r="B27" s="16"/>
      <c r="C27" s="16"/>
      <c r="D27" s="16"/>
      <c r="E27" s="16"/>
      <c r="F27" s="16"/>
      <c r="G27" s="16"/>
      <c r="H27" s="16"/>
      <c r="I27" s="16"/>
      <c r="J27" s="16"/>
      <c r="K27" s="16"/>
      <c r="L27" s="16"/>
      <c r="M27" s="16"/>
      <c r="N27" s="8" t="str">
        <f t="shared" si="0"/>
        <v>Insignificante</v>
      </c>
      <c r="O27" s="9">
        <f t="shared" si="1"/>
        <v>1</v>
      </c>
    </row>
    <row r="28" spans="1:15" x14ac:dyDescent="0.25">
      <c r="A28" s="16"/>
      <c r="B28" s="16"/>
      <c r="C28" s="16"/>
      <c r="D28" s="16"/>
      <c r="E28" s="16"/>
      <c r="F28" s="16"/>
      <c r="G28" s="16"/>
      <c r="H28" s="16"/>
      <c r="I28" s="16"/>
      <c r="J28" s="16"/>
      <c r="K28" s="16"/>
      <c r="L28" s="16"/>
      <c r="M28" s="16"/>
      <c r="N28" s="8" t="str">
        <f t="shared" si="0"/>
        <v>Insignificante</v>
      </c>
      <c r="O28" s="9">
        <f t="shared" si="1"/>
        <v>1</v>
      </c>
    </row>
    <row r="29" spans="1:15" x14ac:dyDescent="0.25">
      <c r="A29" s="16"/>
      <c r="B29" s="16"/>
      <c r="C29" s="16"/>
      <c r="D29" s="16"/>
      <c r="E29" s="16"/>
      <c r="F29" s="16"/>
      <c r="G29" s="16"/>
      <c r="H29" s="16"/>
      <c r="I29" s="16"/>
      <c r="J29" s="16"/>
      <c r="K29" s="16"/>
      <c r="L29" s="16"/>
      <c r="M29" s="16"/>
      <c r="N29" s="8" t="str">
        <f t="shared" si="0"/>
        <v>Insignificante</v>
      </c>
      <c r="O29" s="9">
        <f t="shared" si="1"/>
        <v>1</v>
      </c>
    </row>
    <row r="30" spans="1:15" x14ac:dyDescent="0.25">
      <c r="A30" s="16"/>
      <c r="B30" s="16"/>
      <c r="C30" s="16"/>
      <c r="D30" s="16"/>
      <c r="E30" s="16"/>
      <c r="F30" s="16"/>
      <c r="G30" s="16"/>
      <c r="H30" s="16"/>
      <c r="I30" s="16"/>
      <c r="J30" s="16"/>
      <c r="K30" s="16"/>
      <c r="L30" s="16"/>
      <c r="M30" s="16"/>
      <c r="N30" s="8" t="str">
        <f t="shared" si="0"/>
        <v>Insignificante</v>
      </c>
      <c r="O30" s="9">
        <f t="shared" si="1"/>
        <v>1</v>
      </c>
    </row>
    <row r="31" spans="1:15" x14ac:dyDescent="0.25">
      <c r="A31" s="16"/>
      <c r="B31" s="16"/>
      <c r="C31" s="16"/>
      <c r="D31" s="16"/>
      <c r="E31" s="16"/>
      <c r="F31" s="16"/>
      <c r="G31" s="16"/>
      <c r="H31" s="16"/>
      <c r="I31" s="16"/>
      <c r="J31" s="16"/>
      <c r="K31" s="16"/>
      <c r="L31" s="16"/>
      <c r="M31" s="16"/>
      <c r="N31" s="8" t="str">
        <f t="shared" si="0"/>
        <v>Insignificante</v>
      </c>
      <c r="O31" s="9">
        <f t="shared" si="1"/>
        <v>1</v>
      </c>
    </row>
    <row r="32" spans="1:15" x14ac:dyDescent="0.25">
      <c r="A32" s="16"/>
      <c r="B32" s="16"/>
      <c r="C32" s="16"/>
      <c r="D32" s="16"/>
      <c r="E32" s="16"/>
      <c r="F32" s="16"/>
      <c r="G32" s="16"/>
      <c r="H32" s="16"/>
      <c r="I32" s="16"/>
      <c r="J32" s="16"/>
      <c r="K32" s="16"/>
      <c r="L32" s="16"/>
      <c r="M32" s="16"/>
      <c r="N32" s="8" t="str">
        <f t="shared" si="0"/>
        <v>Insignificante</v>
      </c>
      <c r="O32" s="9">
        <f t="shared" si="1"/>
        <v>1</v>
      </c>
    </row>
    <row r="33" spans="1:15" x14ac:dyDescent="0.25">
      <c r="A33" s="16"/>
      <c r="B33" s="16"/>
      <c r="C33" s="16"/>
      <c r="D33" s="16"/>
      <c r="E33" s="16"/>
      <c r="F33" s="16"/>
      <c r="G33" s="16"/>
      <c r="H33" s="16"/>
      <c r="I33" s="16"/>
      <c r="J33" s="16"/>
      <c r="K33" s="16"/>
      <c r="L33" s="16"/>
      <c r="M33" s="16"/>
      <c r="N33" s="8" t="str">
        <f t="shared" si="0"/>
        <v>Insignificante</v>
      </c>
      <c r="O33" s="9">
        <f t="shared" si="1"/>
        <v>1</v>
      </c>
    </row>
    <row r="34" spans="1:15" x14ac:dyDescent="0.25">
      <c r="A34" s="16"/>
      <c r="B34" s="16"/>
      <c r="C34" s="16"/>
      <c r="D34" s="16"/>
      <c r="E34" s="16"/>
      <c r="F34" s="16"/>
      <c r="G34" s="16"/>
      <c r="H34" s="16"/>
      <c r="I34" s="16"/>
      <c r="J34" s="16"/>
      <c r="K34" s="16"/>
      <c r="L34" s="16"/>
      <c r="M34" s="16"/>
      <c r="N34" s="8" t="str">
        <f t="shared" si="0"/>
        <v>Insignificante</v>
      </c>
      <c r="O34" s="9">
        <f t="shared" si="1"/>
        <v>1</v>
      </c>
    </row>
  </sheetData>
  <sheetProtection password="CF26" sheet="1" objects="1" scenarios="1"/>
  <mergeCells count="17">
    <mergeCell ref="O14:O15"/>
    <mergeCell ref="M14:M15"/>
    <mergeCell ref="N13:O13"/>
    <mergeCell ref="A13:M13"/>
    <mergeCell ref="G14:G15"/>
    <mergeCell ref="H14:H15"/>
    <mergeCell ref="I14:I15"/>
    <mergeCell ref="J14:J15"/>
    <mergeCell ref="K14:K15"/>
    <mergeCell ref="L14:L15"/>
    <mergeCell ref="A14:A15"/>
    <mergeCell ref="B14:B15"/>
    <mergeCell ref="C14:C15"/>
    <mergeCell ref="D14:D15"/>
    <mergeCell ref="E14:E15"/>
    <mergeCell ref="F14:F15"/>
    <mergeCell ref="N14:N15"/>
  </mergeCells>
  <dataValidations count="9">
    <dataValidation type="list" allowBlank="1" showInputMessage="1" showErrorMessage="1" sqref="E16:E33" xr:uid="{00000000-0002-0000-0100-000000000000}">
      <formula1>$B$3:$B$7</formula1>
    </dataValidation>
    <dataValidation type="list" allowBlank="1" showInputMessage="1" showErrorMessage="1" sqref="F16:F32" xr:uid="{00000000-0002-0000-0100-000001000000}">
      <formula1>$C$3:$C$7</formula1>
    </dataValidation>
    <dataValidation type="list" allowBlank="1" showInputMessage="1" showErrorMessage="1" sqref="G16:G33" xr:uid="{00000000-0002-0000-0100-000002000000}">
      <formula1>$D$3:$D$7</formula1>
    </dataValidation>
    <dataValidation type="list" allowBlank="1" showInputMessage="1" showErrorMessage="1" sqref="H16:H33" xr:uid="{00000000-0002-0000-0100-000003000000}">
      <formula1>$E$3:$E$7</formula1>
    </dataValidation>
    <dataValidation type="list" allowBlank="1" showInputMessage="1" showErrorMessage="1" sqref="I16:I33" xr:uid="{00000000-0002-0000-0100-000004000000}">
      <formula1>$F$3:$F$7</formula1>
    </dataValidation>
    <dataValidation type="list" allowBlank="1" showInputMessage="1" showErrorMessage="1" sqref="J16:J33" xr:uid="{00000000-0002-0000-0100-000005000000}">
      <formula1>$G$3:$G$7</formula1>
    </dataValidation>
    <dataValidation type="list" allowBlank="1" showInputMessage="1" showErrorMessage="1" sqref="K16:K33" xr:uid="{00000000-0002-0000-0100-000006000000}">
      <formula1>$H$3:$H$7</formula1>
    </dataValidation>
    <dataValidation type="list" allowBlank="1" showInputMessage="1" showErrorMessage="1" sqref="L16:L33" xr:uid="{00000000-0002-0000-0100-000007000000}">
      <formula1>$I$5:$I$7</formula1>
    </dataValidation>
    <dataValidation type="list" allowBlank="1" showInputMessage="1" showErrorMessage="1" sqref="M16:M33" xr:uid="{00000000-0002-0000-0100-000008000000}">
      <formula1>$J$5:$J$7</formula1>
    </dataValidation>
  </dataValidations>
  <pageMargins left="0.7" right="0.7" top="0.75" bottom="0.75" header="0.3" footer="0.3"/>
  <pageSetup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containsText" priority="1" operator="containsText" id="{532787C8-7ADF-47D6-9843-D6D31398EE22}">
            <xm:f>NOT(ISERROR(SEARCH($B$4,E16)))</xm:f>
            <xm:f>$B$4</xm:f>
            <x14:dxf>
              <fill>
                <patternFill>
                  <bgColor theme="2" tint="-0.499984740745262"/>
                </patternFill>
              </fill>
            </x14:dxf>
          </x14:cfRule>
          <x14:cfRule type="containsText" priority="2" stopIfTrue="1" operator="containsText" id="{F79D91C8-6A02-47E9-BDA8-25B73390C1BE}">
            <xm:f>NOT(ISERROR(SEARCH($B$3,E16)))</xm:f>
            <xm:f>$B$3</xm:f>
            <x14:dxf>
              <font>
                <color rgb="FF9C0006"/>
              </font>
              <fill>
                <patternFill>
                  <bgColor rgb="FF00B050"/>
                </patternFill>
              </fill>
            </x14:dxf>
          </x14:cfRule>
          <xm:sqref>E16:E33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6"/>
  <sheetViews>
    <sheetView topLeftCell="N28" workbookViewId="0">
      <selection activeCell="Y34" sqref="Y34"/>
    </sheetView>
  </sheetViews>
  <sheetFormatPr baseColWidth="10" defaultRowHeight="15" x14ac:dyDescent="0.25"/>
  <cols>
    <col min="1" max="1" width="16.7109375" style="5" customWidth="1"/>
    <col min="2" max="2" width="12.5703125" style="5" customWidth="1"/>
    <col min="3" max="3" width="5.7109375" style="5" customWidth="1"/>
    <col min="4" max="4" width="23.7109375" style="5" customWidth="1"/>
    <col min="5" max="5" width="11.42578125" style="5"/>
    <col min="6" max="6" width="17.5703125" style="5" customWidth="1"/>
    <col min="7" max="7" width="19.140625" style="5" customWidth="1"/>
    <col min="8" max="8" width="20.7109375" style="5" customWidth="1"/>
    <col min="9" max="9" width="19.140625" style="5" customWidth="1"/>
    <col min="10" max="10" width="12.85546875" style="5" customWidth="1"/>
    <col min="11" max="11" width="17.28515625" style="5" customWidth="1"/>
    <col min="12" max="12" width="23.42578125" style="5" customWidth="1"/>
    <col min="13" max="13" width="15.7109375" style="5" customWidth="1"/>
    <col min="14" max="14" width="24.140625" style="5" customWidth="1"/>
    <col min="15" max="15" width="16" style="5" customWidth="1"/>
    <col min="16" max="16" width="14.140625" style="5" customWidth="1"/>
    <col min="17" max="17" width="12" style="5" customWidth="1"/>
    <col min="18" max="19" width="11.42578125" style="5"/>
    <col min="20" max="20" width="14.42578125" style="5" customWidth="1"/>
    <col min="21" max="16384" width="11.42578125" style="5"/>
  </cols>
  <sheetData>
    <row r="1" spans="1:2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spans="1:27" hidden="1" x14ac:dyDescent="0.25">
      <c r="A2" s="17"/>
      <c r="B2" s="17"/>
      <c r="C2" s="17"/>
      <c r="D2" s="17"/>
      <c r="E2" s="17"/>
      <c r="F2" s="17"/>
      <c r="G2" s="17"/>
      <c r="H2" s="17"/>
      <c r="I2" s="17" t="s">
        <v>178</v>
      </c>
      <c r="J2" s="17" t="s">
        <v>179</v>
      </c>
      <c r="K2" s="17"/>
      <c r="L2" s="17"/>
      <c r="M2" s="17"/>
      <c r="N2" s="17"/>
      <c r="O2" s="17"/>
      <c r="P2" s="17"/>
      <c r="Q2" s="17"/>
      <c r="R2" s="17"/>
      <c r="S2" s="17"/>
      <c r="T2" s="17"/>
      <c r="U2" s="17"/>
      <c r="V2" s="17"/>
      <c r="W2" s="17"/>
      <c r="X2" s="17"/>
      <c r="Y2" s="17"/>
      <c r="Z2" s="17"/>
      <c r="AA2" s="17"/>
    </row>
    <row r="3" spans="1:27" hidden="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hidden="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idden="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7" hidden="1"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row>
    <row r="7" spans="1:27" hidden="1" x14ac:dyDescent="0.25">
      <c r="A7" s="17"/>
      <c r="B7" s="17"/>
      <c r="C7" s="17"/>
      <c r="D7" s="17"/>
      <c r="E7" s="17"/>
      <c r="F7" s="17"/>
      <c r="G7" s="17"/>
      <c r="H7" s="17"/>
      <c r="I7" s="17"/>
      <c r="J7" s="17"/>
      <c r="K7" s="17"/>
      <c r="L7" s="17"/>
      <c r="M7" s="17"/>
      <c r="N7" s="17"/>
      <c r="O7" s="17"/>
      <c r="P7" s="17"/>
      <c r="Q7" s="17"/>
      <c r="R7" s="17"/>
      <c r="S7" s="17"/>
      <c r="T7" s="17"/>
      <c r="U7" s="17"/>
      <c r="V7" s="17"/>
      <c r="W7" s="17"/>
      <c r="X7" s="17"/>
      <c r="Y7" s="17"/>
      <c r="Z7" s="17"/>
      <c r="AA7" s="17"/>
    </row>
    <row r="8" spans="1:27" hidden="1"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row>
    <row r="9" spans="1:27" hidden="1"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row>
    <row r="10" spans="1:27" hidden="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hidden="1"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7" hidden="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row>
    <row r="13" spans="1:27"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row>
    <row r="14" spans="1:27" ht="63.75" x14ac:dyDescent="0.25">
      <c r="A14" s="92" t="s">
        <v>71</v>
      </c>
      <c r="B14" s="94" t="s">
        <v>72</v>
      </c>
      <c r="C14" s="92" t="s">
        <v>73</v>
      </c>
      <c r="D14" s="92" t="s">
        <v>74</v>
      </c>
      <c r="E14" s="39" t="s">
        <v>156</v>
      </c>
      <c r="F14" s="39" t="s">
        <v>157</v>
      </c>
      <c r="G14" s="39" t="s">
        <v>158</v>
      </c>
      <c r="H14" s="39" t="s">
        <v>159</v>
      </c>
      <c r="I14" s="7" t="s">
        <v>160</v>
      </c>
      <c r="J14" s="7" t="s">
        <v>161</v>
      </c>
      <c r="K14" s="7" t="s">
        <v>162</v>
      </c>
      <c r="L14" s="7" t="s">
        <v>163</v>
      </c>
      <c r="M14" s="7" t="s">
        <v>164</v>
      </c>
      <c r="N14" s="7" t="s">
        <v>165</v>
      </c>
      <c r="O14" s="7" t="s">
        <v>166</v>
      </c>
      <c r="P14" s="7" t="s">
        <v>167</v>
      </c>
      <c r="Q14" s="7" t="s">
        <v>168</v>
      </c>
      <c r="R14" s="39" t="s">
        <v>169</v>
      </c>
      <c r="S14" s="7" t="s">
        <v>170</v>
      </c>
      <c r="T14" s="7" t="s">
        <v>171</v>
      </c>
      <c r="U14" s="7" t="s">
        <v>172</v>
      </c>
      <c r="V14" s="39" t="s">
        <v>173</v>
      </c>
      <c r="W14" s="39" t="s">
        <v>180</v>
      </c>
      <c r="X14" s="92" t="s">
        <v>175</v>
      </c>
      <c r="Y14" s="92" t="s">
        <v>176</v>
      </c>
      <c r="Z14" s="92" t="s">
        <v>177</v>
      </c>
      <c r="AA14" s="93" t="s">
        <v>75</v>
      </c>
    </row>
    <row r="15" spans="1:27" x14ac:dyDescent="0.25">
      <c r="A15" s="92"/>
      <c r="B15" s="94"/>
      <c r="C15" s="92"/>
      <c r="D15" s="92"/>
      <c r="E15" s="40" t="s">
        <v>174</v>
      </c>
      <c r="F15" s="40" t="s">
        <v>174</v>
      </c>
      <c r="G15" s="40" t="s">
        <v>174</v>
      </c>
      <c r="H15" s="40" t="s">
        <v>174</v>
      </c>
      <c r="I15" s="40" t="s">
        <v>174</v>
      </c>
      <c r="J15" s="40" t="s">
        <v>174</v>
      </c>
      <c r="K15" s="40" t="s">
        <v>174</v>
      </c>
      <c r="L15" s="40" t="s">
        <v>174</v>
      </c>
      <c r="M15" s="40" t="s">
        <v>174</v>
      </c>
      <c r="N15" s="40" t="s">
        <v>174</v>
      </c>
      <c r="O15" s="40" t="s">
        <v>174</v>
      </c>
      <c r="P15" s="40" t="s">
        <v>174</v>
      </c>
      <c r="Q15" s="40" t="s">
        <v>174</v>
      </c>
      <c r="R15" s="40" t="s">
        <v>174</v>
      </c>
      <c r="S15" s="40" t="s">
        <v>174</v>
      </c>
      <c r="T15" s="40" t="s">
        <v>174</v>
      </c>
      <c r="U15" s="40" t="s">
        <v>174</v>
      </c>
      <c r="V15" s="40" t="s">
        <v>174</v>
      </c>
      <c r="W15" s="40" t="s">
        <v>174</v>
      </c>
      <c r="X15" s="92"/>
      <c r="Y15" s="92"/>
      <c r="Z15" s="92"/>
      <c r="AA15" s="93"/>
    </row>
    <row r="16" spans="1:27" ht="45" x14ac:dyDescent="0.25">
      <c r="A16" s="16" t="s">
        <v>184</v>
      </c>
      <c r="B16" s="16" t="s">
        <v>185</v>
      </c>
      <c r="C16" s="16">
        <v>1</v>
      </c>
      <c r="D16" s="41" t="s">
        <v>182</v>
      </c>
      <c r="E16" s="16" t="s">
        <v>178</v>
      </c>
      <c r="F16" s="16" t="s">
        <v>178</v>
      </c>
      <c r="G16" s="16" t="s">
        <v>179</v>
      </c>
      <c r="H16" s="16" t="s">
        <v>179</v>
      </c>
      <c r="I16" s="16" t="s">
        <v>178</v>
      </c>
      <c r="J16" s="16" t="s">
        <v>179</v>
      </c>
      <c r="K16" s="16" t="s">
        <v>179</v>
      </c>
      <c r="L16" s="16" t="s">
        <v>179</v>
      </c>
      <c r="M16" s="16" t="s">
        <v>178</v>
      </c>
      <c r="N16" s="16" t="s">
        <v>178</v>
      </c>
      <c r="O16" s="16" t="s">
        <v>178</v>
      </c>
      <c r="P16" s="16" t="s">
        <v>178</v>
      </c>
      <c r="Q16" s="16" t="s">
        <v>179</v>
      </c>
      <c r="R16" s="16" t="s">
        <v>178</v>
      </c>
      <c r="S16" s="16" t="s">
        <v>179</v>
      </c>
      <c r="T16" s="16" t="s">
        <v>179</v>
      </c>
      <c r="U16" s="16" t="s">
        <v>179</v>
      </c>
      <c r="V16" s="16" t="s">
        <v>179</v>
      </c>
      <c r="W16" s="16" t="s">
        <v>179</v>
      </c>
      <c r="X16" s="37">
        <f>COUNTIF(E16:W16,"SI")</f>
        <v>8</v>
      </c>
      <c r="Y16" s="37">
        <f>COUNTIF(E16:W16,"NO")</f>
        <v>11</v>
      </c>
      <c r="Z16" s="38" t="str">
        <f>IF(OR(T16="SI",X16&gt;11),"CATASTRÓFICO",IF(X16&gt;5,"MAYOR","MODERADO"))</f>
        <v>MAYOR</v>
      </c>
      <c r="AA16" s="38">
        <f>IF(Z16="MODERADO",3,IF(Z16="MAYOR",4,IF(Z16="CATASTRÓFICO",5,"NULL")))</f>
        <v>4</v>
      </c>
    </row>
    <row r="17" spans="1:27" ht="60" x14ac:dyDescent="0.25">
      <c r="A17" s="16" t="s">
        <v>184</v>
      </c>
      <c r="B17" s="16" t="s">
        <v>185</v>
      </c>
      <c r="C17" s="16">
        <v>2</v>
      </c>
      <c r="D17" s="42" t="s">
        <v>183</v>
      </c>
      <c r="E17" s="43" t="s">
        <v>178</v>
      </c>
      <c r="F17" s="16" t="s">
        <v>178</v>
      </c>
      <c r="G17" s="16" t="s">
        <v>179</v>
      </c>
      <c r="H17" s="16" t="s">
        <v>179</v>
      </c>
      <c r="I17" s="16" t="s">
        <v>178</v>
      </c>
      <c r="J17" s="16" t="s">
        <v>179</v>
      </c>
      <c r="K17" s="16" t="s">
        <v>179</v>
      </c>
      <c r="L17" s="16" t="s">
        <v>179</v>
      </c>
      <c r="M17" s="16" t="s">
        <v>179</v>
      </c>
      <c r="N17" s="16" t="s">
        <v>178</v>
      </c>
      <c r="O17" s="16" t="s">
        <v>178</v>
      </c>
      <c r="P17" s="16" t="s">
        <v>178</v>
      </c>
      <c r="Q17" s="16" t="s">
        <v>179</v>
      </c>
      <c r="R17" s="16" t="s">
        <v>178</v>
      </c>
      <c r="S17" s="16" t="s">
        <v>179</v>
      </c>
      <c r="T17" s="16" t="s">
        <v>179</v>
      </c>
      <c r="U17" s="16" t="s">
        <v>179</v>
      </c>
      <c r="V17" s="16" t="s">
        <v>179</v>
      </c>
      <c r="W17" s="16" t="s">
        <v>179</v>
      </c>
      <c r="X17" s="37">
        <f t="shared" ref="X17:X20" si="0">COUNTIF(E17:W17,"SI")</f>
        <v>7</v>
      </c>
      <c r="Y17" s="51">
        <f t="shared" ref="Y17:Y29" si="1">COUNTIF(E17:W17,"NO")</f>
        <v>12</v>
      </c>
      <c r="Z17" s="38" t="str">
        <f t="shared" ref="Z17:Z29" si="2">IF(OR(T17="SI",X17&gt;11),"CATASTRÓFICO",IF(X17&gt;5,"MAYOR","MODERADO"))</f>
        <v>MAYOR</v>
      </c>
      <c r="AA17" s="38">
        <f t="shared" ref="AA17:AA29" si="3">IF(Z17="MODERADO",3,IF(Z17="MAYOR",4,IF(Z17="CATASTRÓFICO",5,"NULL")))</f>
        <v>4</v>
      </c>
    </row>
    <row r="18" spans="1:27" ht="75" x14ac:dyDescent="0.25">
      <c r="A18" s="16" t="s">
        <v>184</v>
      </c>
      <c r="B18" s="41" t="s">
        <v>200</v>
      </c>
      <c r="C18" s="16">
        <v>3</v>
      </c>
      <c r="D18" s="41" t="s">
        <v>199</v>
      </c>
      <c r="E18" s="16" t="s">
        <v>178</v>
      </c>
      <c r="F18" s="16" t="s">
        <v>178</v>
      </c>
      <c r="G18" s="16" t="s">
        <v>201</v>
      </c>
      <c r="H18" s="16" t="s">
        <v>179</v>
      </c>
      <c r="I18" s="16" t="s">
        <v>179</v>
      </c>
      <c r="J18" s="16" t="s">
        <v>178</v>
      </c>
      <c r="K18" s="16" t="s">
        <v>178</v>
      </c>
      <c r="L18" s="16" t="s">
        <v>179</v>
      </c>
      <c r="M18" s="16" t="s">
        <v>201</v>
      </c>
      <c r="N18" s="16" t="s">
        <v>178</v>
      </c>
      <c r="O18" s="16" t="s">
        <v>178</v>
      </c>
      <c r="P18" s="16" t="s">
        <v>178</v>
      </c>
      <c r="Q18" s="16" t="s">
        <v>201</v>
      </c>
      <c r="R18" s="16" t="s">
        <v>178</v>
      </c>
      <c r="S18" s="16" t="s">
        <v>179</v>
      </c>
      <c r="T18" s="16" t="s">
        <v>179</v>
      </c>
      <c r="U18" s="16" t="s">
        <v>179</v>
      </c>
      <c r="V18" s="16" t="s">
        <v>179</v>
      </c>
      <c r="W18" s="16" t="s">
        <v>201</v>
      </c>
      <c r="X18" s="37">
        <f t="shared" si="0"/>
        <v>8</v>
      </c>
      <c r="Y18" s="51">
        <f t="shared" si="1"/>
        <v>11</v>
      </c>
      <c r="Z18" s="38" t="str">
        <f t="shared" si="2"/>
        <v>MAYOR</v>
      </c>
      <c r="AA18" s="38">
        <f t="shared" si="3"/>
        <v>4</v>
      </c>
    </row>
    <row r="19" spans="1:27" ht="60" x14ac:dyDescent="0.25">
      <c r="A19" s="53" t="s">
        <v>184</v>
      </c>
      <c r="B19" s="54" t="s">
        <v>209</v>
      </c>
      <c r="C19" s="56">
        <v>4</v>
      </c>
      <c r="D19" s="54" t="s">
        <v>210</v>
      </c>
      <c r="E19" s="53" t="s">
        <v>178</v>
      </c>
      <c r="F19" s="53" t="s">
        <v>179</v>
      </c>
      <c r="G19" s="53" t="s">
        <v>179</v>
      </c>
      <c r="H19" s="53" t="s">
        <v>179</v>
      </c>
      <c r="I19" s="53" t="s">
        <v>179</v>
      </c>
      <c r="J19" s="53" t="s">
        <v>178</v>
      </c>
      <c r="K19" s="53" t="s">
        <v>179</v>
      </c>
      <c r="L19" s="53" t="s">
        <v>178</v>
      </c>
      <c r="M19" s="53" t="s">
        <v>179</v>
      </c>
      <c r="N19" s="53" t="s">
        <v>179</v>
      </c>
      <c r="O19" s="53" t="s">
        <v>179</v>
      </c>
      <c r="P19" s="53" t="s">
        <v>178</v>
      </c>
      <c r="Q19" s="53" t="s">
        <v>179</v>
      </c>
      <c r="R19" s="53" t="s">
        <v>179</v>
      </c>
      <c r="S19" s="53" t="s">
        <v>179</v>
      </c>
      <c r="T19" s="53" t="s">
        <v>179</v>
      </c>
      <c r="U19" s="53" t="s">
        <v>179</v>
      </c>
      <c r="V19" s="53" t="s">
        <v>179</v>
      </c>
      <c r="W19" s="53" t="s">
        <v>179</v>
      </c>
      <c r="X19" s="51">
        <f t="shared" si="0"/>
        <v>4</v>
      </c>
      <c r="Y19" s="51">
        <f t="shared" si="1"/>
        <v>15</v>
      </c>
      <c r="Z19" s="38" t="str">
        <f t="shared" si="2"/>
        <v>MODERADO</v>
      </c>
      <c r="AA19" s="38">
        <f t="shared" si="3"/>
        <v>3</v>
      </c>
    </row>
    <row r="20" spans="1:27" ht="75" x14ac:dyDescent="0.25">
      <c r="A20" s="16" t="s">
        <v>184</v>
      </c>
      <c r="B20" s="63" t="s">
        <v>224</v>
      </c>
      <c r="C20" s="56">
        <v>5</v>
      </c>
      <c r="D20" s="63" t="s">
        <v>223</v>
      </c>
      <c r="E20" s="56" t="s">
        <v>178</v>
      </c>
      <c r="F20" s="56" t="s">
        <v>178</v>
      </c>
      <c r="G20" s="56" t="s">
        <v>179</v>
      </c>
      <c r="H20" s="56" t="s">
        <v>179</v>
      </c>
      <c r="I20" s="56" t="s">
        <v>178</v>
      </c>
      <c r="J20" s="56" t="s">
        <v>179</v>
      </c>
      <c r="K20" s="56" t="s">
        <v>179</v>
      </c>
      <c r="L20" s="56" t="s">
        <v>179</v>
      </c>
      <c r="M20" s="56" t="s">
        <v>179</v>
      </c>
      <c r="N20" s="56" t="s">
        <v>179</v>
      </c>
      <c r="O20" s="56" t="s">
        <v>178</v>
      </c>
      <c r="P20" s="56" t="s">
        <v>178</v>
      </c>
      <c r="Q20" s="56" t="s">
        <v>179</v>
      </c>
      <c r="R20" s="56" t="s">
        <v>179</v>
      </c>
      <c r="S20" s="56" t="s">
        <v>179</v>
      </c>
      <c r="T20" s="56" t="s">
        <v>179</v>
      </c>
      <c r="U20" s="56" t="s">
        <v>179</v>
      </c>
      <c r="V20" s="56" t="s">
        <v>179</v>
      </c>
      <c r="W20" s="56" t="s">
        <v>179</v>
      </c>
      <c r="X20" s="37">
        <f t="shared" si="0"/>
        <v>5</v>
      </c>
      <c r="Y20" s="51">
        <f t="shared" si="1"/>
        <v>14</v>
      </c>
      <c r="Z20" s="38" t="str">
        <f t="shared" si="2"/>
        <v>MODERADO</v>
      </c>
      <c r="AA20" s="38">
        <f t="shared" si="3"/>
        <v>3</v>
      </c>
    </row>
    <row r="21" spans="1:27" ht="89.25" x14ac:dyDescent="0.25">
      <c r="A21" s="16" t="s">
        <v>184</v>
      </c>
      <c r="B21" s="61" t="s">
        <v>234</v>
      </c>
      <c r="C21" s="56">
        <v>6</v>
      </c>
      <c r="D21" s="61" t="s">
        <v>232</v>
      </c>
      <c r="E21" s="59" t="s">
        <v>179</v>
      </c>
      <c r="F21" s="59" t="s">
        <v>178</v>
      </c>
      <c r="G21" s="59" t="s">
        <v>179</v>
      </c>
      <c r="H21" s="59" t="s">
        <v>179</v>
      </c>
      <c r="I21" s="59" t="s">
        <v>178</v>
      </c>
      <c r="J21" s="59" t="s">
        <v>178</v>
      </c>
      <c r="K21" s="59" t="s">
        <v>179</v>
      </c>
      <c r="L21" s="59" t="s">
        <v>179</v>
      </c>
      <c r="M21" s="59" t="s">
        <v>179</v>
      </c>
      <c r="N21" s="59" t="s">
        <v>178</v>
      </c>
      <c r="O21" s="59" t="s">
        <v>178</v>
      </c>
      <c r="P21" s="59" t="s">
        <v>178</v>
      </c>
      <c r="Q21" s="59" t="s">
        <v>178</v>
      </c>
      <c r="R21" s="59" t="s">
        <v>178</v>
      </c>
      <c r="S21" s="59" t="s">
        <v>178</v>
      </c>
      <c r="T21" s="59" t="s">
        <v>179</v>
      </c>
      <c r="U21" s="59" t="s">
        <v>179</v>
      </c>
      <c r="V21" s="59" t="s">
        <v>179</v>
      </c>
      <c r="W21" s="59" t="s">
        <v>179</v>
      </c>
      <c r="X21" s="51">
        <f t="shared" ref="X21:X29" si="4">COUNTIF(E21:W21,"SI")</f>
        <v>9</v>
      </c>
      <c r="Y21" s="51">
        <f t="shared" si="1"/>
        <v>10</v>
      </c>
      <c r="Z21" s="38" t="str">
        <f t="shared" si="2"/>
        <v>MAYOR</v>
      </c>
      <c r="AA21" s="38">
        <f t="shared" si="3"/>
        <v>4</v>
      </c>
    </row>
    <row r="22" spans="1:27" ht="76.5" x14ac:dyDescent="0.25">
      <c r="A22" s="56" t="s">
        <v>184</v>
      </c>
      <c r="B22" s="61" t="s">
        <v>234</v>
      </c>
      <c r="C22" s="56">
        <v>7</v>
      </c>
      <c r="D22" s="61" t="s">
        <v>233</v>
      </c>
      <c r="E22" s="59" t="s">
        <v>179</v>
      </c>
      <c r="F22" s="59" t="s">
        <v>178</v>
      </c>
      <c r="G22" s="59" t="s">
        <v>179</v>
      </c>
      <c r="H22" s="59" t="s">
        <v>179</v>
      </c>
      <c r="I22" s="59" t="s">
        <v>178</v>
      </c>
      <c r="J22" s="59" t="s">
        <v>178</v>
      </c>
      <c r="K22" s="59" t="s">
        <v>179</v>
      </c>
      <c r="L22" s="59" t="s">
        <v>179</v>
      </c>
      <c r="M22" s="59" t="s">
        <v>179</v>
      </c>
      <c r="N22" s="59" t="s">
        <v>178</v>
      </c>
      <c r="O22" s="59" t="s">
        <v>178</v>
      </c>
      <c r="P22" s="59" t="s">
        <v>178</v>
      </c>
      <c r="Q22" s="59" t="s">
        <v>178</v>
      </c>
      <c r="R22" s="59" t="s">
        <v>178</v>
      </c>
      <c r="S22" s="59" t="s">
        <v>178</v>
      </c>
      <c r="T22" s="59" t="s">
        <v>179</v>
      </c>
      <c r="U22" s="59" t="s">
        <v>179</v>
      </c>
      <c r="V22" s="59" t="s">
        <v>179</v>
      </c>
      <c r="W22" s="59" t="s">
        <v>179</v>
      </c>
      <c r="X22" s="51">
        <f t="shared" si="4"/>
        <v>9</v>
      </c>
      <c r="Y22" s="51">
        <f t="shared" si="1"/>
        <v>10</v>
      </c>
      <c r="Z22" s="38" t="str">
        <f t="shared" si="2"/>
        <v>MAYOR</v>
      </c>
      <c r="AA22" s="38">
        <f t="shared" si="3"/>
        <v>4</v>
      </c>
    </row>
    <row r="23" spans="1:27" ht="63.75" x14ac:dyDescent="0.25">
      <c r="A23" s="56" t="s">
        <v>184</v>
      </c>
      <c r="B23" s="63" t="s">
        <v>251</v>
      </c>
      <c r="C23" s="56">
        <v>8</v>
      </c>
      <c r="D23" s="61" t="s">
        <v>250</v>
      </c>
      <c r="E23" s="56" t="s">
        <v>179</v>
      </c>
      <c r="F23" s="56" t="s">
        <v>179</v>
      </c>
      <c r="G23" s="56" t="s">
        <v>179</v>
      </c>
      <c r="H23" s="56" t="s">
        <v>179</v>
      </c>
      <c r="I23" s="56" t="s">
        <v>179</v>
      </c>
      <c r="J23" s="56" t="s">
        <v>179</v>
      </c>
      <c r="K23" s="56" t="s">
        <v>179</v>
      </c>
      <c r="L23" s="56" t="s">
        <v>179</v>
      </c>
      <c r="M23" s="56" t="s">
        <v>179</v>
      </c>
      <c r="N23" s="56" t="s">
        <v>179</v>
      </c>
      <c r="O23" s="56" t="s">
        <v>179</v>
      </c>
      <c r="P23" s="56" t="s">
        <v>179</v>
      </c>
      <c r="Q23" s="56" t="s">
        <v>179</v>
      </c>
      <c r="R23" s="56" t="s">
        <v>179</v>
      </c>
      <c r="S23" s="56" t="s">
        <v>179</v>
      </c>
      <c r="T23" s="56" t="s">
        <v>179</v>
      </c>
      <c r="U23" s="56" t="s">
        <v>179</v>
      </c>
      <c r="V23" s="56" t="s">
        <v>179</v>
      </c>
      <c r="W23" s="56" t="s">
        <v>179</v>
      </c>
      <c r="X23" s="51">
        <f t="shared" si="4"/>
        <v>0</v>
      </c>
      <c r="Y23" s="51">
        <f t="shared" si="1"/>
        <v>19</v>
      </c>
      <c r="Z23" s="38" t="str">
        <f t="shared" si="2"/>
        <v>MODERADO</v>
      </c>
      <c r="AA23" s="38">
        <f t="shared" si="3"/>
        <v>3</v>
      </c>
    </row>
    <row r="24" spans="1:27" ht="135" x14ac:dyDescent="0.25">
      <c r="A24" s="56" t="s">
        <v>184</v>
      </c>
      <c r="B24" s="63" t="s">
        <v>268</v>
      </c>
      <c r="C24" s="56">
        <v>9</v>
      </c>
      <c r="D24" s="63" t="s">
        <v>263</v>
      </c>
      <c r="E24" s="56" t="s">
        <v>179</v>
      </c>
      <c r="F24" s="56" t="s">
        <v>179</v>
      </c>
      <c r="G24" s="56" t="s">
        <v>178</v>
      </c>
      <c r="H24" s="56" t="s">
        <v>178</v>
      </c>
      <c r="I24" s="56" t="s">
        <v>178</v>
      </c>
      <c r="J24" s="56" t="s">
        <v>178</v>
      </c>
      <c r="K24" s="56" t="s">
        <v>179</v>
      </c>
      <c r="L24" s="56" t="s">
        <v>178</v>
      </c>
      <c r="M24" s="56" t="s">
        <v>179</v>
      </c>
      <c r="N24" s="56" t="s">
        <v>178</v>
      </c>
      <c r="O24" s="56" t="s">
        <v>178</v>
      </c>
      <c r="P24" s="56" t="s">
        <v>178</v>
      </c>
      <c r="Q24" s="56" t="s">
        <v>178</v>
      </c>
      <c r="R24" s="56" t="s">
        <v>178</v>
      </c>
      <c r="S24" s="56" t="s">
        <v>178</v>
      </c>
      <c r="T24" s="56" t="s">
        <v>179</v>
      </c>
      <c r="U24" s="56" t="s">
        <v>179</v>
      </c>
      <c r="V24" s="56" t="s">
        <v>179</v>
      </c>
      <c r="W24" s="56" t="s">
        <v>179</v>
      </c>
      <c r="X24" s="51">
        <f t="shared" si="4"/>
        <v>11</v>
      </c>
      <c r="Y24" s="51">
        <f t="shared" si="1"/>
        <v>8</v>
      </c>
      <c r="Z24" s="38" t="str">
        <f t="shared" si="2"/>
        <v>MAYOR</v>
      </c>
      <c r="AA24" s="38">
        <f t="shared" si="3"/>
        <v>4</v>
      </c>
    </row>
    <row r="25" spans="1:27" ht="90" x14ac:dyDescent="0.25">
      <c r="A25" s="56" t="s">
        <v>184</v>
      </c>
      <c r="B25" s="63" t="s">
        <v>268</v>
      </c>
      <c r="C25" s="56">
        <v>10</v>
      </c>
      <c r="D25" s="63" t="s">
        <v>262</v>
      </c>
      <c r="E25" s="56" t="s">
        <v>178</v>
      </c>
      <c r="F25" s="56" t="s">
        <v>179</v>
      </c>
      <c r="G25" s="56" t="s">
        <v>178</v>
      </c>
      <c r="H25" s="56" t="s">
        <v>178</v>
      </c>
      <c r="I25" s="56" t="s">
        <v>178</v>
      </c>
      <c r="J25" s="56" t="s">
        <v>178</v>
      </c>
      <c r="K25" s="56" t="s">
        <v>179</v>
      </c>
      <c r="L25" s="56" t="s">
        <v>179</v>
      </c>
      <c r="M25" s="56" t="s">
        <v>179</v>
      </c>
      <c r="N25" s="56" t="s">
        <v>178</v>
      </c>
      <c r="O25" s="56" t="s">
        <v>178</v>
      </c>
      <c r="P25" s="56" t="s">
        <v>178</v>
      </c>
      <c r="Q25" s="56" t="s">
        <v>178</v>
      </c>
      <c r="R25" s="56" t="s">
        <v>178</v>
      </c>
      <c r="S25" s="56" t="s">
        <v>178</v>
      </c>
      <c r="T25" s="56" t="s">
        <v>179</v>
      </c>
      <c r="U25" s="56" t="s">
        <v>179</v>
      </c>
      <c r="V25" s="56" t="s">
        <v>178</v>
      </c>
      <c r="W25" s="56" t="s">
        <v>179</v>
      </c>
      <c r="X25" s="51">
        <f t="shared" si="4"/>
        <v>12</v>
      </c>
      <c r="Y25" s="51">
        <f t="shared" si="1"/>
        <v>7</v>
      </c>
      <c r="Z25" s="38" t="str">
        <f t="shared" si="2"/>
        <v>CATASTRÓFICO</v>
      </c>
      <c r="AA25" s="38">
        <f t="shared" si="3"/>
        <v>5</v>
      </c>
    </row>
    <row r="26" spans="1:27" ht="105" x14ac:dyDescent="0.25">
      <c r="A26" s="56" t="s">
        <v>184</v>
      </c>
      <c r="B26" s="63" t="s">
        <v>268</v>
      </c>
      <c r="C26" s="56">
        <v>11</v>
      </c>
      <c r="D26" s="63" t="s">
        <v>264</v>
      </c>
      <c r="E26" s="56" t="s">
        <v>178</v>
      </c>
      <c r="F26" s="56" t="s">
        <v>179</v>
      </c>
      <c r="G26" s="56" t="s">
        <v>179</v>
      </c>
      <c r="H26" s="56" t="s">
        <v>179</v>
      </c>
      <c r="I26" s="56" t="s">
        <v>178</v>
      </c>
      <c r="J26" s="56" t="s">
        <v>179</v>
      </c>
      <c r="K26" s="56" t="s">
        <v>179</v>
      </c>
      <c r="L26" s="56" t="s">
        <v>179</v>
      </c>
      <c r="M26" s="56" t="s">
        <v>178</v>
      </c>
      <c r="N26" s="56" t="s">
        <v>178</v>
      </c>
      <c r="O26" s="56" t="s">
        <v>179</v>
      </c>
      <c r="P26" s="56" t="s">
        <v>178</v>
      </c>
      <c r="Q26" s="56" t="s">
        <v>179</v>
      </c>
      <c r="R26" s="56" t="s">
        <v>178</v>
      </c>
      <c r="S26" s="56" t="s">
        <v>178</v>
      </c>
      <c r="T26" s="56" t="s">
        <v>179</v>
      </c>
      <c r="U26" s="56" t="s">
        <v>179</v>
      </c>
      <c r="V26" s="56" t="s">
        <v>179</v>
      </c>
      <c r="W26" s="56" t="s">
        <v>179</v>
      </c>
      <c r="X26" s="51">
        <f t="shared" si="4"/>
        <v>7</v>
      </c>
      <c r="Y26" s="51">
        <f t="shared" si="1"/>
        <v>12</v>
      </c>
      <c r="Z26" s="38" t="str">
        <f t="shared" si="2"/>
        <v>MAYOR</v>
      </c>
      <c r="AA26" s="38">
        <f t="shared" si="3"/>
        <v>4</v>
      </c>
    </row>
    <row r="27" spans="1:27" ht="60" x14ac:dyDescent="0.25">
      <c r="A27" s="56" t="s">
        <v>184</v>
      </c>
      <c r="B27" s="63" t="s">
        <v>269</v>
      </c>
      <c r="C27" s="56">
        <v>12</v>
      </c>
      <c r="D27" s="63" t="s">
        <v>265</v>
      </c>
      <c r="E27" s="68" t="s">
        <v>179</v>
      </c>
      <c r="F27" s="68" t="s">
        <v>179</v>
      </c>
      <c r="G27" s="68" t="s">
        <v>178</v>
      </c>
      <c r="H27" s="68" t="s">
        <v>179</v>
      </c>
      <c r="I27" s="68" t="s">
        <v>178</v>
      </c>
      <c r="J27" s="68" t="s">
        <v>179</v>
      </c>
      <c r="K27" s="68" t="s">
        <v>179</v>
      </c>
      <c r="L27" s="68" t="s">
        <v>179</v>
      </c>
      <c r="M27" s="68" t="s">
        <v>179</v>
      </c>
      <c r="N27" s="68" t="s">
        <v>178</v>
      </c>
      <c r="O27" s="68" t="s">
        <v>179</v>
      </c>
      <c r="P27" s="68" t="s">
        <v>178</v>
      </c>
      <c r="Q27" s="68" t="s">
        <v>179</v>
      </c>
      <c r="R27" s="68" t="s">
        <v>179</v>
      </c>
      <c r="S27" s="68" t="s">
        <v>178</v>
      </c>
      <c r="T27" s="68" t="s">
        <v>179</v>
      </c>
      <c r="U27" s="68" t="s">
        <v>179</v>
      </c>
      <c r="V27" s="68" t="s">
        <v>179</v>
      </c>
      <c r="W27" s="68" t="s">
        <v>179</v>
      </c>
      <c r="X27" s="51">
        <f>COUNTIF(E27:W27,"SI")</f>
        <v>5</v>
      </c>
      <c r="Y27" s="51">
        <f t="shared" si="1"/>
        <v>14</v>
      </c>
      <c r="Z27" s="38" t="str">
        <f t="shared" si="2"/>
        <v>MODERADO</v>
      </c>
      <c r="AA27" s="38">
        <f t="shared" si="3"/>
        <v>3</v>
      </c>
    </row>
    <row r="28" spans="1:27" ht="120" x14ac:dyDescent="0.25">
      <c r="A28" s="56" t="s">
        <v>184</v>
      </c>
      <c r="B28" s="63" t="s">
        <v>269</v>
      </c>
      <c r="C28" s="56">
        <v>13</v>
      </c>
      <c r="D28" s="67" t="s">
        <v>266</v>
      </c>
      <c r="E28" s="68" t="s">
        <v>178</v>
      </c>
      <c r="F28" s="68" t="s">
        <v>178</v>
      </c>
      <c r="G28" s="68" t="s">
        <v>178</v>
      </c>
      <c r="H28" s="68" t="s">
        <v>179</v>
      </c>
      <c r="I28" s="68" t="s">
        <v>178</v>
      </c>
      <c r="J28" s="68" t="s">
        <v>179</v>
      </c>
      <c r="K28" s="68" t="s">
        <v>179</v>
      </c>
      <c r="L28" s="68" t="s">
        <v>179</v>
      </c>
      <c r="M28" s="68" t="s">
        <v>179</v>
      </c>
      <c r="N28" s="68" t="s">
        <v>178</v>
      </c>
      <c r="O28" s="68" t="s">
        <v>179</v>
      </c>
      <c r="P28" s="68" t="s">
        <v>178</v>
      </c>
      <c r="Q28" s="68" t="s">
        <v>179</v>
      </c>
      <c r="R28" s="68" t="s">
        <v>178</v>
      </c>
      <c r="S28" s="68" t="s">
        <v>179</v>
      </c>
      <c r="T28" s="68" t="s">
        <v>179</v>
      </c>
      <c r="U28" s="68" t="s">
        <v>179</v>
      </c>
      <c r="V28" s="68" t="s">
        <v>179</v>
      </c>
      <c r="W28" s="68" t="s">
        <v>179</v>
      </c>
      <c r="X28" s="51">
        <f t="shared" si="4"/>
        <v>7</v>
      </c>
      <c r="Y28" s="51">
        <f t="shared" si="1"/>
        <v>12</v>
      </c>
      <c r="Z28" s="38" t="str">
        <f t="shared" si="2"/>
        <v>MAYOR</v>
      </c>
      <c r="AA28" s="38">
        <f t="shared" si="3"/>
        <v>4</v>
      </c>
    </row>
    <row r="29" spans="1:27" ht="120" x14ac:dyDescent="0.25">
      <c r="A29" s="56" t="s">
        <v>184</v>
      </c>
      <c r="B29" s="63" t="s">
        <v>269</v>
      </c>
      <c r="C29" s="56">
        <v>14</v>
      </c>
      <c r="D29" s="63" t="s">
        <v>267</v>
      </c>
      <c r="E29" s="68" t="s">
        <v>178</v>
      </c>
      <c r="F29" s="68" t="s">
        <v>179</v>
      </c>
      <c r="G29" s="68" t="s">
        <v>179</v>
      </c>
      <c r="H29" s="68" t="s">
        <v>179</v>
      </c>
      <c r="I29" s="68" t="s">
        <v>178</v>
      </c>
      <c r="J29" s="68" t="s">
        <v>179</v>
      </c>
      <c r="K29" s="68" t="s">
        <v>179</v>
      </c>
      <c r="L29" s="68" t="s">
        <v>179</v>
      </c>
      <c r="M29" s="68" t="s">
        <v>179</v>
      </c>
      <c r="N29" s="68" t="s">
        <v>178</v>
      </c>
      <c r="O29" s="68" t="s">
        <v>179</v>
      </c>
      <c r="P29" s="68" t="s">
        <v>178</v>
      </c>
      <c r="Q29" s="68" t="s">
        <v>179</v>
      </c>
      <c r="R29" s="68" t="s">
        <v>179</v>
      </c>
      <c r="S29" s="68" t="s">
        <v>179</v>
      </c>
      <c r="T29" s="68" t="s">
        <v>179</v>
      </c>
      <c r="U29" s="68" t="s">
        <v>179</v>
      </c>
      <c r="V29" s="68" t="s">
        <v>179</v>
      </c>
      <c r="W29" s="68" t="s">
        <v>179</v>
      </c>
      <c r="X29" s="51">
        <f t="shared" si="4"/>
        <v>4</v>
      </c>
      <c r="Y29" s="51">
        <f t="shared" si="1"/>
        <v>15</v>
      </c>
      <c r="Z29" s="38" t="str">
        <f t="shared" si="2"/>
        <v>MODERADO</v>
      </c>
      <c r="AA29" s="38">
        <f t="shared" si="3"/>
        <v>3</v>
      </c>
    </row>
    <row r="30" spans="1:27" ht="90" x14ac:dyDescent="0.25">
      <c r="A30" s="59" t="s">
        <v>184</v>
      </c>
      <c r="B30" s="63" t="s">
        <v>308</v>
      </c>
      <c r="C30" s="56">
        <v>15</v>
      </c>
      <c r="D30" s="59" t="s">
        <v>307</v>
      </c>
      <c r="E30" s="59" t="s">
        <v>179</v>
      </c>
      <c r="F30" s="59" t="s">
        <v>179</v>
      </c>
      <c r="G30" s="59" t="s">
        <v>179</v>
      </c>
      <c r="H30" s="59" t="s">
        <v>179</v>
      </c>
      <c r="I30" s="59" t="s">
        <v>179</v>
      </c>
      <c r="J30" s="59" t="s">
        <v>179</v>
      </c>
      <c r="K30" s="59" t="s">
        <v>179</v>
      </c>
      <c r="L30" s="59" t="s">
        <v>179</v>
      </c>
      <c r="M30" s="59" t="s">
        <v>179</v>
      </c>
      <c r="N30" s="59" t="s">
        <v>178</v>
      </c>
      <c r="O30" s="59" t="s">
        <v>178</v>
      </c>
      <c r="P30" s="59" t="s">
        <v>178</v>
      </c>
      <c r="Q30" s="59" t="s">
        <v>179</v>
      </c>
      <c r="R30" s="59" t="s">
        <v>179</v>
      </c>
      <c r="S30" s="59" t="s">
        <v>179</v>
      </c>
      <c r="T30" s="59" t="s">
        <v>179</v>
      </c>
      <c r="U30" s="59" t="s">
        <v>179</v>
      </c>
      <c r="V30" s="59" t="s">
        <v>179</v>
      </c>
      <c r="W30" s="59" t="s">
        <v>179</v>
      </c>
      <c r="X30" s="51">
        <f t="shared" ref="X30:X32" si="5">COUNTIF(E30:W30,"SI")</f>
        <v>3</v>
      </c>
      <c r="Y30" s="51">
        <f t="shared" ref="Y30:Y32" si="6">COUNTIF(E30:W30,"NO")</f>
        <v>16</v>
      </c>
      <c r="Z30" s="38" t="str">
        <f t="shared" ref="Z30:Z32" si="7">IF(OR(T30="SI",X30&gt;11),"CATASTRÓFICO",IF(X30&gt;5,"MAYOR","MODERADO"))</f>
        <v>MODERADO</v>
      </c>
      <c r="AA30" s="38">
        <f t="shared" ref="AA30:AA32" si="8">IF(Z30="MODERADO",3,IF(Z30="MAYOR",4,IF(Z30="CATASTRÓFICO",5,"NULL")))</f>
        <v>3</v>
      </c>
    </row>
    <row r="31" spans="1:27" ht="60" x14ac:dyDescent="0.25">
      <c r="A31" s="59" t="s">
        <v>184</v>
      </c>
      <c r="B31" s="63" t="s">
        <v>315</v>
      </c>
      <c r="C31" s="56">
        <v>16</v>
      </c>
      <c r="D31" s="59" t="s">
        <v>314</v>
      </c>
      <c r="E31" s="59" t="s">
        <v>178</v>
      </c>
      <c r="F31" s="59" t="s">
        <v>178</v>
      </c>
      <c r="G31" s="59" t="s">
        <v>178</v>
      </c>
      <c r="H31" s="59" t="s">
        <v>178</v>
      </c>
      <c r="I31" s="59" t="s">
        <v>178</v>
      </c>
      <c r="J31" s="59" t="s">
        <v>179</v>
      </c>
      <c r="K31" s="59" t="s">
        <v>178</v>
      </c>
      <c r="L31" s="59" t="s">
        <v>179</v>
      </c>
      <c r="M31" s="59" t="s">
        <v>179</v>
      </c>
      <c r="N31" s="59" t="s">
        <v>178</v>
      </c>
      <c r="O31" s="59" t="s">
        <v>178</v>
      </c>
      <c r="P31" s="59" t="s">
        <v>178</v>
      </c>
      <c r="Q31" s="59" t="s">
        <v>179</v>
      </c>
      <c r="R31" s="59" t="s">
        <v>179</v>
      </c>
      <c r="S31" s="59" t="s">
        <v>178</v>
      </c>
      <c r="T31" s="59" t="s">
        <v>179</v>
      </c>
      <c r="U31" s="59" t="s">
        <v>179</v>
      </c>
      <c r="V31" s="59" t="s">
        <v>179</v>
      </c>
      <c r="W31" s="59" t="s">
        <v>179</v>
      </c>
      <c r="X31" s="51">
        <f t="shared" si="5"/>
        <v>10</v>
      </c>
      <c r="Y31" s="51">
        <f t="shared" si="6"/>
        <v>9</v>
      </c>
      <c r="Z31" s="38" t="str">
        <f t="shared" si="7"/>
        <v>MAYOR</v>
      </c>
      <c r="AA31" s="38">
        <f t="shared" si="8"/>
        <v>4</v>
      </c>
    </row>
    <row r="32" spans="1:27" ht="75" x14ac:dyDescent="0.25">
      <c r="A32" s="59" t="s">
        <v>184</v>
      </c>
      <c r="B32" s="63" t="s">
        <v>324</v>
      </c>
      <c r="C32" s="56">
        <v>17</v>
      </c>
      <c r="D32" s="63" t="s">
        <v>322</v>
      </c>
      <c r="E32" s="56" t="s">
        <v>179</v>
      </c>
      <c r="F32" s="56" t="s">
        <v>179</v>
      </c>
      <c r="G32" s="56" t="s">
        <v>179</v>
      </c>
      <c r="H32" s="56" t="s">
        <v>179</v>
      </c>
      <c r="I32" s="56" t="s">
        <v>178</v>
      </c>
      <c r="J32" s="56" t="s">
        <v>179</v>
      </c>
      <c r="K32" s="56" t="s">
        <v>179</v>
      </c>
      <c r="L32" s="56" t="s">
        <v>179</v>
      </c>
      <c r="M32" s="56" t="s">
        <v>179</v>
      </c>
      <c r="N32" s="56" t="s">
        <v>179</v>
      </c>
      <c r="O32" s="56" t="s">
        <v>179</v>
      </c>
      <c r="P32" s="56" t="s">
        <v>178</v>
      </c>
      <c r="Q32" s="56" t="s">
        <v>179</v>
      </c>
      <c r="R32" s="56" t="s">
        <v>178</v>
      </c>
      <c r="S32" s="56" t="s">
        <v>179</v>
      </c>
      <c r="T32" s="56" t="s">
        <v>179</v>
      </c>
      <c r="U32" s="56" t="s">
        <v>179</v>
      </c>
      <c r="V32" s="56" t="s">
        <v>179</v>
      </c>
      <c r="W32" s="56" t="s">
        <v>179</v>
      </c>
      <c r="X32" s="51">
        <f t="shared" si="5"/>
        <v>3</v>
      </c>
      <c r="Y32" s="51">
        <f t="shared" si="6"/>
        <v>16</v>
      </c>
      <c r="Z32" s="38" t="str">
        <f t="shared" si="7"/>
        <v>MODERADO</v>
      </c>
      <c r="AA32" s="38">
        <f t="shared" si="8"/>
        <v>3</v>
      </c>
    </row>
    <row r="33" spans="1:27" ht="90" x14ac:dyDescent="0.25">
      <c r="A33" s="59" t="s">
        <v>184</v>
      </c>
      <c r="B33" s="63" t="s">
        <v>334</v>
      </c>
      <c r="C33" s="16">
        <v>18</v>
      </c>
      <c r="D33" s="63" t="s">
        <v>333</v>
      </c>
      <c r="E33" s="56" t="s">
        <v>178</v>
      </c>
      <c r="F33" s="56" t="s">
        <v>179</v>
      </c>
      <c r="G33" s="56" t="s">
        <v>179</v>
      </c>
      <c r="H33" s="56" t="s">
        <v>179</v>
      </c>
      <c r="I33" s="56" t="s">
        <v>178</v>
      </c>
      <c r="J33" s="56" t="s">
        <v>179</v>
      </c>
      <c r="K33" s="56" t="s">
        <v>179</v>
      </c>
      <c r="L33" s="56" t="s">
        <v>179</v>
      </c>
      <c r="M33" s="56" t="s">
        <v>178</v>
      </c>
      <c r="N33" s="56" t="s">
        <v>178</v>
      </c>
      <c r="O33" s="56" t="s">
        <v>178</v>
      </c>
      <c r="P33" s="56" t="s">
        <v>178</v>
      </c>
      <c r="Q33" s="56" t="s">
        <v>179</v>
      </c>
      <c r="R33" s="56" t="s">
        <v>179</v>
      </c>
      <c r="S33" s="56" t="s">
        <v>179</v>
      </c>
      <c r="T33" s="56" t="s">
        <v>179</v>
      </c>
      <c r="U33" s="56" t="s">
        <v>179</v>
      </c>
      <c r="V33" s="56" t="s">
        <v>179</v>
      </c>
      <c r="W33" s="56" t="s">
        <v>179</v>
      </c>
      <c r="X33" s="51">
        <f t="shared" ref="X33" si="9">COUNTIF(E33:W33,"SI")</f>
        <v>6</v>
      </c>
      <c r="Y33" s="51">
        <f t="shared" ref="Y33" si="10">COUNTIF(E33:W33,"NO")</f>
        <v>13</v>
      </c>
      <c r="Z33" s="38" t="str">
        <f t="shared" ref="Z33" si="11">IF(OR(T33="SI",X33&gt;11),"CATASTRÓFICO",IF(X33&gt;5,"MAYOR","MODERADO"))</f>
        <v>MAYOR</v>
      </c>
      <c r="AA33" s="38">
        <f t="shared" ref="AA33" si="12">IF(Z33="MODERADO",3,IF(Z33="MAYOR",4,IF(Z33="CATASTRÓFICO",5,"NULL")))</f>
        <v>4</v>
      </c>
    </row>
    <row r="34" spans="1:27" ht="105" x14ac:dyDescent="0.25">
      <c r="A34" s="59" t="s">
        <v>184</v>
      </c>
      <c r="B34" s="63" t="s">
        <v>349</v>
      </c>
      <c r="C34" s="16">
        <v>19</v>
      </c>
      <c r="D34" s="63" t="s">
        <v>348</v>
      </c>
      <c r="E34" s="56" t="s">
        <v>178</v>
      </c>
      <c r="F34" s="56" t="s">
        <v>178</v>
      </c>
      <c r="G34" s="56" t="s">
        <v>179</v>
      </c>
      <c r="H34" s="56" t="s">
        <v>179</v>
      </c>
      <c r="I34" s="56" t="s">
        <v>178</v>
      </c>
      <c r="J34" s="56" t="s">
        <v>179</v>
      </c>
      <c r="K34" s="56" t="s">
        <v>178</v>
      </c>
      <c r="L34" s="56" t="s">
        <v>179</v>
      </c>
      <c r="M34" s="56" t="s">
        <v>179</v>
      </c>
      <c r="N34" s="56" t="s">
        <v>178</v>
      </c>
      <c r="O34" s="56" t="s">
        <v>179</v>
      </c>
      <c r="P34" s="56" t="s">
        <v>179</v>
      </c>
      <c r="Q34" s="56" t="s">
        <v>178</v>
      </c>
      <c r="R34" s="56" t="s">
        <v>179</v>
      </c>
      <c r="S34" s="56" t="s">
        <v>179</v>
      </c>
      <c r="T34" s="56" t="s">
        <v>179</v>
      </c>
      <c r="U34" s="56" t="s">
        <v>179</v>
      </c>
      <c r="V34" s="56" t="s">
        <v>179</v>
      </c>
      <c r="W34" s="56" t="s">
        <v>179</v>
      </c>
      <c r="X34" s="51">
        <f t="shared" ref="X34" si="13">COUNTIF(E34:W34,"SI")</f>
        <v>6</v>
      </c>
      <c r="Y34" s="51">
        <f t="shared" ref="Y34" si="14">COUNTIF(E34:W34,"NO")</f>
        <v>13</v>
      </c>
      <c r="Z34" s="38" t="str">
        <f t="shared" ref="Z34" si="15">IF(OR(T34="SI",X34&gt;11),"CATASTRÓFICO",IF(X34&gt;5,"MAYOR","MODERADO"))</f>
        <v>MAYOR</v>
      </c>
      <c r="AA34" s="38">
        <f t="shared" ref="AA34" si="16">IF(Z34="MODERADO",3,IF(Z34="MAYOR",4,IF(Z34="CATASTRÓFICO",5,"NULL")))</f>
        <v>4</v>
      </c>
    </row>
    <row r="35" spans="1:27"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23"/>
      <c r="Y35" s="23"/>
      <c r="Z35" s="23"/>
      <c r="AA35" s="23"/>
    </row>
    <row r="36" spans="1:27"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23"/>
      <c r="Y36" s="23"/>
      <c r="Z36" s="23"/>
      <c r="AA36" s="23"/>
    </row>
  </sheetData>
  <sheetProtection algorithmName="SHA-512" hashValue="1MHkcWKokp1dmhn96Oi3OxSKlDAxpWAThZ9YuswShwXn+QkHLOsa6DjNA10d0rp/AvBTN3TUYIe5GEzrH1hPjQ==" saltValue="dXMxtWPwCxe9jVcdv6FXhA==" spinCount="100000" sheet="1" objects="1" scenarios="1"/>
  <mergeCells count="8">
    <mergeCell ref="Z14:Z15"/>
    <mergeCell ref="AA14:AA15"/>
    <mergeCell ref="A14:A15"/>
    <mergeCell ref="B14:B15"/>
    <mergeCell ref="C14:C15"/>
    <mergeCell ref="D14:D15"/>
    <mergeCell ref="X14:X15"/>
    <mergeCell ref="Y14:Y15"/>
  </mergeCells>
  <dataValidations count="1">
    <dataValidation type="list" showInputMessage="1" showErrorMessage="1" promptTitle="SI / NO" sqref="E16:W18 E20:W21 M22 K22 E22 G22:I22 E23:W33" xr:uid="{00000000-0002-0000-0200-000000000000}">
      <formula1>$I$2:$J$2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1"/>
  <sheetViews>
    <sheetView tabSelected="1" zoomScale="60" zoomScaleNormal="60" workbookViewId="0">
      <selection activeCell="R1" sqref="R1:S7"/>
    </sheetView>
  </sheetViews>
  <sheetFormatPr baseColWidth="10" defaultRowHeight="15" x14ac:dyDescent="0.25"/>
  <cols>
    <col min="1" max="1" width="7.140625" style="5" customWidth="1"/>
    <col min="2" max="2" width="28.5703125" style="5" customWidth="1"/>
    <col min="3" max="3" width="32.140625" style="5" customWidth="1"/>
    <col min="4" max="4" width="23.85546875" style="5" customWidth="1"/>
    <col min="5" max="5" width="32.140625" style="5" customWidth="1"/>
    <col min="6" max="6" width="17.85546875" style="5" customWidth="1"/>
    <col min="7" max="7" width="14.28515625" style="5" customWidth="1"/>
    <col min="8" max="9" width="23.85546875" style="5" customWidth="1"/>
    <col min="10" max="10" width="24.85546875" style="5" customWidth="1"/>
    <col min="11" max="11" width="27.7109375" style="5" customWidth="1"/>
    <col min="12" max="12" width="18" style="5" customWidth="1"/>
    <col min="13" max="13" width="14.28515625" style="5" customWidth="1"/>
    <col min="14" max="15" width="23.140625" style="5" customWidth="1"/>
    <col min="16" max="16" width="27.85546875" style="5" customWidth="1"/>
    <col min="17" max="17" width="28" style="5" customWidth="1"/>
    <col min="18" max="18" width="19.28515625" style="5" customWidth="1"/>
    <col min="19" max="19" width="25.28515625" style="5" customWidth="1"/>
    <col min="20" max="16384" width="11.42578125" style="5"/>
  </cols>
  <sheetData>
    <row r="1" spans="1:19" ht="16.5" thickBot="1" x14ac:dyDescent="0.3">
      <c r="A1" s="107"/>
      <c r="B1" s="107"/>
      <c r="C1" s="102" t="s">
        <v>125</v>
      </c>
      <c r="D1" s="102"/>
      <c r="E1" s="102"/>
      <c r="F1" s="102"/>
      <c r="G1" s="102"/>
      <c r="H1" s="102"/>
      <c r="I1" s="102"/>
      <c r="J1" s="102"/>
      <c r="K1" s="102"/>
      <c r="L1" s="102"/>
      <c r="M1" s="102"/>
      <c r="N1" s="95" t="s">
        <v>126</v>
      </c>
      <c r="O1" s="96"/>
      <c r="P1" s="108" t="s">
        <v>136</v>
      </c>
      <c r="Q1" s="108"/>
      <c r="R1" s="109"/>
      <c r="S1" s="109"/>
    </row>
    <row r="2" spans="1:19" ht="16.5" thickBot="1" x14ac:dyDescent="0.3">
      <c r="A2" s="107"/>
      <c r="B2" s="107"/>
      <c r="C2" s="102"/>
      <c r="D2" s="102"/>
      <c r="E2" s="102"/>
      <c r="F2" s="102"/>
      <c r="G2" s="102"/>
      <c r="H2" s="102"/>
      <c r="I2" s="102"/>
      <c r="J2" s="102"/>
      <c r="K2" s="102"/>
      <c r="L2" s="102"/>
      <c r="M2" s="102"/>
      <c r="N2" s="97" t="s">
        <v>127</v>
      </c>
      <c r="O2" s="98"/>
      <c r="P2" s="110">
        <v>1</v>
      </c>
      <c r="Q2" s="110"/>
      <c r="R2" s="109"/>
      <c r="S2" s="109"/>
    </row>
    <row r="3" spans="1:19" ht="16.5" thickBot="1" x14ac:dyDescent="0.3">
      <c r="A3" s="107"/>
      <c r="B3" s="107"/>
      <c r="C3" s="102"/>
      <c r="D3" s="102"/>
      <c r="E3" s="102"/>
      <c r="F3" s="102"/>
      <c r="G3" s="102"/>
      <c r="H3" s="102"/>
      <c r="I3" s="102"/>
      <c r="J3" s="102"/>
      <c r="K3" s="102"/>
      <c r="L3" s="102"/>
      <c r="M3" s="102"/>
      <c r="N3" s="95" t="s">
        <v>128</v>
      </c>
      <c r="O3" s="96"/>
      <c r="P3" s="111">
        <v>43405</v>
      </c>
      <c r="Q3" s="111"/>
      <c r="R3" s="109"/>
      <c r="S3" s="109"/>
    </row>
    <row r="4" spans="1:19" ht="16.5" thickBot="1" x14ac:dyDescent="0.3">
      <c r="A4" s="107"/>
      <c r="B4" s="107"/>
      <c r="C4" s="103" t="s">
        <v>137</v>
      </c>
      <c r="D4" s="103"/>
      <c r="E4" s="103"/>
      <c r="F4" s="103"/>
      <c r="G4" s="103"/>
      <c r="H4" s="103"/>
      <c r="I4" s="103"/>
      <c r="J4" s="103"/>
      <c r="K4" s="103"/>
      <c r="L4" s="103"/>
      <c r="M4" s="103"/>
      <c r="N4" s="97" t="s">
        <v>129</v>
      </c>
      <c r="O4" s="98"/>
      <c r="P4" s="112" t="s">
        <v>154</v>
      </c>
      <c r="Q4" s="112"/>
      <c r="R4" s="109"/>
      <c r="S4" s="109"/>
    </row>
    <row r="5" spans="1:19" ht="31.5" customHeight="1" thickBot="1" x14ac:dyDescent="0.3">
      <c r="A5" s="107"/>
      <c r="B5" s="107"/>
      <c r="C5" s="103"/>
      <c r="D5" s="103"/>
      <c r="E5" s="103"/>
      <c r="F5" s="103"/>
      <c r="G5" s="103"/>
      <c r="H5" s="103"/>
      <c r="I5" s="103"/>
      <c r="J5" s="103"/>
      <c r="K5" s="103"/>
      <c r="L5" s="103"/>
      <c r="M5" s="103"/>
      <c r="N5" s="95" t="s">
        <v>130</v>
      </c>
      <c r="O5" s="96"/>
      <c r="P5" s="108" t="s">
        <v>131</v>
      </c>
      <c r="Q5" s="108"/>
      <c r="R5" s="109"/>
      <c r="S5" s="109"/>
    </row>
    <row r="6" spans="1:19" ht="33" customHeight="1" thickBot="1" x14ac:dyDescent="0.3">
      <c r="A6" s="107"/>
      <c r="B6" s="107"/>
      <c r="C6" s="103"/>
      <c r="D6" s="103"/>
      <c r="E6" s="103"/>
      <c r="F6" s="103"/>
      <c r="G6" s="103"/>
      <c r="H6" s="103"/>
      <c r="I6" s="103"/>
      <c r="J6" s="103"/>
      <c r="K6" s="103"/>
      <c r="L6" s="103"/>
      <c r="M6" s="103"/>
      <c r="N6" s="97" t="s">
        <v>132</v>
      </c>
      <c r="O6" s="98"/>
      <c r="P6" s="110" t="s">
        <v>133</v>
      </c>
      <c r="Q6" s="110"/>
      <c r="R6" s="109"/>
      <c r="S6" s="109"/>
    </row>
    <row r="7" spans="1:19" ht="30" customHeight="1" thickBot="1" x14ac:dyDescent="0.3">
      <c r="A7" s="107"/>
      <c r="B7" s="107"/>
      <c r="C7" s="103"/>
      <c r="D7" s="103"/>
      <c r="E7" s="103"/>
      <c r="F7" s="103"/>
      <c r="G7" s="103"/>
      <c r="H7" s="103"/>
      <c r="I7" s="103"/>
      <c r="J7" s="103"/>
      <c r="K7" s="103"/>
      <c r="L7" s="103"/>
      <c r="M7" s="103"/>
      <c r="N7" s="95" t="s">
        <v>134</v>
      </c>
      <c r="O7" s="96"/>
      <c r="P7" s="101" t="s">
        <v>135</v>
      </c>
      <c r="Q7" s="101"/>
      <c r="R7" s="109"/>
      <c r="S7" s="109"/>
    </row>
    <row r="8" spans="1:19" x14ac:dyDescent="0.25">
      <c r="A8" s="104"/>
      <c r="B8" s="105"/>
      <c r="C8" s="105"/>
      <c r="D8" s="105"/>
      <c r="E8" s="105"/>
      <c r="F8" s="105"/>
      <c r="G8" s="105"/>
      <c r="H8" s="105"/>
      <c r="I8" s="105"/>
      <c r="J8" s="105"/>
      <c r="K8" s="105"/>
      <c r="L8" s="105"/>
      <c r="M8" s="105"/>
      <c r="N8" s="105"/>
      <c r="O8" s="105"/>
      <c r="P8" s="105"/>
      <c r="Q8" s="105"/>
      <c r="R8" s="105"/>
      <c r="S8" s="106"/>
    </row>
    <row r="9" spans="1:19" s="24" customFormat="1" ht="15.75" x14ac:dyDescent="0.25">
      <c r="A9" s="34" t="s">
        <v>24</v>
      </c>
      <c r="B9" s="34" t="s">
        <v>72</v>
      </c>
      <c r="C9" s="34" t="s">
        <v>74</v>
      </c>
      <c r="D9" s="34" t="s">
        <v>79</v>
      </c>
      <c r="E9" s="34" t="s">
        <v>80</v>
      </c>
      <c r="F9" s="34" t="s">
        <v>81</v>
      </c>
      <c r="G9" s="34" t="s">
        <v>82</v>
      </c>
      <c r="H9" s="99" t="s">
        <v>90</v>
      </c>
      <c r="I9" s="100"/>
      <c r="J9" s="34" t="s">
        <v>84</v>
      </c>
      <c r="K9" s="34" t="s">
        <v>85</v>
      </c>
      <c r="L9" s="34" t="s">
        <v>81</v>
      </c>
      <c r="M9" s="34" t="s">
        <v>82</v>
      </c>
      <c r="N9" s="99" t="s">
        <v>83</v>
      </c>
      <c r="O9" s="100"/>
      <c r="P9" s="34" t="s">
        <v>86</v>
      </c>
      <c r="Q9" s="34" t="s">
        <v>87</v>
      </c>
      <c r="R9" s="34" t="s">
        <v>88</v>
      </c>
      <c r="S9" s="34" t="s">
        <v>89</v>
      </c>
    </row>
    <row r="10" spans="1:19" ht="204" x14ac:dyDescent="0.25">
      <c r="A10" s="64">
        <v>1</v>
      </c>
      <c r="B10" s="44" t="s">
        <v>185</v>
      </c>
      <c r="C10" s="45" t="s">
        <v>306</v>
      </c>
      <c r="D10" s="46" t="s">
        <v>184</v>
      </c>
      <c r="E10" s="60" t="s">
        <v>186</v>
      </c>
      <c r="F10" s="76">
        <f>Probabilidad!M14</f>
        <v>1</v>
      </c>
      <c r="G10" s="76">
        <f>IF(D10="Corrupción",'Impacto Corrupción'!AA16,'Impacto Proceso -SD'!O16)</f>
        <v>4</v>
      </c>
      <c r="H10" s="76">
        <f>F10*G10</f>
        <v>4</v>
      </c>
      <c r="I10" s="77" t="str">
        <f>IF(OR(G10=5,H10=20,H10=15,H10=16,AND(H10=12,G10=4)),"Extremo",IF(OR(H10=8,H10=9,AND(H10=4,G10=4),AND(H10=12,G10=3),AND(H10=10,G10=2),AND(H10=5,G10=1)),"Alto",IF(OR(H10=6,AND(H10=4,G10=1),AND(H10=3,G10=3)),"Moderado",IF(OR(H10=1,H10=2,AND(H10=3,G10=1),AND(H10=4,G10=2)),"Bajo"," "))))</f>
        <v>Alto</v>
      </c>
      <c r="J10" s="64" t="str">
        <f>IF(I10="Bajo","Asumir",IF(I10="Moderado","Reducir",IF(I10="Alto","Reducir o Evitar o Transferir",IF(I10="Extremo","Reducir o Evitar o Transferir"," "))))</f>
        <v>Reducir o Evitar o Transferir</v>
      </c>
      <c r="K10" s="47" t="s">
        <v>187</v>
      </c>
      <c r="L10" s="64">
        <v>1</v>
      </c>
      <c r="M10" s="64">
        <v>4</v>
      </c>
      <c r="N10" s="76">
        <f>L10*M10</f>
        <v>4</v>
      </c>
      <c r="O10" s="77" t="str">
        <f>IF(OR(M10=5,N10=20,N10=15,N10=16,AND(N10=12,M10=4)),"Extremo",IF(OR(N10=8,N10=9,AND(N10=4,M10=4),AND(N10=12,M10=3),AND(N10=10,M10=2),AND(N10=5,M10=1)),"Alto",IF(OR(N10=6,AND(N10=4,M10=1),AND(N10=3,M10=3)),"Moderado",IF(OR(N10=1,N10=2,AND(N10=3,M10=3),AND(N10=4,M10=2)),"Bajo"," "))))</f>
        <v>Alto</v>
      </c>
      <c r="P10" s="60" t="s">
        <v>189</v>
      </c>
      <c r="Q10" s="60" t="s">
        <v>190</v>
      </c>
      <c r="R10" s="60" t="s">
        <v>191</v>
      </c>
      <c r="S10" s="60" t="s">
        <v>192</v>
      </c>
    </row>
    <row r="11" spans="1:19" ht="229.5" x14ac:dyDescent="0.25">
      <c r="A11" s="65">
        <v>2</v>
      </c>
      <c r="B11" s="44" t="s">
        <v>185</v>
      </c>
      <c r="C11" s="45" t="s">
        <v>247</v>
      </c>
      <c r="D11" s="46" t="s">
        <v>184</v>
      </c>
      <c r="E11" s="60" t="s">
        <v>186</v>
      </c>
      <c r="F11" s="76">
        <f>Probabilidad!M15</f>
        <v>1</v>
      </c>
      <c r="G11" s="76">
        <f>IF(D11="Corrupción",'Impacto Corrupción'!AA17,'Impacto Proceso -SD'!O17)</f>
        <v>4</v>
      </c>
      <c r="H11" s="76">
        <f t="shared" ref="H11:H21" si="0">F11*G11</f>
        <v>4</v>
      </c>
      <c r="I11" s="77" t="str">
        <f>IF(OR(G11=5,H11=20,H11=15,H11=16,AND(H11=12,G11=4)),"Extremo",IF(OR(H11=8,H11=9,AND(H11=4,G11=4),AND(H11=12,G11=3),AND(H11=10,G11=2),AND(H11=5,G11=1)),"Alto",IF(OR(H11=6,AND(H11=4,G11=1),AND(H11=3,G11=3)),"Moderado",IF(OR(H11=1,H11=2,AND(H11=3,G11=3),AND(H11=4,G11=2)),"Bajo"," "))))</f>
        <v>Alto</v>
      </c>
      <c r="J11" s="64" t="str">
        <f t="shared" ref="J11:J21" si="1">IF(I11="Bajo","Asumir",IF(I11="Moderado","Reducir",IF(I11="Alto","Reducir o Evitar o Transferir",IF(I11="Extremo","Reducir o Evitar o Transferir"," "))))</f>
        <v>Reducir o Evitar o Transferir</v>
      </c>
      <c r="K11" s="47" t="s">
        <v>188</v>
      </c>
      <c r="L11" s="64">
        <v>1</v>
      </c>
      <c r="M11" s="64">
        <v>4</v>
      </c>
      <c r="N11" s="76">
        <f t="shared" ref="N11:N21" si="2">L11*M11</f>
        <v>4</v>
      </c>
      <c r="O11" s="77" t="str">
        <f>IF(OR(M11=5,N11=20,N11=15,N11=16,AND(N11=12,M11=4)),"Extremo",IF(OR(N11=8,N11=9,AND(N11=4,M11=4),AND(N11=12,M11=3),AND(N11=10,M11=2),AND(N11=5,M11=1)),"Alto",IF(OR(N11=6,AND(N11=4,M11=1),AND(N11=3,M11=3)),"Moderado",IF(OR(N11=1,N11=2,AND(N11=3,M11=3),AND(N11=4,M11=2)),"Bajo"," "))))</f>
        <v>Alto</v>
      </c>
      <c r="P11" s="60" t="s">
        <v>193</v>
      </c>
      <c r="Q11" s="60" t="s">
        <v>194</v>
      </c>
      <c r="R11" s="60" t="s">
        <v>206</v>
      </c>
      <c r="S11" s="60" t="s">
        <v>195</v>
      </c>
    </row>
    <row r="12" spans="1:19" ht="229.5" x14ac:dyDescent="0.25">
      <c r="A12" s="64">
        <v>3</v>
      </c>
      <c r="B12" s="61" t="s">
        <v>246</v>
      </c>
      <c r="C12" s="63" t="s">
        <v>199</v>
      </c>
      <c r="D12" s="64" t="s">
        <v>184</v>
      </c>
      <c r="E12" s="63" t="s">
        <v>202</v>
      </c>
      <c r="F12" s="76">
        <f>Probabilidad!M16</f>
        <v>1</v>
      </c>
      <c r="G12" s="76">
        <f>IF(D12="Corrupción",'Impacto Corrupción'!AA18,'Impacto Proceso -SD'!O18)</f>
        <v>4</v>
      </c>
      <c r="H12" s="76">
        <f t="shared" si="0"/>
        <v>4</v>
      </c>
      <c r="I12" s="77" t="str">
        <f>IF(OR(G12=5,H12=20,H12=15,H12=16,AND(H12=12,G12=4)),"Extremo",IF(OR(H12=8,H12=9,AND(H12=4,G12=4),AND(H12=12,G12=3),AND(H12=10,G12=2),AND(H12=5,G12=1)),"Alto",IF(OR(H12=6,AND(H12=4,G12=1),AND(H12=3,G12=3)),"Moderado",IF(OR(H12=1,H12=2,AND(H12=3,G12=3),AND(H12=4,G12=2)),"Bajo"," "))))</f>
        <v>Alto</v>
      </c>
      <c r="J12" s="64" t="str">
        <f t="shared" si="1"/>
        <v>Reducir o Evitar o Transferir</v>
      </c>
      <c r="K12" s="47" t="s">
        <v>203</v>
      </c>
      <c r="L12" s="64">
        <v>1</v>
      </c>
      <c r="M12" s="64">
        <v>4</v>
      </c>
      <c r="N12" s="76">
        <f t="shared" si="2"/>
        <v>4</v>
      </c>
      <c r="O12" s="77" t="str">
        <f>IF(OR(M12=5,N12=20,N12=15,N12=16,AND(N12=12,M12=4)),"Extremo",IF(OR(N12=8,N12=9,AND(N12=4,M12=4),AND(N12=12,M12=3),AND(N12=10,M12=2),AND(N12=5,M12=1)),"Alto",IF(OR(N12=6,AND(N12=4,M12=1),AND(N12=3,M12=3)),"Moderado",IF(OR(N12=1,N12=2,AND(N12=3,M12=3),AND(N12=4,M12=2)),"Bajo"," "))))</f>
        <v>Alto</v>
      </c>
      <c r="P12" s="63" t="s">
        <v>204</v>
      </c>
      <c r="Q12" s="64" t="s">
        <v>205</v>
      </c>
      <c r="R12" s="64" t="s">
        <v>206</v>
      </c>
      <c r="S12" s="64" t="s">
        <v>207</v>
      </c>
    </row>
    <row r="13" spans="1:19" ht="153" x14ac:dyDescent="0.25">
      <c r="A13" s="65">
        <v>4</v>
      </c>
      <c r="B13" s="61" t="s">
        <v>209</v>
      </c>
      <c r="C13" s="64" t="s">
        <v>211</v>
      </c>
      <c r="D13" s="64" t="s">
        <v>184</v>
      </c>
      <c r="E13" s="61" t="s">
        <v>212</v>
      </c>
      <c r="F13" s="76">
        <f>Probabilidad!M17</f>
        <v>2</v>
      </c>
      <c r="G13" s="76">
        <f>IF(D13="Corrupción",'Impacto Corrupción'!AA19,'Impacto Proceso -SD'!O19)</f>
        <v>3</v>
      </c>
      <c r="H13" s="76">
        <f t="shared" si="0"/>
        <v>6</v>
      </c>
      <c r="I13" s="77" t="str">
        <f t="shared" ref="I13:I21" si="3">IF(OR(G13=5,H13=20,H13=15,H13=16,AND(H13=12,G13=4)),"Extremo",IF(OR(H13=8,H13=9,AND(H13=4,G13=4),AND(H13=12,G13=3),AND(H13=10,G13=2),AND(H13=5,G13=1)),"Alto",IF(OR(H13=6,AND(H13=4,G13=1),AND(H13=3,G13=3)),"Moderado",IF(OR(H13=1,H13=2,AND(H13=3,G13=3),AND(H13=4,G13=2)),"Bajo"," "))))</f>
        <v>Moderado</v>
      </c>
      <c r="J13" s="64" t="str">
        <f t="shared" si="1"/>
        <v>Reducir</v>
      </c>
      <c r="K13" s="61" t="s">
        <v>213</v>
      </c>
      <c r="L13" s="64">
        <v>2</v>
      </c>
      <c r="M13" s="64">
        <v>3</v>
      </c>
      <c r="N13" s="76">
        <f t="shared" si="2"/>
        <v>6</v>
      </c>
      <c r="O13" s="77" t="str">
        <f t="shared" ref="O13:O21" si="4">IF(OR(M13=5,N13=20,N13=15,N13=16,AND(N13=12,M13=4)),"Extremo",IF(OR(N13=8,N13=9,AND(N13=4,M13=4),AND(N13=12,M13=3),AND(N13=10,M13=2),AND(N13=5,M13=1)),"Alto",IF(OR(N13=6,AND(N13=4,M13=1),AND(N13=3,M13=3)),"Moderado",IF(OR(N13=1,N13=2,AND(N13=3,M13=3),AND(N13=4,M13=2)),"Bajo"," "))))</f>
        <v>Moderado</v>
      </c>
      <c r="P13" s="61" t="s">
        <v>214</v>
      </c>
      <c r="Q13" s="61" t="s">
        <v>215</v>
      </c>
      <c r="R13" s="61" t="s">
        <v>216</v>
      </c>
      <c r="S13" s="61" t="s">
        <v>217</v>
      </c>
    </row>
    <row r="14" spans="1:19" ht="229.5" x14ac:dyDescent="0.25">
      <c r="A14" s="64">
        <v>5</v>
      </c>
      <c r="B14" s="64" t="s">
        <v>224</v>
      </c>
      <c r="C14" s="64" t="s">
        <v>223</v>
      </c>
      <c r="D14" s="64" t="s">
        <v>184</v>
      </c>
      <c r="E14" s="64" t="s">
        <v>225</v>
      </c>
      <c r="F14" s="76">
        <f>Probabilidad!M18</f>
        <v>1</v>
      </c>
      <c r="G14" s="76">
        <f>IF(D14="Corrupción",'Impacto Corrupción'!AA20,'Impacto Proceso -SD'!O20)</f>
        <v>3</v>
      </c>
      <c r="H14" s="76">
        <f t="shared" si="0"/>
        <v>3</v>
      </c>
      <c r="I14" s="77" t="str">
        <f t="shared" si="3"/>
        <v>Moderado</v>
      </c>
      <c r="J14" s="64" t="str">
        <f t="shared" si="1"/>
        <v>Reducir</v>
      </c>
      <c r="K14" s="47" t="s">
        <v>226</v>
      </c>
      <c r="L14" s="64">
        <v>1</v>
      </c>
      <c r="M14" s="64">
        <f>G14-[1]Controles!AB20</f>
        <v>3</v>
      </c>
      <c r="N14" s="76">
        <f t="shared" si="2"/>
        <v>3</v>
      </c>
      <c r="O14" s="77" t="str">
        <f>IF(OR(M14=5,N14=20,N14=15,N14=16,AND(N14=12,M14=4)),"Extremo",IF(OR(N14=8,N14=9,AND(N14=4,M14=4),AND(N14=12,M14=3),AND(N14=10,M14=2),AND(N14=5,M14=1)),"Alto",IF(OR(N14=6,AND(N14=4,M14=1),AND(N14=3,M14=3)),"Moderado",IF(OR(N14=1,N14=2,AND(N14=3,M14=3),AND(N14=4,M14=2)),"Bajo"," "))))</f>
        <v>Moderado</v>
      </c>
      <c r="P14" s="61" t="s">
        <v>227</v>
      </c>
      <c r="Q14" s="61" t="s">
        <v>228</v>
      </c>
      <c r="R14" s="61" t="s">
        <v>229</v>
      </c>
      <c r="S14" s="61" t="s">
        <v>230</v>
      </c>
    </row>
    <row r="15" spans="1:19" ht="395.25" x14ac:dyDescent="0.25">
      <c r="A15" s="65">
        <v>6</v>
      </c>
      <c r="B15" s="61" t="s">
        <v>234</v>
      </c>
      <c r="C15" s="61" t="s">
        <v>248</v>
      </c>
      <c r="D15" s="64" t="s">
        <v>184</v>
      </c>
      <c r="E15" s="61" t="s">
        <v>235</v>
      </c>
      <c r="F15" s="76">
        <f>Probabilidad!M19</f>
        <v>2</v>
      </c>
      <c r="G15" s="76">
        <f>IF(D15="Corrupción",'Impacto Corrupción'!AA21,'Impacto Proceso -SD'!O21)</f>
        <v>4</v>
      </c>
      <c r="H15" s="76">
        <f t="shared" si="0"/>
        <v>8</v>
      </c>
      <c r="I15" s="77" t="str">
        <f t="shared" si="3"/>
        <v>Alto</v>
      </c>
      <c r="J15" s="64" t="str">
        <f t="shared" si="1"/>
        <v>Reducir o Evitar o Transferir</v>
      </c>
      <c r="K15" s="61" t="s">
        <v>237</v>
      </c>
      <c r="L15" s="64">
        <v>1</v>
      </c>
      <c r="M15" s="64">
        <v>4</v>
      </c>
      <c r="N15" s="76">
        <f t="shared" si="2"/>
        <v>4</v>
      </c>
      <c r="O15" s="77" t="str">
        <f t="shared" si="4"/>
        <v>Alto</v>
      </c>
      <c r="P15" s="61" t="s">
        <v>239</v>
      </c>
      <c r="Q15" s="61" t="s">
        <v>240</v>
      </c>
      <c r="R15" s="61" t="s">
        <v>191</v>
      </c>
      <c r="S15" s="49" t="s">
        <v>241</v>
      </c>
    </row>
    <row r="16" spans="1:19" ht="318.75" x14ac:dyDescent="0.25">
      <c r="A16" s="64">
        <v>7</v>
      </c>
      <c r="B16" s="61" t="s">
        <v>234</v>
      </c>
      <c r="C16" s="61" t="s">
        <v>249</v>
      </c>
      <c r="D16" s="64" t="s">
        <v>184</v>
      </c>
      <c r="E16" s="55" t="s">
        <v>236</v>
      </c>
      <c r="F16" s="76">
        <f>Probabilidad!M20</f>
        <v>2</v>
      </c>
      <c r="G16" s="76">
        <f>IF(D16="Corrupción",'Impacto Corrupción'!AA22,'Impacto Proceso -SD'!O22)</f>
        <v>4</v>
      </c>
      <c r="H16" s="76">
        <f t="shared" si="0"/>
        <v>8</v>
      </c>
      <c r="I16" s="77" t="str">
        <f t="shared" si="3"/>
        <v>Alto</v>
      </c>
      <c r="J16" s="64" t="str">
        <f t="shared" si="1"/>
        <v>Reducir o Evitar o Transferir</v>
      </c>
      <c r="K16" s="61" t="s">
        <v>238</v>
      </c>
      <c r="L16" s="64">
        <v>1</v>
      </c>
      <c r="M16" s="64">
        <v>4</v>
      </c>
      <c r="N16" s="76">
        <f t="shared" si="2"/>
        <v>4</v>
      </c>
      <c r="O16" s="77" t="str">
        <f t="shared" si="4"/>
        <v>Alto</v>
      </c>
      <c r="P16" s="55" t="s">
        <v>242</v>
      </c>
      <c r="Q16" s="61" t="s">
        <v>240</v>
      </c>
      <c r="R16" s="61" t="s">
        <v>191</v>
      </c>
      <c r="S16" s="49" t="s">
        <v>243</v>
      </c>
    </row>
    <row r="17" spans="1:19" ht="105.75" x14ac:dyDescent="0.25">
      <c r="A17" s="65">
        <v>8</v>
      </c>
      <c r="B17" s="65" t="s">
        <v>251</v>
      </c>
      <c r="C17" s="61" t="s">
        <v>250</v>
      </c>
      <c r="D17" s="65" t="s">
        <v>184</v>
      </c>
      <c r="E17" s="65" t="s">
        <v>252</v>
      </c>
      <c r="F17" s="76">
        <f>Probabilidad!M21</f>
        <v>1</v>
      </c>
      <c r="G17" s="76">
        <f>IF(D17="Corrupción",'Impacto Corrupción'!AA23,'Impacto Proceso -SD'!O23)</f>
        <v>3</v>
      </c>
      <c r="H17" s="76">
        <f t="shared" si="0"/>
        <v>3</v>
      </c>
      <c r="I17" s="77" t="str">
        <f t="shared" si="3"/>
        <v>Moderado</v>
      </c>
      <c r="J17" s="64" t="str">
        <f t="shared" si="1"/>
        <v>Reducir</v>
      </c>
      <c r="K17" s="64" t="s">
        <v>253</v>
      </c>
      <c r="L17" s="64">
        <v>1</v>
      </c>
      <c r="M17" s="64">
        <v>3</v>
      </c>
      <c r="N17" s="76">
        <f t="shared" si="2"/>
        <v>3</v>
      </c>
      <c r="O17" s="77" t="str">
        <f t="shared" si="4"/>
        <v>Moderado</v>
      </c>
      <c r="P17" s="66" t="s">
        <v>254</v>
      </c>
      <c r="Q17" s="66" t="s">
        <v>255</v>
      </c>
      <c r="R17" s="66" t="s">
        <v>256</v>
      </c>
      <c r="S17" s="66" t="s">
        <v>257</v>
      </c>
    </row>
    <row r="18" spans="1:19" ht="229.5" x14ac:dyDescent="0.25">
      <c r="A18" s="64">
        <v>9</v>
      </c>
      <c r="B18" s="60" t="s">
        <v>270</v>
      </c>
      <c r="C18" s="63" t="s">
        <v>263</v>
      </c>
      <c r="D18" s="65" t="s">
        <v>184</v>
      </c>
      <c r="E18" s="60" t="s">
        <v>273</v>
      </c>
      <c r="F18" s="76">
        <f>Probabilidad!M22</f>
        <v>4</v>
      </c>
      <c r="G18" s="76">
        <f>IF(D18="Corrupción",'Impacto Corrupción'!AA24,'Impacto Proceso -SD'!O24)</f>
        <v>4</v>
      </c>
      <c r="H18" s="76">
        <f t="shared" si="0"/>
        <v>16</v>
      </c>
      <c r="I18" s="77" t="str">
        <f t="shared" si="3"/>
        <v>Extremo</v>
      </c>
      <c r="J18" s="64" t="str">
        <f t="shared" si="1"/>
        <v>Reducir o Evitar o Transferir</v>
      </c>
      <c r="K18" s="60" t="s">
        <v>279</v>
      </c>
      <c r="L18" s="64">
        <v>3</v>
      </c>
      <c r="M18" s="64">
        <v>4</v>
      </c>
      <c r="N18" s="76">
        <f t="shared" si="2"/>
        <v>12</v>
      </c>
      <c r="O18" s="77" t="str">
        <f t="shared" si="4"/>
        <v>Extremo</v>
      </c>
      <c r="P18" s="60" t="s">
        <v>285</v>
      </c>
      <c r="Q18" s="60" t="s">
        <v>286</v>
      </c>
      <c r="R18" s="60" t="s">
        <v>206</v>
      </c>
      <c r="S18" s="60" t="s">
        <v>287</v>
      </c>
    </row>
    <row r="19" spans="1:19" ht="204" x14ac:dyDescent="0.25">
      <c r="A19" s="65">
        <v>10</v>
      </c>
      <c r="B19" s="60" t="s">
        <v>270</v>
      </c>
      <c r="C19" s="63" t="s">
        <v>262</v>
      </c>
      <c r="D19" s="65" t="s">
        <v>184</v>
      </c>
      <c r="E19" s="60" t="s">
        <v>274</v>
      </c>
      <c r="F19" s="76">
        <f>Probabilidad!M23</f>
        <v>3</v>
      </c>
      <c r="G19" s="76">
        <f>IF(D19="Corrupción",'Impacto Corrupción'!AA25,'Impacto Proceso -SD'!O25)</f>
        <v>5</v>
      </c>
      <c r="H19" s="76">
        <f t="shared" si="0"/>
        <v>15</v>
      </c>
      <c r="I19" s="77" t="str">
        <f t="shared" si="3"/>
        <v>Extremo</v>
      </c>
      <c r="J19" s="64" t="str">
        <f t="shared" si="1"/>
        <v>Reducir o Evitar o Transferir</v>
      </c>
      <c r="K19" s="60" t="s">
        <v>280</v>
      </c>
      <c r="L19" s="64">
        <f>F19-[2]Controles!AA24</f>
        <v>3</v>
      </c>
      <c r="M19" s="64">
        <v>5</v>
      </c>
      <c r="N19" s="76">
        <f t="shared" si="2"/>
        <v>15</v>
      </c>
      <c r="O19" s="77" t="str">
        <f t="shared" si="4"/>
        <v>Extremo</v>
      </c>
      <c r="P19" s="60" t="s">
        <v>288</v>
      </c>
      <c r="Q19" s="60" t="s">
        <v>286</v>
      </c>
      <c r="R19" s="60" t="s">
        <v>206</v>
      </c>
      <c r="S19" s="60" t="s">
        <v>289</v>
      </c>
    </row>
    <row r="20" spans="1:19" ht="216.75" x14ac:dyDescent="0.25">
      <c r="A20" s="64">
        <v>11</v>
      </c>
      <c r="B20" s="60" t="s">
        <v>270</v>
      </c>
      <c r="C20" s="63" t="s">
        <v>264</v>
      </c>
      <c r="D20" s="65" t="s">
        <v>184</v>
      </c>
      <c r="E20" s="60" t="s">
        <v>275</v>
      </c>
      <c r="F20" s="76">
        <f>Probabilidad!M24</f>
        <v>2</v>
      </c>
      <c r="G20" s="76">
        <f>IF(D20="Corrupción",'Impacto Corrupción'!AA26,'Impacto Proceso -SD'!O26)</f>
        <v>4</v>
      </c>
      <c r="H20" s="76">
        <f t="shared" si="0"/>
        <v>8</v>
      </c>
      <c r="I20" s="77" t="str">
        <f t="shared" si="3"/>
        <v>Alto</v>
      </c>
      <c r="J20" s="64" t="str">
        <f t="shared" si="1"/>
        <v>Reducir o Evitar o Transferir</v>
      </c>
      <c r="K20" s="60" t="s">
        <v>281</v>
      </c>
      <c r="L20" s="64">
        <v>1</v>
      </c>
      <c r="M20" s="64">
        <v>4</v>
      </c>
      <c r="N20" s="76">
        <f t="shared" si="2"/>
        <v>4</v>
      </c>
      <c r="O20" s="77" t="str">
        <f t="shared" si="4"/>
        <v>Alto</v>
      </c>
      <c r="P20" s="60" t="s">
        <v>290</v>
      </c>
      <c r="Q20" s="60" t="s">
        <v>291</v>
      </c>
      <c r="R20" s="60" t="s">
        <v>206</v>
      </c>
      <c r="S20" s="60" t="s">
        <v>292</v>
      </c>
    </row>
    <row r="21" spans="1:19" ht="178.5" x14ac:dyDescent="0.25">
      <c r="A21" s="65">
        <v>12</v>
      </c>
      <c r="B21" s="60" t="s">
        <v>271</v>
      </c>
      <c r="C21" s="63" t="s">
        <v>265</v>
      </c>
      <c r="D21" s="65" t="s">
        <v>184</v>
      </c>
      <c r="E21" s="60" t="s">
        <v>276</v>
      </c>
      <c r="F21" s="76">
        <f>Probabilidad!M25</f>
        <v>1</v>
      </c>
      <c r="G21" s="76">
        <f>IF(D21="Corrupción",'Impacto Corrupción'!AA27,'Impacto Proceso -SD'!O27)</f>
        <v>3</v>
      </c>
      <c r="H21" s="76">
        <f t="shared" si="0"/>
        <v>3</v>
      </c>
      <c r="I21" s="77" t="str">
        <f t="shared" si="3"/>
        <v>Moderado</v>
      </c>
      <c r="J21" s="64" t="str">
        <f t="shared" si="1"/>
        <v>Reducir</v>
      </c>
      <c r="K21" s="60" t="s">
        <v>282</v>
      </c>
      <c r="L21" s="64">
        <f>F21-[2]Controles!AA26</f>
        <v>1</v>
      </c>
      <c r="M21" s="64">
        <v>3</v>
      </c>
      <c r="N21" s="76">
        <f t="shared" si="2"/>
        <v>3</v>
      </c>
      <c r="O21" s="77" t="str">
        <f t="shared" si="4"/>
        <v>Moderado</v>
      </c>
      <c r="P21" s="60" t="s">
        <v>293</v>
      </c>
      <c r="Q21" s="60" t="s">
        <v>294</v>
      </c>
      <c r="R21" s="60" t="s">
        <v>206</v>
      </c>
      <c r="S21" s="60" t="s">
        <v>295</v>
      </c>
    </row>
    <row r="22" spans="1:19" ht="191.25" x14ac:dyDescent="0.25">
      <c r="A22" s="64">
        <v>13</v>
      </c>
      <c r="B22" s="60" t="s">
        <v>272</v>
      </c>
      <c r="C22" s="67" t="s">
        <v>266</v>
      </c>
      <c r="D22" s="65" t="s">
        <v>184</v>
      </c>
      <c r="E22" s="60" t="s">
        <v>277</v>
      </c>
      <c r="F22" s="64">
        <f>Probabilidad!M26</f>
        <v>2</v>
      </c>
      <c r="G22" s="64">
        <f>IF(D22="Corrupción",'Impacto Corrupción'!AA28,'Impacto Proceso -SD'!O28)</f>
        <v>4</v>
      </c>
      <c r="H22" s="64">
        <f t="shared" ref="H22:H24" si="5">F22*G22</f>
        <v>8</v>
      </c>
      <c r="I22" s="46" t="str">
        <f t="shared" ref="I22:I24" si="6">IF(OR(G22=5,H22=20,H22=15,H22=16,AND(H22=12,G22=4)),"Extremo",IF(OR(H22=8,H22=9,AND(H22=4,G22=4),AND(H22=12,G22=3),AND(H22=10,G22=2),AND(H22=5,G22=1)),"Alto",IF(OR(H22=6,AND(H22=4,G22=1),AND(H22=3,G22=3)),"Moderado",IF(OR(H22=1,H22=2,AND(H22=3,G22=3),AND(H22=4,G22=2)),"Bajo"," "))))</f>
        <v>Alto</v>
      </c>
      <c r="J22" s="64" t="str">
        <f t="shared" ref="J22:J24" si="7">IF(I22="Bajo","Asumir",IF(I22="Moderado","Reducir",IF(I22="Alto","Reducir o Evitar o Transferir",IF(I22="Extremo","Reducir o Evitar o Transferir"," "))))</f>
        <v>Reducir o Evitar o Transferir</v>
      </c>
      <c r="K22" s="60" t="s">
        <v>283</v>
      </c>
      <c r="L22" s="64">
        <v>1</v>
      </c>
      <c r="M22" s="64">
        <v>4</v>
      </c>
      <c r="N22" s="64">
        <f t="shared" ref="N22:N23" si="8">L22*M22</f>
        <v>4</v>
      </c>
      <c r="O22" s="46" t="str">
        <f t="shared" ref="O22:O23" si="9">IF(OR(M22=5,N22=20,N22=15,N22=16,AND(N22=12,M22=4)),"Extremo",IF(OR(N22=8,N22=9,AND(N22=4,M22=4),AND(N22=12,M22=3),AND(N22=10,M22=2),AND(N22=5,M22=1)),"Alto",IF(OR(N22=6,AND(N22=4,M22=1),AND(N22=3,M22=3)),"Moderado",IF(OR(N22=1,N22=2,AND(N22=3,M22=3),AND(N22=4,M22=2)),"Bajo"," "))))</f>
        <v>Alto</v>
      </c>
      <c r="P22" s="60" t="s">
        <v>296</v>
      </c>
      <c r="Q22" s="60" t="s">
        <v>297</v>
      </c>
      <c r="R22" s="60" t="s">
        <v>206</v>
      </c>
      <c r="S22" s="60" t="s">
        <v>298</v>
      </c>
    </row>
    <row r="23" spans="1:19" ht="216.75" x14ac:dyDescent="0.25">
      <c r="A23" s="65">
        <v>14</v>
      </c>
      <c r="B23" s="60" t="s">
        <v>272</v>
      </c>
      <c r="C23" s="63" t="s">
        <v>267</v>
      </c>
      <c r="D23" s="65" t="s">
        <v>184</v>
      </c>
      <c r="E23" s="60" t="s">
        <v>278</v>
      </c>
      <c r="F23" s="64">
        <f>Probabilidad!M27</f>
        <v>1</v>
      </c>
      <c r="G23" s="64">
        <f>IF(D23="Corrupción",'Impacto Corrupción'!AA29,'Impacto Proceso -SD'!O29)</f>
        <v>3</v>
      </c>
      <c r="H23" s="64">
        <f t="shared" si="5"/>
        <v>3</v>
      </c>
      <c r="I23" s="46" t="str">
        <f t="shared" si="6"/>
        <v>Moderado</v>
      </c>
      <c r="J23" s="64" t="str">
        <f t="shared" si="7"/>
        <v>Reducir</v>
      </c>
      <c r="K23" s="60" t="s">
        <v>284</v>
      </c>
      <c r="L23" s="64">
        <f>F23-[2]Controles!AA28</f>
        <v>1</v>
      </c>
      <c r="M23" s="64">
        <v>3</v>
      </c>
      <c r="N23" s="64">
        <f t="shared" si="8"/>
        <v>3</v>
      </c>
      <c r="O23" s="46" t="str">
        <f t="shared" si="9"/>
        <v>Moderado</v>
      </c>
      <c r="P23" s="60" t="s">
        <v>299</v>
      </c>
      <c r="Q23" s="60" t="s">
        <v>300</v>
      </c>
      <c r="R23" s="60" t="s">
        <v>206</v>
      </c>
      <c r="S23" s="60" t="s">
        <v>301</v>
      </c>
    </row>
    <row r="24" spans="1:19" ht="369.75" x14ac:dyDescent="0.25">
      <c r="A24" s="64">
        <v>15</v>
      </c>
      <c r="B24" s="61" t="s">
        <v>308</v>
      </c>
      <c r="C24" s="64" t="s">
        <v>307</v>
      </c>
      <c r="D24" s="64" t="s">
        <v>184</v>
      </c>
      <c r="E24" s="61" t="s">
        <v>309</v>
      </c>
      <c r="F24" s="64">
        <f>Probabilidad!M28</f>
        <v>1</v>
      </c>
      <c r="G24" s="64">
        <f>IF(D24="Corrupción",'Impacto Corrupción'!AA30,'Impacto Proceso -SD'!O30)</f>
        <v>3</v>
      </c>
      <c r="H24" s="64">
        <f t="shared" si="5"/>
        <v>3</v>
      </c>
      <c r="I24" s="46" t="str">
        <f t="shared" si="6"/>
        <v>Moderado</v>
      </c>
      <c r="J24" s="64" t="str">
        <f t="shared" si="7"/>
        <v>Reducir</v>
      </c>
      <c r="K24" s="61" t="s">
        <v>310</v>
      </c>
      <c r="L24" s="64">
        <v>1</v>
      </c>
      <c r="M24" s="64">
        <v>3</v>
      </c>
      <c r="N24" s="64">
        <f t="shared" ref="N24" si="10">L24*M24</f>
        <v>3</v>
      </c>
      <c r="O24" s="46" t="str">
        <f t="shared" ref="O24" si="11">IF(OR(M24=5,N24=20,N24=15,N24=16,AND(N24=12,M24=4)),"Extremo",IF(OR(N24=8,N24=9,AND(N24=4,M24=4),AND(N24=12,M24=3),AND(N24=10,M24=2),AND(N24=5,M24=1)),"Alto",IF(OR(N24=6,AND(N24=4,M24=1),AND(N24=3,M24=3)),"Moderado",IF(OR(N24=1,N24=2,AND(N24=3,M24=3),AND(N24=4,M24=2)),"Bajo"," "))))</f>
        <v>Moderado</v>
      </c>
      <c r="P24" s="61" t="s">
        <v>311</v>
      </c>
      <c r="Q24" s="61" t="s">
        <v>312</v>
      </c>
      <c r="R24" s="61" t="s">
        <v>191</v>
      </c>
      <c r="S24" s="61" t="s">
        <v>313</v>
      </c>
    </row>
    <row r="25" spans="1:19" ht="242.25" x14ac:dyDescent="0.25">
      <c r="A25" s="65">
        <v>16</v>
      </c>
      <c r="B25" s="65" t="s">
        <v>315</v>
      </c>
      <c r="C25" s="65" t="s">
        <v>314</v>
      </c>
      <c r="D25" s="64" t="s">
        <v>184</v>
      </c>
      <c r="E25" s="65" t="s">
        <v>316</v>
      </c>
      <c r="F25" s="64">
        <f>Probabilidad!M29</f>
        <v>1</v>
      </c>
      <c r="G25" s="64">
        <f>IF(D25="Corrupción",'Impacto Corrupción'!AA31,'Impacto Proceso -SD'!O31)</f>
        <v>4</v>
      </c>
      <c r="H25" s="64">
        <f t="shared" ref="H25:H26" si="12">F25*G25</f>
        <v>4</v>
      </c>
      <c r="I25" s="46" t="str">
        <f t="shared" ref="I25" si="13">IF(OR(G25=5,H25=20,H25=15,H25=16,AND(H25=12,G25=4)),"Extremo",IF(OR(H25=8,H25=9,AND(H25=4,G25=4),AND(H25=12,G25=3),AND(H25=10,G25=2),AND(H25=5,G25=1)),"Alto",IF(OR(H25=6,AND(H25=4,G25=1),AND(H25=3,G25=3)),"Moderado",IF(OR(H25=1,H25=2,AND(H25=3,G25=3),AND(H25=4,G25=2)),"Bajo"," "))))</f>
        <v>Alto</v>
      </c>
      <c r="J25" s="64" t="str">
        <f t="shared" ref="J25" si="14">IF(I25="Bajo","Asumir",IF(I25="Moderado","Reducir",IF(I25="Alto","Reducir o Evitar o Transferir",IF(I25="Extremo","Reducir o Evitar o Transferir"," "))))</f>
        <v>Reducir o Evitar o Transferir</v>
      </c>
      <c r="K25" s="61" t="s">
        <v>317</v>
      </c>
      <c r="L25" s="64">
        <v>1</v>
      </c>
      <c r="M25" s="64">
        <v>4</v>
      </c>
      <c r="N25" s="64">
        <f t="shared" ref="N25" si="15">L25*M25</f>
        <v>4</v>
      </c>
      <c r="O25" s="46" t="str">
        <f t="shared" ref="O25" si="16">IF(OR(M25=5,N25=20,N25=15,N25=16,AND(N25=12,M25=4)),"Extremo",IF(OR(N25=8,N25=9,AND(N25=4,M25=4),AND(N25=12,M25=3),AND(N25=10,M25=2),AND(N25=5,M25=1)),"Alto",IF(OR(N25=6,AND(N25=4,M25=1),AND(N25=3,M25=3)),"Moderado",IF(OR(N25=1,N25=2,AND(N25=3,M25=3),AND(N25=4,M25=2)),"Bajo"," "))))</f>
        <v>Alto</v>
      </c>
      <c r="P25" s="46" t="s">
        <v>318</v>
      </c>
      <c r="Q25" s="70" t="s">
        <v>319</v>
      </c>
      <c r="R25" s="46" t="s">
        <v>206</v>
      </c>
      <c r="S25" s="46" t="s">
        <v>320</v>
      </c>
    </row>
    <row r="26" spans="1:19" ht="318.75" x14ac:dyDescent="0.25">
      <c r="A26" s="65">
        <v>17</v>
      </c>
      <c r="B26" s="61" t="s">
        <v>324</v>
      </c>
      <c r="C26" s="73" t="s">
        <v>323</v>
      </c>
      <c r="D26" s="46" t="s">
        <v>184</v>
      </c>
      <c r="E26" s="61" t="s">
        <v>325</v>
      </c>
      <c r="F26" s="64">
        <f>Probabilidad!M30</f>
        <v>2</v>
      </c>
      <c r="G26" s="64">
        <f>IF(D26="Corrupción",'Impacto Corrupción'!AA32,'Impacto Proceso -SD'!O32)</f>
        <v>3</v>
      </c>
      <c r="H26" s="64">
        <f t="shared" si="12"/>
        <v>6</v>
      </c>
      <c r="I26" s="46" t="str">
        <f t="shared" ref="I26" si="17">IF(OR(G26=5,H26=20,H26=15,H26=16,AND(H26=12,G26=4)),"Extremo",IF(OR(H26=8,H26=9,AND(H26=4,G26=4),AND(H26=12,G26=3),AND(H26=10,G26=2),AND(H26=5,G26=1)),"Alto",IF(OR(H26=6,AND(H26=4,G26=1),AND(H26=3,G26=3)),"Moderado",IF(OR(H26=1,H26=2,AND(H26=3,G26=3),AND(H26=4,G26=2)),"Bajo"," "))))</f>
        <v>Moderado</v>
      </c>
      <c r="J26" s="64" t="str">
        <f t="shared" ref="J26" si="18">IF(I26="Bajo","Asumir",IF(I26="Moderado","Reducir",IF(I26="Alto","Reducir o Evitar o Transferir",IF(I26="Extremo","Reducir o Evitar o Transferir"," "))))</f>
        <v>Reducir</v>
      </c>
      <c r="K26" s="61" t="s">
        <v>326</v>
      </c>
      <c r="L26" s="65">
        <v>2</v>
      </c>
      <c r="M26" s="65">
        <v>3</v>
      </c>
      <c r="N26" s="64">
        <f t="shared" ref="N26" si="19">L26*M26</f>
        <v>6</v>
      </c>
      <c r="O26" s="46" t="str">
        <f t="shared" ref="O26" si="20">IF(OR(M26=5,N26=20,N26=15,N26=16,AND(N26=12,M26=4)),"Extremo",IF(OR(N26=8,N26=9,AND(N26=4,M26=4),AND(N26=12,M26=3),AND(N26=10,M26=2),AND(N26=5,M26=1)),"Alto",IF(OR(N26=6,AND(N26=4,M26=1),AND(N26=3,M26=3)),"Moderado",IF(OR(N26=1,N26=2,AND(N26=3,M26=3),AND(N26=4,M26=2)),"Bajo"," "))))</f>
        <v>Moderado</v>
      </c>
      <c r="P26" s="60" t="s">
        <v>327</v>
      </c>
      <c r="Q26" s="60" t="s">
        <v>328</v>
      </c>
      <c r="R26" s="60" t="s">
        <v>206</v>
      </c>
      <c r="S26" s="61" t="s">
        <v>347</v>
      </c>
    </row>
    <row r="27" spans="1:19" ht="409.5" x14ac:dyDescent="0.25">
      <c r="A27" s="65">
        <v>18</v>
      </c>
      <c r="B27" s="65" t="s">
        <v>334</v>
      </c>
      <c r="C27" s="61" t="s">
        <v>333</v>
      </c>
      <c r="D27" s="64" t="s">
        <v>184</v>
      </c>
      <c r="E27" s="61" t="s">
        <v>339</v>
      </c>
      <c r="F27" s="64">
        <f>Probabilidad!M31</f>
        <v>3</v>
      </c>
      <c r="G27" s="64">
        <f>IF(D27="Corrupción",'Impacto Corrupción'!AA33,'Impacto Proceso -SD'!O33)</f>
        <v>4</v>
      </c>
      <c r="H27" s="64">
        <f t="shared" ref="H27" si="21">F27*G27</f>
        <v>12</v>
      </c>
      <c r="I27" s="46" t="str">
        <f t="shared" ref="I27" si="22">IF(OR(G27=5,H27=20,H27=15,H27=16,AND(H27=12,G27=4)),"Extremo",IF(OR(H27=8,H27=9,AND(H27=4,G27=4),AND(H27=12,G27=3),AND(H27=10,G27=2),AND(H27=5,G27=1)),"Alto",IF(OR(H27=6,AND(H27=4,G27=1),AND(H27=3,G27=3)),"Moderado",IF(OR(H27=1,H27=2,AND(H27=3,G27=3),AND(H27=4,G27=2)),"Bajo"," "))))</f>
        <v>Extremo</v>
      </c>
      <c r="J27" s="64" t="str">
        <f t="shared" ref="J27" si="23">IF(I27="Bajo","Asumir",IF(I27="Moderado","Reducir",IF(I27="Alto","Reducir o Evitar o Transferir",IF(I27="Extremo","Reducir o Evitar o Transferir"," "))))</f>
        <v>Reducir o Evitar o Transferir</v>
      </c>
      <c r="K27" s="64" t="s">
        <v>346</v>
      </c>
      <c r="L27" s="65">
        <v>1</v>
      </c>
      <c r="M27" s="65">
        <v>4</v>
      </c>
      <c r="N27" s="64">
        <f>L27*M27</f>
        <v>4</v>
      </c>
      <c r="O27" s="46" t="str">
        <f t="shared" ref="O27" si="24">IF(OR(M27=5,N27=20,N27=15,N27=16,AND(N27=12,M27=4)),"Extremo",IF(OR(N27=8,N27=9,AND(N27=4,M27=4),AND(N27=12,M27=3),AND(N27=10,M27=2),AND(N27=5,M27=1)),"Alto",IF(OR(N27=6,AND(N27=4,M27=1),AND(N27=3,M27=3)),"Moderado",IF(OR(N27=1,N27=2,AND(N27=3,M27=3),AND(N27=4,M27=2)),"Bajo"," "))))</f>
        <v>Alto</v>
      </c>
      <c r="P27" s="61" t="s">
        <v>335</v>
      </c>
      <c r="Q27" s="61" t="s">
        <v>336</v>
      </c>
      <c r="R27" s="61" t="s">
        <v>337</v>
      </c>
      <c r="S27" s="61" t="s">
        <v>338</v>
      </c>
    </row>
    <row r="28" spans="1:19" ht="229.5" x14ac:dyDescent="0.25">
      <c r="A28" s="32">
        <v>19</v>
      </c>
      <c r="B28" s="61" t="s">
        <v>350</v>
      </c>
      <c r="C28" s="64" t="s">
        <v>351</v>
      </c>
      <c r="D28" s="31" t="s">
        <v>184</v>
      </c>
      <c r="E28" s="61" t="s">
        <v>352</v>
      </c>
      <c r="F28" s="64">
        <f>Probabilidad!M32</f>
        <v>3</v>
      </c>
      <c r="G28" s="64">
        <f>IF(D28="Corrupción",'Impacto Corrupción'!AA34,'Impacto Proceso -SD'!O34)</f>
        <v>4</v>
      </c>
      <c r="H28" s="64">
        <f t="shared" ref="H28" si="25">F28*G28</f>
        <v>12</v>
      </c>
      <c r="I28" s="46" t="str">
        <f t="shared" ref="I28" si="26">IF(OR(G28=5,H28=20,H28=15,H28=16,AND(H28=12,G28=4)),"Extremo",IF(OR(H28=8,H28=9,AND(H28=4,G28=4),AND(H28=12,G28=3),AND(H28=10,G28=2),AND(H28=5,G28=1)),"Alto",IF(OR(H28=6,AND(H28=4,G28=1),AND(H28=3,G28=3)),"Moderado",IF(OR(H28=1,H28=2,AND(H28=3,G28=3),AND(H28=4,G28=2)),"Bajo"," "))))</f>
        <v>Extremo</v>
      </c>
      <c r="J28" s="64" t="str">
        <f t="shared" ref="J28" si="27">IF(I28="Bajo","Asumir",IF(I28="Moderado","Reducir",IF(I28="Alto","Reducir o Evitar o Transferir",IF(I28="Extremo","Reducir o Evitar o Transferir"," "))))</f>
        <v>Reducir o Evitar o Transferir</v>
      </c>
      <c r="K28" s="61" t="s">
        <v>353</v>
      </c>
      <c r="L28" s="32">
        <v>3</v>
      </c>
      <c r="M28" s="32">
        <v>4</v>
      </c>
      <c r="N28" s="64">
        <f>L28*M28</f>
        <v>12</v>
      </c>
      <c r="O28" s="46" t="str">
        <f t="shared" ref="O28" si="28">IF(OR(M28=5,N28=20,N28=15,N28=16,AND(N28=12,M28=4)),"Extremo",IF(OR(N28=8,N28=9,AND(N28=4,M28=4),AND(N28=12,M28=3),AND(N28=10,M28=2),AND(N28=5,M28=1)),"Alto",IF(OR(N28=6,AND(N28=4,M28=1),AND(N28=3,M28=3)),"Moderado",IF(OR(N28=1,N28=2,AND(N28=3,M28=3),AND(N28=4,M28=2)),"Bajo"," "))))</f>
        <v>Extremo</v>
      </c>
      <c r="P28" s="61" t="s">
        <v>354</v>
      </c>
      <c r="Q28" s="61" t="s">
        <v>355</v>
      </c>
      <c r="R28" s="61" t="s">
        <v>337</v>
      </c>
      <c r="S28" s="61" t="s">
        <v>356</v>
      </c>
    </row>
    <row r="29" spans="1:19" ht="15.75" x14ac:dyDescent="0.25">
      <c r="A29" s="32"/>
      <c r="B29" s="32"/>
      <c r="C29" s="32"/>
      <c r="D29" s="32"/>
      <c r="E29" s="32"/>
      <c r="F29" s="31"/>
      <c r="G29" s="31"/>
      <c r="H29" s="31"/>
      <c r="I29" s="31"/>
      <c r="J29" s="32"/>
      <c r="K29" s="31"/>
      <c r="L29" s="32"/>
      <c r="M29" s="32"/>
      <c r="N29" s="32"/>
      <c r="O29" s="32"/>
      <c r="P29" s="32"/>
      <c r="Q29" s="32"/>
      <c r="R29" s="32"/>
      <c r="S29" s="32"/>
    </row>
    <row r="30" spans="1:19" ht="15.75" x14ac:dyDescent="0.25">
      <c r="A30" s="32"/>
      <c r="B30" s="32"/>
      <c r="C30" s="32"/>
      <c r="D30" s="32"/>
      <c r="E30" s="32"/>
      <c r="F30" s="31"/>
      <c r="G30" s="31"/>
      <c r="H30" s="31"/>
      <c r="I30" s="31"/>
      <c r="J30" s="32"/>
      <c r="K30" s="31"/>
      <c r="L30" s="32"/>
      <c r="M30" s="32"/>
      <c r="N30" s="32"/>
      <c r="O30" s="32"/>
      <c r="P30" s="32"/>
      <c r="Q30" s="32"/>
      <c r="R30" s="32"/>
      <c r="S30" s="32"/>
    </row>
    <row r="31" spans="1:19" ht="15.75" x14ac:dyDescent="0.25">
      <c r="A31" s="32"/>
      <c r="B31" s="32"/>
      <c r="C31" s="32"/>
      <c r="D31" s="32"/>
      <c r="E31" s="32"/>
      <c r="F31" s="31"/>
      <c r="G31" s="31"/>
      <c r="H31" s="31"/>
      <c r="I31" s="31"/>
      <c r="J31" s="32"/>
      <c r="K31" s="31"/>
      <c r="L31" s="32"/>
      <c r="M31" s="32"/>
      <c r="N31" s="32"/>
      <c r="O31" s="32"/>
      <c r="P31" s="32"/>
      <c r="Q31" s="32"/>
      <c r="R31" s="32"/>
      <c r="S31" s="32"/>
    </row>
    <row r="32" spans="1:19" ht="15.75" x14ac:dyDescent="0.25">
      <c r="A32" s="32"/>
      <c r="B32" s="32"/>
      <c r="C32" s="32"/>
      <c r="D32" s="32"/>
      <c r="E32" s="32"/>
      <c r="F32" s="31"/>
      <c r="G32" s="31"/>
      <c r="H32" s="31"/>
      <c r="I32" s="31"/>
      <c r="J32" s="32"/>
      <c r="K32" s="31"/>
      <c r="L32" s="32"/>
      <c r="M32" s="32"/>
      <c r="N32" s="32"/>
      <c r="O32" s="32"/>
      <c r="P32" s="32"/>
      <c r="Q32" s="32"/>
      <c r="R32" s="32"/>
      <c r="S32" s="32"/>
    </row>
    <row r="33" spans="1:19" ht="15.75" x14ac:dyDescent="0.25">
      <c r="A33" s="32"/>
      <c r="B33" s="32"/>
      <c r="C33" s="32"/>
      <c r="D33" s="32"/>
      <c r="E33" s="32"/>
      <c r="F33" s="31"/>
      <c r="G33" s="31"/>
      <c r="H33" s="31"/>
      <c r="I33" s="31"/>
      <c r="J33" s="32"/>
      <c r="K33" s="31"/>
      <c r="L33" s="32"/>
      <c r="M33" s="32"/>
      <c r="N33" s="32"/>
      <c r="O33" s="32"/>
      <c r="P33" s="32"/>
      <c r="Q33" s="32"/>
      <c r="R33" s="32"/>
      <c r="S33" s="32"/>
    </row>
    <row r="34" spans="1:19" ht="15.75" x14ac:dyDescent="0.25">
      <c r="A34" s="32"/>
      <c r="B34" s="32"/>
      <c r="C34" s="32"/>
      <c r="D34" s="32"/>
      <c r="E34" s="32"/>
      <c r="F34" s="31"/>
      <c r="G34" s="31"/>
      <c r="H34" s="31"/>
      <c r="I34" s="31"/>
      <c r="J34" s="32"/>
      <c r="K34" s="31"/>
      <c r="L34" s="32"/>
      <c r="M34" s="32"/>
      <c r="N34" s="32"/>
      <c r="O34" s="32"/>
      <c r="P34" s="32"/>
      <c r="Q34" s="32"/>
      <c r="R34" s="32"/>
      <c r="S34" s="32"/>
    </row>
    <row r="35" spans="1:19" ht="15.75" x14ac:dyDescent="0.25">
      <c r="A35" s="32"/>
      <c r="B35" s="32"/>
      <c r="C35" s="32"/>
      <c r="D35" s="32"/>
      <c r="E35" s="32"/>
      <c r="F35" s="31"/>
      <c r="G35" s="31"/>
      <c r="H35" s="31"/>
      <c r="I35" s="31"/>
      <c r="J35" s="32"/>
      <c r="K35" s="31"/>
      <c r="L35" s="32"/>
      <c r="M35" s="32"/>
      <c r="N35" s="32"/>
      <c r="O35" s="32"/>
      <c r="P35" s="32"/>
      <c r="Q35" s="32"/>
      <c r="R35" s="32"/>
      <c r="S35" s="32"/>
    </row>
    <row r="36" spans="1:19" ht="15.75" x14ac:dyDescent="0.25">
      <c r="A36" s="32"/>
      <c r="B36" s="32"/>
      <c r="C36" s="32"/>
      <c r="D36" s="32"/>
      <c r="E36" s="32"/>
      <c r="F36" s="31"/>
      <c r="G36" s="31"/>
      <c r="H36" s="31"/>
      <c r="I36" s="31"/>
      <c r="J36" s="32"/>
      <c r="K36" s="31"/>
      <c r="L36" s="32"/>
      <c r="M36" s="32"/>
      <c r="N36" s="32"/>
      <c r="O36" s="32"/>
      <c r="P36" s="32"/>
      <c r="Q36" s="32"/>
      <c r="R36" s="32"/>
      <c r="S36" s="32"/>
    </row>
    <row r="37" spans="1:19" ht="15.75" x14ac:dyDescent="0.25">
      <c r="A37" s="32"/>
      <c r="B37" s="32"/>
      <c r="C37" s="32"/>
      <c r="D37" s="32"/>
      <c r="E37" s="32"/>
      <c r="F37" s="31"/>
      <c r="G37" s="31"/>
      <c r="H37" s="31"/>
      <c r="I37" s="31"/>
      <c r="J37" s="32"/>
      <c r="K37" s="31"/>
      <c r="L37" s="32"/>
      <c r="M37" s="32"/>
      <c r="N37" s="32"/>
      <c r="O37" s="32"/>
      <c r="P37" s="32"/>
      <c r="Q37" s="32"/>
      <c r="R37" s="32"/>
      <c r="S37" s="32"/>
    </row>
    <row r="38" spans="1:19" ht="15.75" x14ac:dyDescent="0.25">
      <c r="A38" s="33"/>
      <c r="B38" s="33"/>
      <c r="C38" s="33"/>
      <c r="D38" s="33"/>
      <c r="E38" s="33"/>
      <c r="F38" s="33"/>
      <c r="G38" s="33"/>
      <c r="H38" s="33"/>
      <c r="I38" s="33"/>
      <c r="J38" s="33"/>
      <c r="K38" s="33"/>
      <c r="L38" s="33"/>
      <c r="M38" s="33"/>
      <c r="N38" s="33"/>
      <c r="O38" s="33"/>
      <c r="P38" s="33"/>
      <c r="Q38" s="33"/>
      <c r="R38" s="33"/>
      <c r="S38" s="33"/>
    </row>
    <row r="39" spans="1:19" ht="15.75" x14ac:dyDescent="0.25">
      <c r="A39" s="33"/>
      <c r="B39" s="33"/>
      <c r="C39" s="33"/>
      <c r="D39" s="33"/>
      <c r="E39" s="33"/>
      <c r="F39" s="33"/>
      <c r="G39" s="33"/>
      <c r="H39" s="33"/>
      <c r="I39" s="33"/>
      <c r="J39" s="33"/>
      <c r="K39" s="33"/>
      <c r="L39" s="33"/>
      <c r="M39" s="33"/>
      <c r="N39" s="33"/>
      <c r="O39" s="33"/>
      <c r="P39" s="33"/>
      <c r="Q39" s="33"/>
      <c r="R39" s="33"/>
      <c r="S39" s="33"/>
    </row>
    <row r="40" spans="1:19" ht="15.75" x14ac:dyDescent="0.25">
      <c r="A40" s="33"/>
      <c r="B40" s="33"/>
      <c r="C40" s="33"/>
      <c r="D40" s="33"/>
      <c r="E40" s="33"/>
      <c r="F40" s="33"/>
      <c r="G40" s="33"/>
      <c r="H40" s="33"/>
      <c r="I40" s="33"/>
      <c r="J40" s="33"/>
      <c r="K40" s="33"/>
      <c r="L40" s="33"/>
      <c r="M40" s="33"/>
      <c r="N40" s="33"/>
      <c r="O40" s="33"/>
      <c r="P40" s="33"/>
      <c r="Q40" s="33"/>
      <c r="R40" s="33"/>
      <c r="S40" s="33"/>
    </row>
    <row r="41" spans="1:19" ht="15.75" x14ac:dyDescent="0.25">
      <c r="A41" s="33"/>
      <c r="B41" s="33"/>
      <c r="C41" s="33"/>
      <c r="D41" s="33"/>
      <c r="E41" s="33"/>
      <c r="F41" s="33"/>
      <c r="G41" s="33"/>
      <c r="H41" s="33"/>
      <c r="I41" s="33"/>
      <c r="J41" s="33"/>
      <c r="K41" s="33"/>
      <c r="L41" s="33"/>
      <c r="M41" s="33"/>
      <c r="N41" s="33"/>
      <c r="O41" s="33"/>
      <c r="P41" s="33"/>
      <c r="Q41" s="33"/>
      <c r="R41" s="33"/>
      <c r="S41" s="33"/>
    </row>
    <row r="42" spans="1:19" ht="15.75" x14ac:dyDescent="0.25">
      <c r="A42" s="33"/>
      <c r="B42" s="33"/>
      <c r="C42" s="33"/>
      <c r="D42" s="33"/>
      <c r="E42" s="33"/>
      <c r="F42" s="33"/>
      <c r="G42" s="33"/>
      <c r="H42" s="33"/>
      <c r="I42" s="33"/>
      <c r="J42" s="33"/>
      <c r="K42" s="33"/>
      <c r="L42" s="33"/>
      <c r="M42" s="33"/>
      <c r="N42" s="33"/>
      <c r="O42" s="33"/>
      <c r="P42" s="33"/>
      <c r="Q42" s="33"/>
      <c r="R42" s="33"/>
      <c r="S42" s="33"/>
    </row>
    <row r="43" spans="1:19" ht="15.75" x14ac:dyDescent="0.25">
      <c r="A43" s="33"/>
      <c r="B43" s="33"/>
      <c r="C43" s="33"/>
      <c r="D43" s="33"/>
      <c r="E43" s="33"/>
      <c r="F43" s="33"/>
      <c r="G43" s="33"/>
      <c r="H43" s="33"/>
      <c r="I43" s="33"/>
      <c r="J43" s="33"/>
      <c r="K43" s="33"/>
      <c r="L43" s="33"/>
      <c r="M43" s="33"/>
      <c r="N43" s="33"/>
      <c r="O43" s="33"/>
      <c r="P43" s="33"/>
      <c r="Q43" s="33"/>
      <c r="R43" s="33"/>
      <c r="S43" s="33"/>
    </row>
    <row r="44" spans="1:19" ht="15.75" x14ac:dyDescent="0.25">
      <c r="A44" s="33"/>
      <c r="B44" s="33"/>
      <c r="C44" s="33"/>
      <c r="D44" s="33"/>
      <c r="E44" s="33"/>
      <c r="F44" s="33"/>
      <c r="G44" s="33"/>
      <c r="H44" s="33"/>
      <c r="I44" s="33"/>
      <c r="J44" s="33"/>
      <c r="K44" s="33"/>
      <c r="L44" s="33"/>
      <c r="M44" s="33"/>
      <c r="N44" s="33"/>
      <c r="O44" s="33"/>
      <c r="P44" s="33"/>
      <c r="Q44" s="33"/>
      <c r="R44" s="33"/>
      <c r="S44" s="33"/>
    </row>
    <row r="45" spans="1:19" ht="15.75" x14ac:dyDescent="0.25">
      <c r="A45" s="33"/>
      <c r="B45" s="33"/>
      <c r="C45" s="33"/>
      <c r="D45" s="33"/>
      <c r="E45" s="33"/>
      <c r="F45" s="33"/>
      <c r="G45" s="33"/>
      <c r="H45" s="33"/>
      <c r="I45" s="33"/>
      <c r="J45" s="33"/>
      <c r="K45" s="33"/>
      <c r="L45" s="33"/>
      <c r="M45" s="33"/>
      <c r="N45" s="33"/>
      <c r="O45" s="33"/>
      <c r="P45" s="33"/>
      <c r="Q45" s="33"/>
      <c r="R45" s="33"/>
      <c r="S45" s="33"/>
    </row>
    <row r="46" spans="1:19" ht="15.75" x14ac:dyDescent="0.25">
      <c r="A46" s="33"/>
      <c r="B46" s="33"/>
      <c r="C46" s="33"/>
      <c r="D46" s="33"/>
      <c r="E46" s="33"/>
      <c r="F46" s="33"/>
      <c r="G46" s="33"/>
      <c r="H46" s="33"/>
      <c r="I46" s="33"/>
      <c r="J46" s="33"/>
      <c r="K46" s="33"/>
      <c r="L46" s="33"/>
      <c r="M46" s="33"/>
      <c r="N46" s="33"/>
      <c r="O46" s="33"/>
      <c r="P46" s="33"/>
      <c r="Q46" s="33"/>
      <c r="R46" s="33"/>
      <c r="S46" s="33"/>
    </row>
    <row r="47" spans="1:19" ht="15.75" x14ac:dyDescent="0.25">
      <c r="A47" s="33"/>
      <c r="B47" s="33"/>
      <c r="C47" s="33"/>
      <c r="D47" s="33"/>
      <c r="E47" s="33"/>
      <c r="F47" s="33"/>
      <c r="G47" s="33"/>
      <c r="H47" s="33"/>
      <c r="I47" s="33"/>
      <c r="J47" s="33"/>
      <c r="K47" s="33"/>
      <c r="L47" s="33"/>
      <c r="M47" s="33"/>
      <c r="N47" s="33"/>
      <c r="O47" s="33"/>
      <c r="P47" s="33"/>
      <c r="Q47" s="33"/>
      <c r="R47" s="33"/>
      <c r="S47" s="33"/>
    </row>
    <row r="48" spans="1:19" ht="15.75" x14ac:dyDescent="0.25">
      <c r="A48" s="33"/>
      <c r="B48" s="33"/>
      <c r="C48" s="33"/>
      <c r="D48" s="33"/>
      <c r="E48" s="33"/>
      <c r="F48" s="33"/>
      <c r="G48" s="33"/>
      <c r="H48" s="33"/>
      <c r="I48" s="33"/>
      <c r="J48" s="33"/>
      <c r="K48" s="33"/>
      <c r="L48" s="33"/>
      <c r="M48" s="33"/>
      <c r="N48" s="33"/>
      <c r="O48" s="33"/>
      <c r="P48" s="33"/>
      <c r="Q48" s="33"/>
      <c r="R48" s="33"/>
      <c r="S48" s="33"/>
    </row>
    <row r="49" spans="1:19" ht="15.75" x14ac:dyDescent="0.25">
      <c r="A49" s="33"/>
      <c r="B49" s="33"/>
      <c r="C49" s="33"/>
      <c r="D49" s="33"/>
      <c r="E49" s="33"/>
      <c r="F49" s="33"/>
      <c r="G49" s="33"/>
      <c r="H49" s="33"/>
      <c r="I49" s="33"/>
      <c r="J49" s="33"/>
      <c r="K49" s="33"/>
      <c r="L49" s="33"/>
      <c r="M49" s="33"/>
      <c r="N49" s="33"/>
      <c r="O49" s="33"/>
      <c r="P49" s="33"/>
      <c r="Q49" s="33"/>
      <c r="R49" s="33"/>
      <c r="S49" s="33"/>
    </row>
    <row r="50" spans="1:19" ht="15.75" x14ac:dyDescent="0.25">
      <c r="A50" s="33"/>
      <c r="B50" s="33"/>
      <c r="C50" s="33"/>
      <c r="D50" s="33"/>
      <c r="E50" s="33"/>
      <c r="F50" s="33"/>
      <c r="G50" s="33"/>
      <c r="H50" s="33"/>
      <c r="I50" s="33"/>
      <c r="J50" s="33"/>
      <c r="K50" s="33"/>
      <c r="L50" s="33"/>
      <c r="M50" s="33"/>
      <c r="N50" s="33"/>
      <c r="O50" s="33"/>
      <c r="P50" s="33"/>
      <c r="Q50" s="33"/>
      <c r="R50" s="33"/>
      <c r="S50" s="33"/>
    </row>
    <row r="51" spans="1:19" ht="15.75" x14ac:dyDescent="0.25">
      <c r="A51" s="33"/>
      <c r="B51" s="33"/>
      <c r="C51" s="33"/>
      <c r="D51" s="33"/>
      <c r="E51" s="33"/>
      <c r="F51" s="33"/>
      <c r="G51" s="33"/>
      <c r="H51" s="33"/>
      <c r="I51" s="33"/>
      <c r="J51" s="33"/>
      <c r="K51" s="33"/>
      <c r="L51" s="33"/>
      <c r="M51" s="33"/>
      <c r="N51" s="33"/>
      <c r="O51" s="33"/>
      <c r="P51" s="33"/>
      <c r="Q51" s="33"/>
      <c r="R51" s="33"/>
      <c r="S51" s="33"/>
    </row>
    <row r="52" spans="1:19" ht="15.75" x14ac:dyDescent="0.25">
      <c r="A52" s="33"/>
      <c r="B52" s="33"/>
      <c r="C52" s="33"/>
      <c r="D52" s="33"/>
      <c r="E52" s="33"/>
      <c r="F52" s="33"/>
      <c r="G52" s="33"/>
      <c r="H52" s="33"/>
      <c r="I52" s="33"/>
      <c r="J52" s="33"/>
      <c r="K52" s="33"/>
      <c r="L52" s="33"/>
      <c r="M52" s="33"/>
      <c r="N52" s="33"/>
      <c r="O52" s="33"/>
      <c r="P52" s="33"/>
      <c r="Q52" s="33"/>
      <c r="R52" s="33"/>
      <c r="S52" s="33"/>
    </row>
    <row r="53" spans="1:19" ht="15.75" x14ac:dyDescent="0.25">
      <c r="A53" s="33"/>
      <c r="B53" s="33"/>
      <c r="C53" s="33"/>
      <c r="D53" s="33"/>
      <c r="E53" s="33"/>
      <c r="F53" s="33"/>
      <c r="G53" s="33"/>
      <c r="H53" s="33"/>
      <c r="I53" s="33"/>
      <c r="J53" s="33"/>
      <c r="K53" s="33"/>
      <c r="L53" s="33"/>
      <c r="M53" s="33"/>
      <c r="N53" s="33"/>
      <c r="O53" s="33"/>
      <c r="P53" s="33"/>
      <c r="Q53" s="33"/>
      <c r="R53" s="33"/>
      <c r="S53" s="33"/>
    </row>
    <row r="54" spans="1:19" ht="15.75" x14ac:dyDescent="0.25">
      <c r="A54" s="33"/>
      <c r="B54" s="33"/>
      <c r="C54" s="33"/>
      <c r="D54" s="33"/>
      <c r="E54" s="33"/>
      <c r="F54" s="33"/>
      <c r="G54" s="33"/>
      <c r="H54" s="33"/>
      <c r="I54" s="33"/>
      <c r="J54" s="33"/>
      <c r="K54" s="33"/>
      <c r="L54" s="33"/>
      <c r="M54" s="33"/>
      <c r="N54" s="33"/>
      <c r="O54" s="33"/>
      <c r="P54" s="33"/>
      <c r="Q54" s="33"/>
      <c r="R54" s="33"/>
      <c r="S54" s="33"/>
    </row>
    <row r="55" spans="1:19" ht="15.75" x14ac:dyDescent="0.25">
      <c r="A55" s="33"/>
      <c r="B55" s="33"/>
      <c r="C55" s="33"/>
      <c r="D55" s="33"/>
      <c r="E55" s="33"/>
      <c r="F55" s="33"/>
      <c r="G55" s="33"/>
      <c r="H55" s="33"/>
      <c r="I55" s="33"/>
      <c r="J55" s="33"/>
      <c r="K55" s="33"/>
      <c r="L55" s="33"/>
      <c r="M55" s="33"/>
      <c r="N55" s="33"/>
      <c r="O55" s="33"/>
      <c r="P55" s="33"/>
      <c r="Q55" s="33"/>
      <c r="R55" s="33"/>
      <c r="S55" s="33"/>
    </row>
    <row r="56" spans="1:19" ht="15.75" x14ac:dyDescent="0.25">
      <c r="A56" s="33"/>
      <c r="B56" s="33"/>
      <c r="C56" s="33"/>
      <c r="D56" s="33"/>
      <c r="E56" s="33"/>
      <c r="F56" s="33"/>
      <c r="G56" s="33"/>
      <c r="H56" s="33"/>
      <c r="I56" s="33"/>
      <c r="J56" s="33"/>
      <c r="K56" s="33"/>
      <c r="L56" s="33"/>
      <c r="M56" s="33"/>
      <c r="N56" s="33"/>
      <c r="O56" s="33"/>
      <c r="P56" s="33"/>
      <c r="Q56" s="33"/>
      <c r="R56" s="33"/>
      <c r="S56" s="33"/>
    </row>
    <row r="57" spans="1:19" ht="15.75" x14ac:dyDescent="0.25">
      <c r="A57" s="33"/>
      <c r="B57" s="33"/>
      <c r="C57" s="33"/>
      <c r="D57" s="33"/>
      <c r="E57" s="33"/>
      <c r="F57" s="33"/>
      <c r="G57" s="33"/>
      <c r="H57" s="33"/>
      <c r="I57" s="33"/>
      <c r="J57" s="33"/>
      <c r="K57" s="33"/>
      <c r="L57" s="33"/>
      <c r="M57" s="33"/>
      <c r="N57" s="33"/>
      <c r="O57" s="33"/>
      <c r="P57" s="33"/>
      <c r="Q57" s="33"/>
      <c r="R57" s="33"/>
      <c r="S57" s="33"/>
    </row>
    <row r="58" spans="1:19" ht="15.75" x14ac:dyDescent="0.25">
      <c r="A58" s="33"/>
      <c r="B58" s="33"/>
      <c r="C58" s="33"/>
      <c r="D58" s="33"/>
      <c r="E58" s="33"/>
      <c r="F58" s="33"/>
      <c r="G58" s="33"/>
      <c r="H58" s="33"/>
      <c r="I58" s="33"/>
      <c r="J58" s="33"/>
      <c r="K58" s="33"/>
      <c r="L58" s="33"/>
      <c r="M58" s="33"/>
      <c r="N58" s="33"/>
      <c r="O58" s="33"/>
      <c r="P58" s="33"/>
      <c r="Q58" s="33"/>
      <c r="R58" s="33"/>
      <c r="S58" s="33"/>
    </row>
    <row r="59" spans="1:19" ht="15.75" x14ac:dyDescent="0.25">
      <c r="A59" s="33"/>
      <c r="B59" s="33"/>
      <c r="C59" s="33"/>
      <c r="D59" s="33"/>
      <c r="E59" s="33"/>
      <c r="F59" s="33"/>
      <c r="G59" s="33"/>
      <c r="H59" s="33"/>
      <c r="I59" s="33"/>
      <c r="J59" s="33"/>
      <c r="K59" s="33"/>
      <c r="L59" s="33"/>
      <c r="M59" s="33"/>
      <c r="N59" s="33"/>
      <c r="O59" s="33"/>
      <c r="P59" s="33"/>
      <c r="Q59" s="33"/>
      <c r="R59" s="33"/>
      <c r="S59" s="33"/>
    </row>
    <row r="60" spans="1:19" ht="15.75" x14ac:dyDescent="0.25">
      <c r="A60" s="33"/>
      <c r="B60" s="33"/>
      <c r="C60" s="33"/>
      <c r="D60" s="33"/>
      <c r="E60" s="33"/>
      <c r="F60" s="33"/>
      <c r="G60" s="33"/>
      <c r="H60" s="33"/>
      <c r="I60" s="33"/>
      <c r="J60" s="33"/>
      <c r="K60" s="33"/>
      <c r="L60" s="33"/>
      <c r="M60" s="33"/>
      <c r="N60" s="33"/>
      <c r="O60" s="33"/>
      <c r="P60" s="33"/>
      <c r="Q60" s="33"/>
      <c r="R60" s="33"/>
      <c r="S60" s="33"/>
    </row>
    <row r="61" spans="1:19" ht="15.75" x14ac:dyDescent="0.25">
      <c r="A61" s="33"/>
      <c r="B61" s="33"/>
      <c r="C61" s="33"/>
      <c r="D61" s="33"/>
      <c r="E61" s="33"/>
      <c r="F61" s="33"/>
      <c r="G61" s="33"/>
      <c r="H61" s="33"/>
      <c r="I61" s="33"/>
      <c r="J61" s="33"/>
      <c r="K61" s="33"/>
      <c r="L61" s="33"/>
      <c r="M61" s="33"/>
      <c r="N61" s="33"/>
      <c r="O61" s="33"/>
      <c r="P61" s="33"/>
      <c r="Q61" s="33"/>
      <c r="R61" s="33"/>
      <c r="S61" s="33"/>
    </row>
    <row r="62" spans="1:19" ht="15.75" x14ac:dyDescent="0.25">
      <c r="A62" s="33"/>
      <c r="B62" s="33"/>
      <c r="C62" s="33"/>
      <c r="D62" s="33"/>
      <c r="E62" s="33"/>
      <c r="F62" s="33"/>
      <c r="G62" s="33"/>
      <c r="H62" s="33"/>
      <c r="I62" s="33"/>
      <c r="J62" s="33"/>
      <c r="K62" s="33"/>
      <c r="L62" s="33"/>
      <c r="M62" s="33"/>
      <c r="N62" s="33"/>
      <c r="O62" s="33"/>
      <c r="P62" s="33"/>
      <c r="Q62" s="33"/>
      <c r="R62" s="33"/>
      <c r="S62" s="33"/>
    </row>
    <row r="63" spans="1:19" ht="15.75" x14ac:dyDescent="0.25">
      <c r="A63" s="33"/>
      <c r="B63" s="33"/>
      <c r="C63" s="33"/>
      <c r="D63" s="33"/>
      <c r="E63" s="33"/>
      <c r="F63" s="33"/>
      <c r="G63" s="33"/>
      <c r="H63" s="33"/>
      <c r="I63" s="33"/>
      <c r="J63" s="33"/>
      <c r="K63" s="33"/>
      <c r="L63" s="33"/>
      <c r="M63" s="33"/>
      <c r="N63" s="33"/>
      <c r="O63" s="33"/>
      <c r="P63" s="33"/>
      <c r="Q63" s="33"/>
      <c r="R63" s="33"/>
      <c r="S63" s="33"/>
    </row>
    <row r="64" spans="1:19" ht="15.75" x14ac:dyDescent="0.25">
      <c r="A64" s="33"/>
      <c r="B64" s="33"/>
      <c r="C64" s="33"/>
      <c r="D64" s="33"/>
      <c r="E64" s="33"/>
      <c r="F64" s="33"/>
      <c r="G64" s="33"/>
      <c r="H64" s="33"/>
      <c r="I64" s="33"/>
      <c r="J64" s="33"/>
      <c r="K64" s="33"/>
      <c r="L64" s="33"/>
      <c r="M64" s="33"/>
      <c r="N64" s="33"/>
      <c r="O64" s="33"/>
      <c r="P64" s="33"/>
      <c r="Q64" s="33"/>
      <c r="R64" s="33"/>
      <c r="S64" s="33"/>
    </row>
    <row r="65" spans="1:19" ht="15.75" x14ac:dyDescent="0.25">
      <c r="A65" s="33"/>
      <c r="B65" s="33"/>
      <c r="C65" s="33"/>
      <c r="D65" s="33"/>
      <c r="E65" s="33"/>
      <c r="F65" s="33"/>
      <c r="G65" s="33"/>
      <c r="H65" s="33"/>
      <c r="I65" s="33"/>
      <c r="J65" s="33"/>
      <c r="K65" s="33"/>
      <c r="L65" s="33"/>
      <c r="M65" s="33"/>
      <c r="N65" s="33"/>
      <c r="O65" s="33"/>
      <c r="P65" s="33"/>
      <c r="Q65" s="33"/>
      <c r="R65" s="33"/>
      <c r="S65" s="33"/>
    </row>
    <row r="66" spans="1:19" ht="15.75" x14ac:dyDescent="0.25">
      <c r="A66" s="33"/>
      <c r="B66" s="33"/>
      <c r="C66" s="33"/>
      <c r="D66" s="33"/>
      <c r="E66" s="33"/>
      <c r="F66" s="33"/>
      <c r="G66" s="33"/>
      <c r="H66" s="33"/>
      <c r="I66" s="33"/>
      <c r="J66" s="33"/>
      <c r="K66" s="33"/>
      <c r="L66" s="33"/>
      <c r="M66" s="33"/>
      <c r="N66" s="33"/>
      <c r="O66" s="33"/>
      <c r="P66" s="33"/>
      <c r="Q66" s="33"/>
      <c r="R66" s="33"/>
      <c r="S66" s="33"/>
    </row>
    <row r="67" spans="1:19" ht="15.75" x14ac:dyDescent="0.25">
      <c r="A67" s="33"/>
      <c r="B67" s="33"/>
      <c r="C67" s="33"/>
      <c r="D67" s="33"/>
      <c r="E67" s="33"/>
      <c r="F67" s="33"/>
      <c r="G67" s="33"/>
      <c r="H67" s="33"/>
      <c r="I67" s="33"/>
      <c r="J67" s="33"/>
      <c r="K67" s="33"/>
      <c r="L67" s="33"/>
      <c r="M67" s="33"/>
      <c r="N67" s="33"/>
      <c r="O67" s="33"/>
      <c r="P67" s="33"/>
      <c r="Q67" s="33"/>
      <c r="R67" s="33"/>
      <c r="S67" s="33"/>
    </row>
    <row r="68" spans="1:19" ht="15.75" x14ac:dyDescent="0.25">
      <c r="A68" s="33"/>
      <c r="B68" s="33"/>
      <c r="C68" s="33"/>
      <c r="D68" s="33"/>
      <c r="E68" s="33"/>
      <c r="F68" s="33"/>
      <c r="G68" s="33"/>
      <c r="H68" s="33"/>
      <c r="I68" s="33"/>
      <c r="J68" s="33"/>
      <c r="K68" s="33"/>
      <c r="L68" s="33"/>
      <c r="M68" s="33"/>
      <c r="N68" s="33"/>
      <c r="O68" s="33"/>
      <c r="P68" s="33"/>
      <c r="Q68" s="33"/>
      <c r="R68" s="33"/>
      <c r="S68" s="33"/>
    </row>
    <row r="69" spans="1:19" ht="15.75" x14ac:dyDescent="0.25">
      <c r="A69" s="33"/>
      <c r="B69" s="33"/>
      <c r="C69" s="33"/>
      <c r="D69" s="33"/>
      <c r="E69" s="33"/>
      <c r="F69" s="33"/>
      <c r="G69" s="33"/>
      <c r="H69" s="33"/>
      <c r="I69" s="33"/>
      <c r="J69" s="33"/>
      <c r="K69" s="33"/>
      <c r="L69" s="33"/>
      <c r="M69" s="33"/>
      <c r="N69" s="33"/>
      <c r="O69" s="33"/>
      <c r="P69" s="33"/>
      <c r="Q69" s="33"/>
      <c r="R69" s="33"/>
      <c r="S69" s="33"/>
    </row>
    <row r="70" spans="1:19" ht="15.75" x14ac:dyDescent="0.25">
      <c r="A70" s="33"/>
      <c r="B70" s="33"/>
      <c r="C70" s="33"/>
      <c r="D70" s="33"/>
      <c r="E70" s="33"/>
      <c r="F70" s="33"/>
      <c r="G70" s="33"/>
      <c r="H70" s="33"/>
      <c r="I70" s="33"/>
      <c r="J70" s="33"/>
      <c r="K70" s="33"/>
      <c r="L70" s="33"/>
      <c r="M70" s="33"/>
      <c r="N70" s="33"/>
      <c r="O70" s="33"/>
      <c r="P70" s="33"/>
      <c r="Q70" s="33"/>
      <c r="R70" s="33"/>
      <c r="S70" s="33"/>
    </row>
    <row r="71" spans="1:19" ht="15.75" x14ac:dyDescent="0.25">
      <c r="A71" s="33"/>
      <c r="B71" s="33"/>
      <c r="C71" s="33"/>
      <c r="D71" s="33"/>
      <c r="E71" s="33"/>
      <c r="F71" s="33"/>
      <c r="G71" s="33"/>
      <c r="H71" s="33"/>
      <c r="I71" s="33"/>
      <c r="J71" s="33"/>
      <c r="K71" s="33"/>
      <c r="L71" s="33"/>
      <c r="M71" s="33"/>
      <c r="N71" s="33"/>
      <c r="O71" s="33"/>
      <c r="P71" s="33"/>
      <c r="Q71" s="33"/>
      <c r="R71" s="33"/>
      <c r="S71" s="33"/>
    </row>
    <row r="72" spans="1:19" ht="15.75" x14ac:dyDescent="0.25">
      <c r="A72" s="33"/>
      <c r="B72" s="33"/>
      <c r="C72" s="33"/>
      <c r="D72" s="33"/>
      <c r="E72" s="33"/>
      <c r="F72" s="33"/>
      <c r="G72" s="33"/>
      <c r="H72" s="33"/>
      <c r="I72" s="33"/>
      <c r="J72" s="33"/>
      <c r="K72" s="33"/>
      <c r="L72" s="33"/>
      <c r="M72" s="33"/>
      <c r="N72" s="33"/>
      <c r="O72" s="33"/>
      <c r="P72" s="33"/>
      <c r="Q72" s="33"/>
      <c r="R72" s="33"/>
      <c r="S72" s="33"/>
    </row>
    <row r="73" spans="1:19" ht="15.75" x14ac:dyDescent="0.25">
      <c r="A73" s="33"/>
      <c r="B73" s="33"/>
      <c r="C73" s="33"/>
      <c r="D73" s="33"/>
      <c r="E73" s="33"/>
      <c r="F73" s="33"/>
      <c r="G73" s="33"/>
      <c r="H73" s="33"/>
      <c r="I73" s="33"/>
      <c r="J73" s="33"/>
      <c r="K73" s="33"/>
      <c r="L73" s="33"/>
      <c r="M73" s="33"/>
      <c r="N73" s="33"/>
      <c r="O73" s="33"/>
      <c r="P73" s="33"/>
      <c r="Q73" s="33"/>
      <c r="R73" s="33"/>
      <c r="S73" s="33"/>
    </row>
    <row r="74" spans="1:19" ht="15.75" x14ac:dyDescent="0.25">
      <c r="A74" s="33"/>
      <c r="B74" s="33"/>
      <c r="C74" s="33"/>
      <c r="D74" s="33"/>
      <c r="E74" s="33"/>
      <c r="F74" s="33"/>
      <c r="G74" s="33"/>
      <c r="H74" s="33"/>
      <c r="I74" s="33"/>
      <c r="J74" s="33"/>
      <c r="K74" s="33"/>
      <c r="L74" s="33"/>
      <c r="M74" s="33"/>
      <c r="N74" s="33"/>
      <c r="O74" s="33"/>
      <c r="P74" s="33"/>
      <c r="Q74" s="33"/>
      <c r="R74" s="33"/>
      <c r="S74" s="33"/>
    </row>
    <row r="75" spans="1:19" ht="15.75" x14ac:dyDescent="0.25">
      <c r="A75" s="33"/>
      <c r="B75" s="33"/>
      <c r="C75" s="33"/>
      <c r="D75" s="33"/>
      <c r="E75" s="33"/>
      <c r="F75" s="33"/>
      <c r="G75" s="33"/>
      <c r="H75" s="33"/>
      <c r="I75" s="33"/>
      <c r="J75" s="33"/>
      <c r="K75" s="33"/>
      <c r="L75" s="33"/>
      <c r="M75" s="33"/>
      <c r="N75" s="33"/>
      <c r="O75" s="33"/>
      <c r="P75" s="33"/>
      <c r="Q75" s="33"/>
      <c r="R75" s="33"/>
      <c r="S75" s="33"/>
    </row>
    <row r="76" spans="1:19" ht="15.75" x14ac:dyDescent="0.25">
      <c r="A76" s="33"/>
      <c r="B76" s="33"/>
      <c r="C76" s="33"/>
      <c r="D76" s="33"/>
      <c r="E76" s="33"/>
      <c r="F76" s="33"/>
      <c r="G76" s="33"/>
      <c r="H76" s="33"/>
      <c r="I76" s="33"/>
      <c r="J76" s="33"/>
      <c r="K76" s="33"/>
      <c r="L76" s="33"/>
      <c r="M76" s="33"/>
      <c r="N76" s="33"/>
      <c r="O76" s="33"/>
      <c r="P76" s="33"/>
      <c r="Q76" s="33"/>
      <c r="R76" s="33"/>
      <c r="S76" s="33"/>
    </row>
    <row r="77" spans="1:19" ht="15.75" x14ac:dyDescent="0.25">
      <c r="A77" s="33"/>
      <c r="B77" s="33"/>
      <c r="C77" s="33"/>
      <c r="D77" s="33"/>
      <c r="E77" s="33"/>
      <c r="F77" s="33"/>
      <c r="G77" s="33"/>
      <c r="H77" s="33"/>
      <c r="I77" s="33"/>
      <c r="J77" s="33"/>
      <c r="K77" s="33"/>
      <c r="L77" s="33"/>
      <c r="M77" s="33"/>
      <c r="N77" s="33"/>
      <c r="O77" s="33"/>
      <c r="P77" s="33"/>
      <c r="Q77" s="33"/>
      <c r="R77" s="33"/>
      <c r="S77" s="33"/>
    </row>
    <row r="78" spans="1:19" ht="15.75" x14ac:dyDescent="0.25">
      <c r="A78" s="33"/>
      <c r="B78" s="33"/>
      <c r="C78" s="33"/>
      <c r="D78" s="33"/>
      <c r="E78" s="33"/>
      <c r="F78" s="33"/>
      <c r="G78" s="33"/>
      <c r="H78" s="33"/>
      <c r="I78" s="33"/>
      <c r="J78" s="33"/>
      <c r="K78" s="33"/>
      <c r="L78" s="33"/>
      <c r="M78" s="33"/>
      <c r="N78" s="33"/>
      <c r="O78" s="33"/>
      <c r="P78" s="33"/>
      <c r="Q78" s="33"/>
      <c r="R78" s="33"/>
      <c r="S78" s="33"/>
    </row>
    <row r="79" spans="1:19" ht="15.75" x14ac:dyDescent="0.25">
      <c r="A79" s="33"/>
      <c r="B79" s="33"/>
      <c r="C79" s="33"/>
      <c r="D79" s="33"/>
      <c r="E79" s="33"/>
      <c r="F79" s="33"/>
      <c r="G79" s="33"/>
      <c r="H79" s="33"/>
      <c r="I79" s="33"/>
      <c r="J79" s="33"/>
      <c r="K79" s="33"/>
      <c r="L79" s="33"/>
      <c r="M79" s="33"/>
      <c r="N79" s="33"/>
      <c r="O79" s="33"/>
      <c r="P79" s="33"/>
      <c r="Q79" s="33"/>
      <c r="R79" s="33"/>
      <c r="S79" s="33"/>
    </row>
    <row r="80" spans="1:19" ht="15.75" x14ac:dyDescent="0.25">
      <c r="A80" s="33"/>
      <c r="B80" s="33"/>
      <c r="C80" s="33"/>
      <c r="D80" s="33"/>
      <c r="E80" s="33"/>
      <c r="F80" s="33"/>
      <c r="G80" s="33"/>
      <c r="H80" s="33"/>
      <c r="I80" s="33"/>
      <c r="J80" s="33"/>
      <c r="K80" s="33"/>
      <c r="L80" s="33"/>
      <c r="M80" s="33"/>
      <c r="N80" s="33"/>
      <c r="O80" s="33"/>
      <c r="P80" s="33"/>
      <c r="Q80" s="33"/>
      <c r="R80" s="33"/>
      <c r="S80" s="33"/>
    </row>
    <row r="81" spans="1:19" ht="15.75" x14ac:dyDescent="0.25">
      <c r="A81" s="33"/>
      <c r="B81" s="33"/>
      <c r="C81" s="33"/>
      <c r="D81" s="33"/>
      <c r="E81" s="33"/>
      <c r="F81" s="33"/>
      <c r="G81" s="33"/>
      <c r="H81" s="33"/>
      <c r="I81" s="33"/>
      <c r="J81" s="33"/>
      <c r="K81" s="33"/>
      <c r="L81" s="33"/>
      <c r="M81" s="33"/>
      <c r="N81" s="33"/>
      <c r="O81" s="33"/>
      <c r="P81" s="33"/>
      <c r="Q81" s="33"/>
      <c r="R81" s="33"/>
      <c r="S81" s="33"/>
    </row>
    <row r="82" spans="1:19" ht="15.75" x14ac:dyDescent="0.25">
      <c r="A82" s="33"/>
      <c r="B82" s="33"/>
      <c r="C82" s="33"/>
      <c r="D82" s="33"/>
      <c r="E82" s="33"/>
      <c r="F82" s="33"/>
      <c r="G82" s="33"/>
      <c r="H82" s="33"/>
      <c r="I82" s="33"/>
      <c r="J82" s="33"/>
      <c r="K82" s="33"/>
      <c r="L82" s="33"/>
      <c r="M82" s="33"/>
      <c r="N82" s="33"/>
      <c r="O82" s="33"/>
      <c r="P82" s="33"/>
      <c r="Q82" s="33"/>
      <c r="R82" s="33"/>
      <c r="S82" s="33"/>
    </row>
    <row r="83" spans="1:19" ht="15.75" x14ac:dyDescent="0.25">
      <c r="A83" s="33"/>
      <c r="B83" s="33"/>
      <c r="C83" s="33"/>
      <c r="D83" s="33"/>
      <c r="E83" s="33"/>
      <c r="F83" s="33"/>
      <c r="G83" s="33"/>
      <c r="H83" s="33"/>
      <c r="I83" s="33"/>
      <c r="J83" s="33"/>
      <c r="K83" s="33"/>
      <c r="L83" s="33"/>
      <c r="M83" s="33"/>
      <c r="N83" s="33"/>
      <c r="O83" s="33"/>
      <c r="P83" s="33"/>
      <c r="Q83" s="33"/>
      <c r="R83" s="33"/>
      <c r="S83" s="33"/>
    </row>
    <row r="84" spans="1:19" ht="15.75" x14ac:dyDescent="0.25">
      <c r="A84" s="33"/>
      <c r="B84" s="33"/>
      <c r="C84" s="33"/>
      <c r="D84" s="33"/>
      <c r="E84" s="33"/>
      <c r="F84" s="33"/>
      <c r="G84" s="33"/>
      <c r="H84" s="33"/>
      <c r="I84" s="33"/>
      <c r="J84" s="33"/>
      <c r="K84" s="33"/>
      <c r="L84" s="33"/>
      <c r="M84" s="33"/>
      <c r="N84" s="33"/>
      <c r="O84" s="33"/>
      <c r="P84" s="33"/>
      <c r="Q84" s="33"/>
      <c r="R84" s="33"/>
      <c r="S84" s="33"/>
    </row>
    <row r="85" spans="1:19" ht="15.75" x14ac:dyDescent="0.25">
      <c r="A85" s="33"/>
      <c r="B85" s="33"/>
      <c r="C85" s="33"/>
      <c r="D85" s="33"/>
      <c r="E85" s="33"/>
      <c r="F85" s="33"/>
      <c r="G85" s="33"/>
      <c r="H85" s="33"/>
      <c r="I85" s="33"/>
      <c r="J85" s="33"/>
      <c r="K85" s="33"/>
      <c r="L85" s="33"/>
      <c r="M85" s="33"/>
      <c r="N85" s="33"/>
      <c r="O85" s="33"/>
      <c r="P85" s="33"/>
      <c r="Q85" s="33"/>
      <c r="R85" s="33"/>
      <c r="S85" s="33"/>
    </row>
    <row r="86" spans="1:19" ht="15.75" x14ac:dyDescent="0.25">
      <c r="A86" s="33"/>
      <c r="B86" s="33"/>
      <c r="C86" s="33"/>
      <c r="D86" s="33"/>
      <c r="E86" s="33"/>
      <c r="F86" s="33"/>
      <c r="G86" s="33"/>
      <c r="H86" s="33"/>
      <c r="I86" s="33"/>
      <c r="J86" s="33"/>
      <c r="K86" s="33"/>
      <c r="L86" s="33"/>
      <c r="M86" s="33"/>
      <c r="N86" s="33"/>
      <c r="O86" s="33"/>
      <c r="P86" s="33"/>
      <c r="Q86" s="33"/>
      <c r="R86" s="33"/>
      <c r="S86" s="33"/>
    </row>
    <row r="87" spans="1:19" ht="15.75" x14ac:dyDescent="0.25">
      <c r="A87" s="33"/>
      <c r="B87" s="33"/>
      <c r="C87" s="33"/>
      <c r="D87" s="33"/>
      <c r="E87" s="33"/>
      <c r="F87" s="33"/>
      <c r="G87" s="33"/>
      <c r="H87" s="33"/>
      <c r="I87" s="33"/>
      <c r="J87" s="33"/>
      <c r="K87" s="33"/>
      <c r="L87" s="33"/>
      <c r="M87" s="33"/>
      <c r="N87" s="33"/>
      <c r="O87" s="33"/>
      <c r="P87" s="33"/>
      <c r="Q87" s="33"/>
      <c r="R87" s="33"/>
      <c r="S87" s="33"/>
    </row>
    <row r="88" spans="1:19" ht="15.75" x14ac:dyDescent="0.25">
      <c r="A88" s="33"/>
      <c r="B88" s="33"/>
      <c r="C88" s="33"/>
      <c r="D88" s="33"/>
      <c r="E88" s="33"/>
      <c r="F88" s="33"/>
      <c r="G88" s="33"/>
      <c r="H88" s="33"/>
      <c r="I88" s="33"/>
      <c r="J88" s="33"/>
      <c r="K88" s="33"/>
      <c r="L88" s="33"/>
      <c r="M88" s="33"/>
      <c r="N88" s="33"/>
      <c r="O88" s="33"/>
      <c r="P88" s="33"/>
      <c r="Q88" s="33"/>
      <c r="R88" s="33"/>
      <c r="S88" s="33"/>
    </row>
    <row r="89" spans="1:19" ht="15.75" x14ac:dyDescent="0.25">
      <c r="A89" s="33"/>
      <c r="B89" s="33"/>
      <c r="C89" s="33"/>
      <c r="D89" s="33"/>
      <c r="E89" s="33"/>
      <c r="F89" s="33"/>
      <c r="G89" s="33"/>
      <c r="H89" s="33"/>
      <c r="I89" s="33"/>
      <c r="J89" s="33"/>
      <c r="K89" s="33"/>
      <c r="L89" s="33"/>
      <c r="M89" s="33"/>
      <c r="N89" s="33"/>
      <c r="O89" s="33"/>
      <c r="P89" s="33"/>
      <c r="Q89" s="33"/>
      <c r="R89" s="33"/>
      <c r="S89" s="33"/>
    </row>
    <row r="90" spans="1:19" ht="15.75" x14ac:dyDescent="0.25">
      <c r="A90" s="33"/>
      <c r="B90" s="33"/>
      <c r="C90" s="33"/>
      <c r="D90" s="33"/>
      <c r="E90" s="33"/>
      <c r="F90" s="33"/>
      <c r="G90" s="33"/>
      <c r="H90" s="33"/>
      <c r="I90" s="33"/>
      <c r="J90" s="33"/>
      <c r="K90" s="33"/>
      <c r="L90" s="33"/>
      <c r="M90" s="33"/>
      <c r="N90" s="33"/>
      <c r="O90" s="33"/>
      <c r="P90" s="33"/>
      <c r="Q90" s="33"/>
      <c r="R90" s="33"/>
      <c r="S90" s="33"/>
    </row>
    <row r="91" spans="1:19" ht="15.75" x14ac:dyDescent="0.25">
      <c r="A91" s="33"/>
      <c r="B91" s="33"/>
      <c r="C91" s="33"/>
      <c r="D91" s="33"/>
      <c r="E91" s="33"/>
      <c r="F91" s="33"/>
      <c r="G91" s="33"/>
      <c r="H91" s="33"/>
      <c r="I91" s="33"/>
      <c r="J91" s="33"/>
      <c r="K91" s="33"/>
      <c r="L91" s="33"/>
      <c r="M91" s="33"/>
      <c r="N91" s="33"/>
      <c r="O91" s="33"/>
      <c r="P91" s="33"/>
      <c r="Q91" s="33"/>
      <c r="R91" s="33"/>
      <c r="S91" s="33"/>
    </row>
  </sheetData>
  <sheetProtection password="CF26" sheet="1" objects="1" scenarios="1"/>
  <protectedRanges>
    <protectedRange sqref="P2:P8" name="Rango1_2"/>
  </protectedRanges>
  <mergeCells count="21">
    <mergeCell ref="P7:Q7"/>
    <mergeCell ref="C1:M3"/>
    <mergeCell ref="C4:M7"/>
    <mergeCell ref="A8:S8"/>
    <mergeCell ref="A1:B7"/>
    <mergeCell ref="P1:Q1"/>
    <mergeCell ref="R1:S7"/>
    <mergeCell ref="P2:Q2"/>
    <mergeCell ref="P3:Q3"/>
    <mergeCell ref="P4:Q4"/>
    <mergeCell ref="P5:Q5"/>
    <mergeCell ref="P6:Q6"/>
    <mergeCell ref="N1:O1"/>
    <mergeCell ref="N2:O2"/>
    <mergeCell ref="N3:O3"/>
    <mergeCell ref="N4:O4"/>
    <mergeCell ref="N5:O5"/>
    <mergeCell ref="N6:O6"/>
    <mergeCell ref="N7:O7"/>
    <mergeCell ref="N9:O9"/>
    <mergeCell ref="H9:I9"/>
  </mergeCells>
  <conditionalFormatting sqref="I10:I28">
    <cfRule type="expression" dxfId="7" priority="5" stopIfTrue="1">
      <formula>$I10="Bajo"</formula>
    </cfRule>
    <cfRule type="expression" dxfId="6" priority="7" stopIfTrue="1">
      <formula>$I10="Moderado"</formula>
    </cfRule>
    <cfRule type="expression" dxfId="5" priority="8" stopIfTrue="1">
      <formula>$I10="Alto"</formula>
    </cfRule>
    <cfRule type="expression" dxfId="4" priority="9" stopIfTrue="1">
      <formula>$I10="Extremo"</formula>
    </cfRule>
  </conditionalFormatting>
  <conditionalFormatting sqref="O10:O28">
    <cfRule type="expression" dxfId="3" priority="1" stopIfTrue="1">
      <formula>$O10="Bajo"</formula>
    </cfRule>
    <cfRule type="expression" dxfId="2" priority="2" stopIfTrue="1">
      <formula>$O10="Moderado"</formula>
    </cfRule>
    <cfRule type="expression" dxfId="1" priority="3" stopIfTrue="1">
      <formula>$O10="Alto"</formula>
    </cfRule>
    <cfRule type="expression" dxfId="0" priority="4" stopIfTrue="1">
      <formula>$O10="Extremo"</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8"/>
  <sheetViews>
    <sheetView topLeftCell="P1" zoomScale="70" zoomScaleNormal="70" workbookViewId="0">
      <selection activeCell="AB23" sqref="AB23"/>
    </sheetView>
  </sheetViews>
  <sheetFormatPr baseColWidth="10" defaultRowHeight="15" x14ac:dyDescent="0.25"/>
  <cols>
    <col min="1" max="1" width="8.5703125" style="5" customWidth="1"/>
    <col min="2" max="2" width="22.140625" style="5" customWidth="1"/>
    <col min="3" max="3" width="23.42578125" style="5" customWidth="1"/>
    <col min="4" max="4" width="21.85546875" style="5" customWidth="1"/>
    <col min="5" max="5" width="21.42578125" style="5" customWidth="1"/>
    <col min="6" max="6" width="19" style="5" customWidth="1"/>
    <col min="7" max="7" width="11.42578125" style="5" bestFit="1" customWidth="1"/>
    <col min="8" max="8" width="11.42578125" style="5"/>
    <col min="9" max="9" width="18.7109375" style="5" customWidth="1"/>
    <col min="10" max="10" width="17.28515625" style="5" customWidth="1"/>
    <col min="11" max="11" width="19" style="5" customWidth="1"/>
    <col min="12" max="12" width="11.42578125" style="5"/>
    <col min="13" max="13" width="21.7109375" style="5" customWidth="1"/>
    <col min="14" max="14" width="17.28515625" style="5" customWidth="1"/>
    <col min="15" max="15" width="42" style="5" customWidth="1"/>
    <col min="16" max="16" width="16.28515625" style="5" customWidth="1"/>
    <col min="17" max="17" width="11.42578125" style="5"/>
    <col min="18" max="18" width="16.85546875" style="5" customWidth="1"/>
    <col min="19" max="19" width="11.42578125" style="5"/>
    <col min="20" max="20" width="18.28515625" style="5" customWidth="1"/>
    <col min="21" max="21" width="56.28515625" style="5" customWidth="1"/>
    <col min="22" max="22" width="19.7109375" style="5" customWidth="1"/>
    <col min="23" max="23" width="18.140625" style="5" customWidth="1"/>
    <col min="24" max="24" width="15.5703125" style="5" customWidth="1"/>
    <col min="25" max="25" width="18.5703125" style="5" customWidth="1"/>
    <col min="26" max="26" width="16" style="5" customWidth="1"/>
    <col min="27" max="27" width="20" style="5" customWidth="1"/>
    <col min="28" max="28" width="11.85546875" style="5" customWidth="1"/>
    <col min="29" max="16384" width="11.42578125" style="5"/>
  </cols>
  <sheetData>
    <row r="1" spans="1:28"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28" hidden="1" x14ac:dyDescent="0.25">
      <c r="A2" s="17" t="s">
        <v>101</v>
      </c>
      <c r="B2" s="17" t="s">
        <v>102</v>
      </c>
      <c r="C2" s="17" t="s">
        <v>103</v>
      </c>
      <c r="D2" s="17" t="s">
        <v>104</v>
      </c>
      <c r="E2" s="17" t="s">
        <v>105</v>
      </c>
      <c r="F2" s="17" t="s">
        <v>106</v>
      </c>
      <c r="G2" s="17" t="s">
        <v>107</v>
      </c>
      <c r="H2" s="17" t="s">
        <v>108</v>
      </c>
      <c r="I2" s="17" t="s">
        <v>109</v>
      </c>
      <c r="J2" s="17" t="s">
        <v>110</v>
      </c>
      <c r="K2" s="17" t="s">
        <v>111</v>
      </c>
      <c r="L2" s="17" t="s">
        <v>112</v>
      </c>
      <c r="M2" s="17" t="s">
        <v>113</v>
      </c>
      <c r="N2" s="17" t="s">
        <v>114</v>
      </c>
      <c r="O2" s="17" t="s">
        <v>115</v>
      </c>
      <c r="P2" s="17" t="s">
        <v>116</v>
      </c>
      <c r="Q2" s="17" t="s">
        <v>119</v>
      </c>
      <c r="R2" s="17" t="s">
        <v>120</v>
      </c>
      <c r="S2" s="17" t="s">
        <v>121</v>
      </c>
      <c r="T2" s="17"/>
      <c r="U2" s="17"/>
      <c r="V2" s="17"/>
      <c r="W2" s="17"/>
      <c r="X2" s="17"/>
      <c r="Y2" s="17"/>
      <c r="Z2" s="17"/>
      <c r="AA2" s="17"/>
      <c r="AB2" s="17"/>
    </row>
    <row r="3" spans="1:28"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row>
    <row r="4" spans="1:28" ht="24.75" customHeight="1" x14ac:dyDescent="0.25">
      <c r="A4" s="17"/>
      <c r="B4" s="116" t="s">
        <v>140</v>
      </c>
      <c r="C4" s="116"/>
      <c r="D4" s="116"/>
      <c r="E4" s="116"/>
      <c r="F4" s="116"/>
      <c r="G4" s="116"/>
      <c r="H4" s="116"/>
      <c r="I4" s="116"/>
      <c r="J4" s="17"/>
      <c r="K4" s="116" t="s">
        <v>142</v>
      </c>
      <c r="L4" s="116"/>
      <c r="M4" s="114" t="s">
        <v>138</v>
      </c>
      <c r="N4" s="114" t="s">
        <v>143</v>
      </c>
      <c r="O4" s="114" t="s">
        <v>144</v>
      </c>
      <c r="P4" s="114" t="s">
        <v>145</v>
      </c>
      <c r="Q4" s="114" t="s">
        <v>146</v>
      </c>
      <c r="R4" s="30"/>
      <c r="S4" s="115" t="s">
        <v>152</v>
      </c>
      <c r="T4" s="115"/>
      <c r="U4" s="114" t="s">
        <v>138</v>
      </c>
      <c r="V4" s="114" t="s">
        <v>143</v>
      </c>
      <c r="W4" s="114" t="s">
        <v>144</v>
      </c>
      <c r="X4" s="114" t="s">
        <v>145</v>
      </c>
      <c r="Y4" s="114" t="s">
        <v>146</v>
      </c>
      <c r="Z4" s="17"/>
      <c r="AA4" s="117" t="s">
        <v>153</v>
      </c>
      <c r="AB4" s="117"/>
    </row>
    <row r="5" spans="1:28" ht="38.25" customHeight="1" x14ac:dyDescent="0.25">
      <c r="A5" s="17"/>
      <c r="B5" s="116"/>
      <c r="C5" s="116"/>
      <c r="D5" s="116"/>
      <c r="E5" s="116"/>
      <c r="F5" s="116"/>
      <c r="G5" s="116"/>
      <c r="H5" s="116"/>
      <c r="I5" s="116"/>
      <c r="J5" s="17"/>
      <c r="K5" s="116"/>
      <c r="L5" s="116"/>
      <c r="M5" s="114"/>
      <c r="N5" s="114"/>
      <c r="O5" s="114"/>
      <c r="P5" s="114"/>
      <c r="Q5" s="114"/>
      <c r="R5" s="30"/>
      <c r="S5" s="115"/>
      <c r="T5" s="115"/>
      <c r="U5" s="114"/>
      <c r="V5" s="114"/>
      <c r="W5" s="114"/>
      <c r="X5" s="114"/>
      <c r="Y5" s="114"/>
      <c r="Z5" s="17"/>
      <c r="AA5" s="117"/>
      <c r="AB5" s="117"/>
    </row>
    <row r="6" spans="1:28" x14ac:dyDescent="0.25">
      <c r="A6" s="17"/>
      <c r="B6" s="116"/>
      <c r="C6" s="116"/>
      <c r="D6" s="116"/>
      <c r="E6" s="116"/>
      <c r="F6" s="116"/>
      <c r="G6" s="116"/>
      <c r="H6" s="116"/>
      <c r="I6" s="116"/>
      <c r="J6" s="17"/>
      <c r="K6" s="116"/>
      <c r="L6" s="116"/>
      <c r="M6" s="114"/>
      <c r="N6" s="114"/>
      <c r="O6" s="114"/>
      <c r="P6" s="114"/>
      <c r="Q6" s="114"/>
      <c r="R6" s="30"/>
      <c r="S6" s="115"/>
      <c r="T6" s="115"/>
      <c r="U6" s="114"/>
      <c r="V6" s="114"/>
      <c r="W6" s="114"/>
      <c r="X6" s="114"/>
      <c r="Y6" s="114"/>
      <c r="Z6" s="17"/>
      <c r="AA6" s="117"/>
      <c r="AB6" s="117"/>
    </row>
    <row r="7" spans="1:28" x14ac:dyDescent="0.25">
      <c r="A7" s="17"/>
      <c r="B7" s="116"/>
      <c r="C7" s="116"/>
      <c r="D7" s="116"/>
      <c r="E7" s="116"/>
      <c r="F7" s="116"/>
      <c r="G7" s="116"/>
      <c r="H7" s="116"/>
      <c r="I7" s="116"/>
      <c r="J7" s="17"/>
      <c r="K7" s="116"/>
      <c r="L7" s="116"/>
      <c r="M7" s="35" t="s">
        <v>147</v>
      </c>
      <c r="N7" s="35" t="s">
        <v>148</v>
      </c>
      <c r="O7" s="35" t="s">
        <v>149</v>
      </c>
      <c r="P7" s="35">
        <v>2</v>
      </c>
      <c r="Q7" s="35">
        <v>1</v>
      </c>
      <c r="R7" s="30"/>
      <c r="S7" s="115"/>
      <c r="T7" s="115"/>
      <c r="U7" s="35" t="s">
        <v>147</v>
      </c>
      <c r="V7" s="35" t="s">
        <v>148</v>
      </c>
      <c r="W7" s="35" t="s">
        <v>149</v>
      </c>
      <c r="X7" s="35">
        <v>2</v>
      </c>
      <c r="Y7" s="35">
        <v>0</v>
      </c>
      <c r="Z7" s="17"/>
      <c r="AA7" s="117"/>
      <c r="AB7" s="117"/>
    </row>
    <row r="8" spans="1:28" x14ac:dyDescent="0.25">
      <c r="A8" s="17"/>
      <c r="B8" s="116"/>
      <c r="C8" s="116"/>
      <c r="D8" s="116"/>
      <c r="E8" s="116"/>
      <c r="F8" s="116"/>
      <c r="G8" s="116"/>
      <c r="H8" s="116"/>
      <c r="I8" s="116"/>
      <c r="J8" s="17"/>
      <c r="K8" s="116"/>
      <c r="L8" s="116"/>
      <c r="M8" s="35" t="s">
        <v>7</v>
      </c>
      <c r="N8" s="35" t="s">
        <v>148</v>
      </c>
      <c r="O8" s="35" t="s">
        <v>148</v>
      </c>
      <c r="P8" s="35">
        <v>1</v>
      </c>
      <c r="Q8" s="35">
        <v>1</v>
      </c>
      <c r="R8" s="30"/>
      <c r="S8" s="115"/>
      <c r="T8" s="115"/>
      <c r="U8" s="35" t="s">
        <v>7</v>
      </c>
      <c r="V8" s="35" t="s">
        <v>148</v>
      </c>
      <c r="W8" s="35" t="s">
        <v>148</v>
      </c>
      <c r="X8" s="35">
        <v>1</v>
      </c>
      <c r="Y8" s="35">
        <v>0</v>
      </c>
      <c r="Z8" s="17"/>
      <c r="AA8" s="117"/>
      <c r="AB8" s="117"/>
    </row>
    <row r="9" spans="1:28" x14ac:dyDescent="0.25">
      <c r="A9" s="17"/>
      <c r="B9" s="116"/>
      <c r="C9" s="116"/>
      <c r="D9" s="116"/>
      <c r="E9" s="116"/>
      <c r="F9" s="116"/>
      <c r="G9" s="116"/>
      <c r="H9" s="116"/>
      <c r="I9" s="116"/>
      <c r="J9" s="17"/>
      <c r="K9" s="116"/>
      <c r="L9" s="116"/>
      <c r="M9" s="35" t="s">
        <v>7</v>
      </c>
      <c r="N9" s="35" t="s">
        <v>150</v>
      </c>
      <c r="O9" s="35" t="s">
        <v>148</v>
      </c>
      <c r="P9" s="35">
        <v>0</v>
      </c>
      <c r="Q9" s="35">
        <v>1</v>
      </c>
      <c r="R9" s="30"/>
      <c r="S9" s="115"/>
      <c r="T9" s="115"/>
      <c r="U9" s="35" t="s">
        <v>7</v>
      </c>
      <c r="V9" s="35" t="s">
        <v>150</v>
      </c>
      <c r="W9" s="35" t="s">
        <v>148</v>
      </c>
      <c r="X9" s="35">
        <v>0</v>
      </c>
      <c r="Y9" s="35">
        <v>0</v>
      </c>
      <c r="Z9" s="17"/>
      <c r="AA9" s="117"/>
      <c r="AB9" s="117"/>
    </row>
    <row r="10" spans="1:28" x14ac:dyDescent="0.25">
      <c r="A10" s="17"/>
      <c r="B10" s="116"/>
      <c r="C10" s="116"/>
      <c r="D10" s="116"/>
      <c r="E10" s="116"/>
      <c r="F10" s="116"/>
      <c r="G10" s="116"/>
      <c r="H10" s="116"/>
      <c r="I10" s="116"/>
      <c r="J10" s="17"/>
      <c r="K10" s="116"/>
      <c r="L10" s="116"/>
      <c r="M10" s="35" t="s">
        <v>7</v>
      </c>
      <c r="N10" s="35" t="s">
        <v>148</v>
      </c>
      <c r="O10" s="35" t="s">
        <v>150</v>
      </c>
      <c r="P10" s="35">
        <v>1</v>
      </c>
      <c r="Q10" s="35">
        <v>0</v>
      </c>
      <c r="R10" s="30"/>
      <c r="S10" s="115"/>
      <c r="T10" s="115"/>
      <c r="U10" s="35" t="s">
        <v>7</v>
      </c>
      <c r="V10" s="35" t="s">
        <v>148</v>
      </c>
      <c r="W10" s="35" t="s">
        <v>150</v>
      </c>
      <c r="X10" s="35">
        <v>1</v>
      </c>
      <c r="Y10" s="35">
        <v>0</v>
      </c>
      <c r="Z10" s="17"/>
      <c r="AA10" s="117"/>
      <c r="AB10" s="117"/>
    </row>
    <row r="11" spans="1:28"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row>
    <row r="12" spans="1:28"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1:28"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28" ht="131.25" customHeight="1" x14ac:dyDescent="0.25">
      <c r="A15" s="36" t="s">
        <v>73</v>
      </c>
      <c r="B15" s="36" t="s">
        <v>72</v>
      </c>
      <c r="C15" s="36" t="s">
        <v>155</v>
      </c>
      <c r="D15" s="36" t="s">
        <v>85</v>
      </c>
      <c r="E15" s="113" t="s">
        <v>94</v>
      </c>
      <c r="F15" s="113"/>
      <c r="G15" s="113" t="s">
        <v>95</v>
      </c>
      <c r="H15" s="113"/>
      <c r="I15" s="113" t="s">
        <v>96</v>
      </c>
      <c r="J15" s="113"/>
      <c r="K15" s="113" t="s">
        <v>97</v>
      </c>
      <c r="L15" s="113"/>
      <c r="M15" s="113" t="s">
        <v>98</v>
      </c>
      <c r="N15" s="113"/>
      <c r="O15" s="113" t="s">
        <v>99</v>
      </c>
      <c r="P15" s="113"/>
      <c r="Q15" s="113" t="s">
        <v>100</v>
      </c>
      <c r="R15" s="113"/>
      <c r="S15" s="36" t="s">
        <v>117</v>
      </c>
      <c r="T15" s="36" t="s">
        <v>122</v>
      </c>
      <c r="U15" s="36" t="s">
        <v>118</v>
      </c>
      <c r="V15" s="36" t="s">
        <v>123</v>
      </c>
      <c r="W15" s="36" t="s">
        <v>124</v>
      </c>
      <c r="X15" s="36" t="s">
        <v>9</v>
      </c>
      <c r="Y15" s="36" t="s">
        <v>141</v>
      </c>
      <c r="Z15" s="36" t="s">
        <v>138</v>
      </c>
      <c r="AA15" s="36" t="s">
        <v>139</v>
      </c>
      <c r="AB15" s="36" t="s">
        <v>151</v>
      </c>
    </row>
    <row r="16" spans="1:28" ht="267.75" x14ac:dyDescent="0.25">
      <c r="A16" s="16">
        <v>1</v>
      </c>
      <c r="B16" s="23" t="str">
        <f>Matriz!B10</f>
        <v>Control Disciplinario</v>
      </c>
      <c r="C16" s="48" t="s">
        <v>186</v>
      </c>
      <c r="D16" s="48" t="s">
        <v>196</v>
      </c>
      <c r="E16" s="16" t="s">
        <v>102</v>
      </c>
      <c r="F16" s="23">
        <f>IF(E16="Asignado",15,0)</f>
        <v>0</v>
      </c>
      <c r="G16" s="16" t="s">
        <v>103</v>
      </c>
      <c r="H16" s="23">
        <f>IF(G16="Adecuado",15,0)</f>
        <v>15</v>
      </c>
      <c r="I16" s="16" t="s">
        <v>105</v>
      </c>
      <c r="J16" s="23">
        <f>IF(I16="Oportuna",15,0)</f>
        <v>15</v>
      </c>
      <c r="K16" s="16" t="s">
        <v>107</v>
      </c>
      <c r="L16" s="23">
        <f>IF(K16="Prevenir",15,IF(K16="Detectar",10,0))</f>
        <v>15</v>
      </c>
      <c r="M16" s="16" t="s">
        <v>110</v>
      </c>
      <c r="N16" s="23">
        <f>IF(M16="Confiable",15,0)</f>
        <v>15</v>
      </c>
      <c r="O16" s="16" t="s">
        <v>112</v>
      </c>
      <c r="P16" s="23">
        <f>IF(O16="Se Investigan y resuelven oportunamente",15,0)</f>
        <v>15</v>
      </c>
      <c r="Q16" s="16" t="s">
        <v>114</v>
      </c>
      <c r="R16" s="23">
        <f>IF(Q16="Completa",10,IF(Q16="Incompleta",5,0))</f>
        <v>10</v>
      </c>
      <c r="S16" s="23">
        <f>F16+H16+J16+L16+N16+P16+R16</f>
        <v>85</v>
      </c>
      <c r="T16" s="23" t="str">
        <f>IF(S16&gt;95,"Fuerte",IF(S16&gt;85,"Moderado","Debil"))</f>
        <v>Debil</v>
      </c>
      <c r="U16" s="16" t="s">
        <v>119</v>
      </c>
      <c r="V16" s="23" t="str">
        <f>IF(U16="Siempre de manera consistente por parte del responsable","Fuerte",IF(U16="Algunas veces por parte del responsable","Moderado",IF(U16="No se ejecuta por parte del responsable","Debil",)))</f>
        <v>Fuerte</v>
      </c>
      <c r="W16" s="23" t="str">
        <f>IF(OR(T16="Debil",V16="Debil"),"Debil", IF(OR(T16="Moderado",V16="Moderado"),"Moderado",IF(AND(T16="Fuerte",V16="Fuerte"),"Fuerte",)))</f>
        <v>Debil</v>
      </c>
      <c r="X16" s="23">
        <f>IF(W16="Fuerte",100,IF(W16="Moderado",50,0))</f>
        <v>0</v>
      </c>
      <c r="Y16" s="23" t="str">
        <f>IF(K16="Prevenir","Probabilidad",IF(K16="Detectar","Impacto","No es un Control"))</f>
        <v>Probabilidad</v>
      </c>
      <c r="Z16" s="16" t="s">
        <v>197</v>
      </c>
      <c r="AA16" s="5">
        <v>0</v>
      </c>
      <c r="AB16" s="16">
        <v>0</v>
      </c>
    </row>
    <row r="17" spans="1:28" ht="306" x14ac:dyDescent="0.25">
      <c r="A17" s="16">
        <v>2</v>
      </c>
      <c r="B17" s="23" t="str">
        <f>Matriz!B11</f>
        <v>Control Disciplinario</v>
      </c>
      <c r="C17" s="48" t="s">
        <v>186</v>
      </c>
      <c r="D17" s="48" t="s">
        <v>198</v>
      </c>
      <c r="E17" s="16" t="s">
        <v>102</v>
      </c>
      <c r="F17" s="23">
        <f>IF(E17="Asignado",15,0)</f>
        <v>0</v>
      </c>
      <c r="G17" s="16" t="s">
        <v>103</v>
      </c>
      <c r="H17" s="23">
        <f>IF(G17="Adecuado",15,0)</f>
        <v>15</v>
      </c>
      <c r="I17" s="16" t="s">
        <v>105</v>
      </c>
      <c r="J17" s="23">
        <f>IF(I17="Oportuna",15,0)</f>
        <v>15</v>
      </c>
      <c r="K17" s="16" t="s">
        <v>107</v>
      </c>
      <c r="L17" s="23">
        <f>IF(K17="Prevenir",15,IF(K17="Detectar",10,0))</f>
        <v>15</v>
      </c>
      <c r="M17" s="16" t="s">
        <v>110</v>
      </c>
      <c r="N17" s="23">
        <f>IF(M17="Confiable",15,0)</f>
        <v>15</v>
      </c>
      <c r="O17" s="16" t="s">
        <v>112</v>
      </c>
      <c r="P17" s="23">
        <f>IF(O17="Se Investigan y resuelven oportunamente",15,0)</f>
        <v>15</v>
      </c>
      <c r="Q17" s="16" t="s">
        <v>114</v>
      </c>
      <c r="R17" s="23">
        <f>IF(Q17="Completa",10,IF(Q17="Incompleta",5,0))</f>
        <v>10</v>
      </c>
      <c r="S17" s="23">
        <f>F17+H17+J17+L17+N17+P17+R17</f>
        <v>85</v>
      </c>
      <c r="T17" s="23" t="str">
        <f>IF(S17&gt;95,"Fuerte",IF(S17&gt;85,"Moderado","Debil"))</f>
        <v>Debil</v>
      </c>
      <c r="U17" s="16" t="s">
        <v>119</v>
      </c>
      <c r="V17" s="58" t="str">
        <f t="shared" ref="V17:V23" si="0">IF(U17="Siempre de manera consistente por parte del responsable","Fuerte",IF(U17="Algunas veces por parte del responsable","Moderado",IF(U17="No se ejecuta por parte del responsable","Debil",)))</f>
        <v>Fuerte</v>
      </c>
      <c r="W17" s="58" t="str">
        <f t="shared" ref="W17:W23" si="1">IF(OR(T17="Debil",V17="Debil"),"Debil", IF(OR(T17="Moderado",V17="Moderado"),"Moderado",IF(AND(T17="Fuerte",V17="Fuerte"),"Fuerte",)))</f>
        <v>Debil</v>
      </c>
      <c r="X17" s="58">
        <f t="shared" ref="X17:X23" si="2">IF(W17="Fuerte",100,IF(W17="Moderado",50,0))</f>
        <v>0</v>
      </c>
      <c r="Y17" s="58" t="str">
        <f t="shared" ref="Y17:Y23" si="3">IF(K17="Prevenir","Probabilidad",IF(K17="Detectar","Impacto","No es un Control"))</f>
        <v>Probabilidad</v>
      </c>
      <c r="Z17" s="16" t="s">
        <v>197</v>
      </c>
      <c r="AA17" s="5">
        <v>0</v>
      </c>
      <c r="AB17" s="16">
        <v>0</v>
      </c>
    </row>
    <row r="18" spans="1:28" ht="360" x14ac:dyDescent="0.25">
      <c r="A18" s="16">
        <v>3</v>
      </c>
      <c r="B18" s="57" t="s">
        <v>246</v>
      </c>
      <c r="C18" s="41" t="s">
        <v>202</v>
      </c>
      <c r="D18" s="41" t="s">
        <v>203</v>
      </c>
      <c r="E18" s="16" t="s">
        <v>101</v>
      </c>
      <c r="F18" s="23">
        <f>IF(E18="Asignado",15,0)</f>
        <v>15</v>
      </c>
      <c r="G18" s="16" t="s">
        <v>103</v>
      </c>
      <c r="H18" s="23">
        <f>IF(G18="Adecuado",15,0)</f>
        <v>15</v>
      </c>
      <c r="I18" s="16" t="s">
        <v>105</v>
      </c>
      <c r="J18" s="23">
        <f>IF(I18="Oportuna",15,0)</f>
        <v>15</v>
      </c>
      <c r="K18" s="16" t="s">
        <v>107</v>
      </c>
      <c r="L18" s="23">
        <f>IF(K18="Prevenir",15,IF(K18="Detectar",10,0))</f>
        <v>15</v>
      </c>
      <c r="M18" s="16" t="s">
        <v>110</v>
      </c>
      <c r="N18" s="23">
        <f>IF(M18="Confiable",15,0)</f>
        <v>15</v>
      </c>
      <c r="O18" s="16" t="s">
        <v>112</v>
      </c>
      <c r="P18" s="23">
        <f>IF(O18="Se Investigan y resuelven oportunamente",15,0)</f>
        <v>15</v>
      </c>
      <c r="Q18" s="16" t="s">
        <v>114</v>
      </c>
      <c r="R18" s="23">
        <f>IF(Q18="Completa",10,IF(Q18="Incompleta",5,0))</f>
        <v>10</v>
      </c>
      <c r="S18" s="23">
        <f>F18+H18+J18+L18+N18+P18+R18</f>
        <v>100</v>
      </c>
      <c r="T18" s="23" t="str">
        <f>IF(S18&gt;95,"Fuerte",IF(S18&gt;85,"Moderado","Debil"))</f>
        <v>Fuerte</v>
      </c>
      <c r="U18" s="16" t="s">
        <v>119</v>
      </c>
      <c r="V18" s="58" t="str">
        <f t="shared" si="0"/>
        <v>Fuerte</v>
      </c>
      <c r="W18" s="58" t="str">
        <f t="shared" si="1"/>
        <v>Fuerte</v>
      </c>
      <c r="X18" s="58">
        <f t="shared" si="2"/>
        <v>100</v>
      </c>
      <c r="Y18" s="58" t="str">
        <f t="shared" si="3"/>
        <v>Probabilidad</v>
      </c>
      <c r="Z18" s="16" t="s">
        <v>147</v>
      </c>
      <c r="AA18" s="16">
        <v>2</v>
      </c>
      <c r="AB18" s="16">
        <v>0</v>
      </c>
    </row>
    <row r="19" spans="1:28" ht="371.25" customHeight="1" x14ac:dyDescent="0.25">
      <c r="A19" s="56">
        <v>4</v>
      </c>
      <c r="B19" s="57" t="s">
        <v>209</v>
      </c>
      <c r="C19" s="61" t="s">
        <v>218</v>
      </c>
      <c r="D19" s="62" t="s">
        <v>219</v>
      </c>
      <c r="E19" s="56" t="s">
        <v>102</v>
      </c>
      <c r="F19" s="58">
        <v>0</v>
      </c>
      <c r="G19" s="56" t="s">
        <v>103</v>
      </c>
      <c r="H19" s="58">
        <v>15</v>
      </c>
      <c r="I19" s="56" t="s">
        <v>105</v>
      </c>
      <c r="J19" s="58">
        <v>15</v>
      </c>
      <c r="K19" s="56" t="s">
        <v>107</v>
      </c>
      <c r="L19" s="58">
        <v>10</v>
      </c>
      <c r="M19" s="56" t="s">
        <v>110</v>
      </c>
      <c r="N19" s="58">
        <v>15</v>
      </c>
      <c r="O19" s="56" t="s">
        <v>112</v>
      </c>
      <c r="P19" s="58">
        <v>15</v>
      </c>
      <c r="Q19" s="56" t="s">
        <v>114</v>
      </c>
      <c r="R19" s="58">
        <v>10</v>
      </c>
      <c r="S19" s="58">
        <f>F19+H19+J19+L19+N19+P19+R19</f>
        <v>80</v>
      </c>
      <c r="T19" s="58" t="s">
        <v>222</v>
      </c>
      <c r="U19" s="56" t="s">
        <v>119</v>
      </c>
      <c r="V19" s="58" t="str">
        <f t="shared" si="0"/>
        <v>Fuerte</v>
      </c>
      <c r="W19" s="58" t="str">
        <f t="shared" si="1"/>
        <v>Debil</v>
      </c>
      <c r="X19" s="58">
        <f t="shared" si="2"/>
        <v>0</v>
      </c>
      <c r="Y19" s="58" t="str">
        <f t="shared" si="3"/>
        <v>Probabilidad</v>
      </c>
      <c r="Z19" s="56" t="s">
        <v>197</v>
      </c>
      <c r="AA19" s="56"/>
      <c r="AB19" s="56"/>
    </row>
    <row r="20" spans="1:28" ht="368.25" customHeight="1" x14ac:dyDescent="0.25">
      <c r="A20" s="56">
        <v>5</v>
      </c>
      <c r="B20" s="57" t="s">
        <v>209</v>
      </c>
      <c r="C20" s="61" t="s">
        <v>220</v>
      </c>
      <c r="D20" s="62" t="s">
        <v>221</v>
      </c>
      <c r="E20" s="56" t="s">
        <v>102</v>
      </c>
      <c r="F20" s="58">
        <v>0</v>
      </c>
      <c r="G20" s="56" t="s">
        <v>103</v>
      </c>
      <c r="H20" s="58">
        <v>15</v>
      </c>
      <c r="I20" s="56" t="s">
        <v>105</v>
      </c>
      <c r="J20" s="58">
        <v>15</v>
      </c>
      <c r="K20" s="56" t="s">
        <v>108</v>
      </c>
      <c r="L20" s="58">
        <v>10</v>
      </c>
      <c r="M20" s="56" t="s">
        <v>110</v>
      </c>
      <c r="N20" s="58">
        <v>15</v>
      </c>
      <c r="O20" s="56" t="s">
        <v>112</v>
      </c>
      <c r="P20" s="58">
        <v>15</v>
      </c>
      <c r="Q20" s="56" t="s">
        <v>114</v>
      </c>
      <c r="R20" s="58">
        <v>10</v>
      </c>
      <c r="S20" s="58">
        <v>80</v>
      </c>
      <c r="T20" s="58" t="s">
        <v>222</v>
      </c>
      <c r="U20" s="56" t="s">
        <v>121</v>
      </c>
      <c r="V20" s="58" t="str">
        <f t="shared" si="0"/>
        <v>Debil</v>
      </c>
      <c r="W20" s="58" t="str">
        <f t="shared" si="1"/>
        <v>Debil</v>
      </c>
      <c r="X20" s="58">
        <f t="shared" si="2"/>
        <v>0</v>
      </c>
      <c r="Y20" s="58" t="str">
        <f t="shared" si="3"/>
        <v>Impacto</v>
      </c>
      <c r="Z20" s="56" t="s">
        <v>222</v>
      </c>
      <c r="AA20" s="56">
        <v>0</v>
      </c>
      <c r="AB20" s="56">
        <v>0</v>
      </c>
    </row>
    <row r="21" spans="1:28" ht="341.25" customHeight="1" x14ac:dyDescent="0.25">
      <c r="A21" s="56">
        <v>6</v>
      </c>
      <c r="B21" s="57" t="s">
        <v>224</v>
      </c>
      <c r="C21" s="61" t="s">
        <v>231</v>
      </c>
      <c r="D21" s="62" t="s">
        <v>226</v>
      </c>
      <c r="E21" s="16" t="s">
        <v>101</v>
      </c>
      <c r="F21" s="23">
        <v>15</v>
      </c>
      <c r="G21" s="16" t="s">
        <v>103</v>
      </c>
      <c r="H21" s="23">
        <v>15</v>
      </c>
      <c r="I21" s="16" t="s">
        <v>105</v>
      </c>
      <c r="J21" s="23">
        <v>15</v>
      </c>
      <c r="K21" s="16" t="s">
        <v>108</v>
      </c>
      <c r="L21" s="23">
        <v>10</v>
      </c>
      <c r="M21" s="16" t="s">
        <v>110</v>
      </c>
      <c r="N21" s="23">
        <v>15</v>
      </c>
      <c r="O21" s="16" t="s">
        <v>112</v>
      </c>
      <c r="P21" s="23">
        <v>15</v>
      </c>
      <c r="Q21" s="16" t="s">
        <v>114</v>
      </c>
      <c r="R21" s="23">
        <v>10</v>
      </c>
      <c r="S21" s="23">
        <v>95</v>
      </c>
      <c r="T21" s="23" t="s">
        <v>7</v>
      </c>
      <c r="U21" s="16" t="s">
        <v>119</v>
      </c>
      <c r="V21" s="58" t="str">
        <f t="shared" si="0"/>
        <v>Fuerte</v>
      </c>
      <c r="W21" s="58" t="str">
        <f t="shared" si="1"/>
        <v>Moderado</v>
      </c>
      <c r="X21" s="58">
        <f t="shared" si="2"/>
        <v>50</v>
      </c>
      <c r="Y21" s="58" t="str">
        <f t="shared" si="3"/>
        <v>Impacto</v>
      </c>
      <c r="Z21" s="16" t="s">
        <v>7</v>
      </c>
      <c r="AA21" s="16">
        <v>0</v>
      </c>
      <c r="AB21" s="16">
        <v>0</v>
      </c>
    </row>
    <row r="22" spans="1:28" ht="409.5" x14ac:dyDescent="0.25">
      <c r="A22" s="56">
        <v>7</v>
      </c>
      <c r="B22" s="57" t="str">
        <f>Matriz!B16</f>
        <v>Gestión de Competitividad</v>
      </c>
      <c r="C22" s="61" t="s">
        <v>244</v>
      </c>
      <c r="D22" s="61" t="s">
        <v>237</v>
      </c>
      <c r="E22" s="56" t="s">
        <v>101</v>
      </c>
      <c r="F22" s="58">
        <f>IF(E22="Asignado",15,0)</f>
        <v>15</v>
      </c>
      <c r="G22" s="56" t="s">
        <v>103</v>
      </c>
      <c r="H22" s="58">
        <f>IF(G22="Adecuado",15,0)</f>
        <v>15</v>
      </c>
      <c r="I22" s="56" t="s">
        <v>105</v>
      </c>
      <c r="J22" s="58">
        <f>IF(I22="Oportuna",15,0)</f>
        <v>15</v>
      </c>
      <c r="K22" s="56" t="s">
        <v>107</v>
      </c>
      <c r="L22" s="58">
        <f>IF(K22="Prevenir",15,IF(K22="Detectar",10,0))</f>
        <v>15</v>
      </c>
      <c r="M22" s="56" t="s">
        <v>110</v>
      </c>
      <c r="N22" s="58">
        <f>IF(M22="Confiable",15,0)</f>
        <v>15</v>
      </c>
      <c r="O22" s="56" t="s">
        <v>112</v>
      </c>
      <c r="P22" s="58">
        <f>IF(O22="Se Investigan y resuelven oportunamente",15,0)</f>
        <v>15</v>
      </c>
      <c r="Q22" s="56" t="s">
        <v>114</v>
      </c>
      <c r="R22" s="58">
        <f>IF(Q22="Completa",10,IF(Q22="Incompleta",5,0))</f>
        <v>10</v>
      </c>
      <c r="S22" s="58">
        <f>F22+H22+J22+L22+N22+P22+R22</f>
        <v>100</v>
      </c>
      <c r="T22" s="58" t="str">
        <f>IF(S22&gt;95,"Fuerte",IF(S22&gt;85,"Moderado","Debil"))</f>
        <v>Fuerte</v>
      </c>
      <c r="U22" s="56" t="s">
        <v>119</v>
      </c>
      <c r="V22" s="58" t="str">
        <f t="shared" si="0"/>
        <v>Fuerte</v>
      </c>
      <c r="W22" s="58" t="str">
        <f t="shared" si="1"/>
        <v>Fuerte</v>
      </c>
      <c r="X22" s="58">
        <f t="shared" si="2"/>
        <v>100</v>
      </c>
      <c r="Y22" s="58" t="str">
        <f t="shared" si="3"/>
        <v>Probabilidad</v>
      </c>
      <c r="Z22" s="16" t="s">
        <v>147</v>
      </c>
      <c r="AA22" s="16">
        <v>2</v>
      </c>
      <c r="AB22" s="16">
        <v>0</v>
      </c>
    </row>
    <row r="23" spans="1:28" ht="265.5" customHeight="1" x14ac:dyDescent="0.25">
      <c r="A23" s="56">
        <v>8</v>
      </c>
      <c r="B23" s="57" t="s">
        <v>234</v>
      </c>
      <c r="C23" s="61" t="s">
        <v>245</v>
      </c>
      <c r="D23" s="61" t="s">
        <v>238</v>
      </c>
      <c r="E23" s="56" t="s">
        <v>101</v>
      </c>
      <c r="F23" s="58">
        <f>IF(E23="Asignado",15,0)</f>
        <v>15</v>
      </c>
      <c r="G23" s="56" t="s">
        <v>103</v>
      </c>
      <c r="H23" s="58">
        <f>IF(G23="Adecuado",15,0)</f>
        <v>15</v>
      </c>
      <c r="I23" s="56" t="s">
        <v>105</v>
      </c>
      <c r="J23" s="58">
        <f>IF(I23="Oportuna",15,0)</f>
        <v>15</v>
      </c>
      <c r="K23" s="56" t="s">
        <v>107</v>
      </c>
      <c r="L23" s="58">
        <f>IF(K23="Prevenir",15,IF(K23="Detectar",10,0))</f>
        <v>15</v>
      </c>
      <c r="M23" s="56" t="s">
        <v>110</v>
      </c>
      <c r="N23" s="58">
        <f>IF(M23="Confiable",15,0)</f>
        <v>15</v>
      </c>
      <c r="O23" s="56" t="s">
        <v>112</v>
      </c>
      <c r="P23" s="58">
        <f>IF(O23="Se Investigan y resuelven oportunamente",15,0)</f>
        <v>15</v>
      </c>
      <c r="Q23" s="56" t="s">
        <v>114</v>
      </c>
      <c r="R23" s="58">
        <f>IF(Q23="Completa",10,IF(Q23="Incompleta",5,0))</f>
        <v>10</v>
      </c>
      <c r="S23" s="58">
        <f>F23+H23+J23+L23+N23+P23+R23</f>
        <v>100</v>
      </c>
      <c r="T23" s="58" t="str">
        <f>IF(S23&gt;95,"Fuerte",IF(S23&gt;85,"Moderado","Debil"))</f>
        <v>Fuerte</v>
      </c>
      <c r="U23" s="56" t="s">
        <v>119</v>
      </c>
      <c r="V23" s="58" t="str">
        <f t="shared" si="0"/>
        <v>Fuerte</v>
      </c>
      <c r="W23" s="58" t="str">
        <f t="shared" si="1"/>
        <v>Fuerte</v>
      </c>
      <c r="X23" s="58">
        <f t="shared" si="2"/>
        <v>100</v>
      </c>
      <c r="Y23" s="58" t="str">
        <f t="shared" si="3"/>
        <v>Probabilidad</v>
      </c>
      <c r="Z23" s="16" t="s">
        <v>147</v>
      </c>
      <c r="AA23" s="16">
        <v>2</v>
      </c>
      <c r="AB23" s="16">
        <v>0</v>
      </c>
    </row>
    <row r="24" spans="1:28" ht="409.5" x14ac:dyDescent="0.25">
      <c r="A24" s="56">
        <v>9</v>
      </c>
      <c r="B24" s="23" t="s">
        <v>251</v>
      </c>
      <c r="C24" s="56" t="s">
        <v>258</v>
      </c>
      <c r="D24" s="63" t="s">
        <v>259</v>
      </c>
      <c r="E24" s="16" t="s">
        <v>102</v>
      </c>
      <c r="F24" s="23">
        <f t="shared" ref="F24:F48" si="4">IF(E24="Asignado",15,0)</f>
        <v>0</v>
      </c>
      <c r="G24" s="16" t="s">
        <v>103</v>
      </c>
      <c r="H24" s="23">
        <f t="shared" ref="H24:H48" si="5">IF(G24="Adecuado",15,0)</f>
        <v>15</v>
      </c>
      <c r="I24" s="16" t="s">
        <v>105</v>
      </c>
      <c r="J24" s="23">
        <f t="shared" ref="J24:J48" si="6">IF(I24="Oportuna",15,0)</f>
        <v>15</v>
      </c>
      <c r="K24" s="16" t="s">
        <v>107</v>
      </c>
      <c r="L24" s="23">
        <f t="shared" ref="L24:L48" si="7">IF(K24="Prevenir",15,IF(K24="Detectar",10,0))</f>
        <v>15</v>
      </c>
      <c r="M24" s="16" t="s">
        <v>110</v>
      </c>
      <c r="N24" s="23">
        <f t="shared" ref="N24:N48" si="8">IF(M24="Confiable",15,0)</f>
        <v>15</v>
      </c>
      <c r="O24" s="16" t="s">
        <v>112</v>
      </c>
      <c r="P24" s="23">
        <f t="shared" ref="P24:P48" si="9">IF(O24="Se Investigan y resuelven oportunamente",15,0)</f>
        <v>15</v>
      </c>
      <c r="Q24" s="16" t="s">
        <v>114</v>
      </c>
      <c r="R24" s="23">
        <f t="shared" ref="R24:R47" si="10">IF(Q24="Completa",10,IF(Q24="Incompleta",5,0))</f>
        <v>10</v>
      </c>
      <c r="S24" s="23">
        <f t="shared" ref="S24:S48" si="11">F24+H24+J24+L24+N24+P24+R24</f>
        <v>85</v>
      </c>
      <c r="T24" s="23" t="str">
        <f t="shared" ref="T24:T47" si="12">IF(S24&gt;95,"Fuerte",IF(S24&gt;85,"Moderado","Debil"))</f>
        <v>Debil</v>
      </c>
      <c r="U24" s="16" t="s">
        <v>119</v>
      </c>
      <c r="V24" s="23" t="str">
        <f t="shared" ref="V24:V48" si="13">IF(U24="Siempre de manera consistente por parte del responsable","Fuerte",IF(U24="Algunas veces por parte del responsable","Moderado",IF(U24="No se ejecuta por parte del responsable","Debil",)))</f>
        <v>Fuerte</v>
      </c>
      <c r="W24" s="23" t="str">
        <f t="shared" ref="W24:W48" si="14">IF(OR(T24="Debil",V24="Debil"),"Debil", IF(OR(T24="Moderado",V24="Moderado"),"Moderado",IF(AND(T24="Fuerte",V24="Fuerte"),"Fuerte",)))</f>
        <v>Debil</v>
      </c>
      <c r="X24" s="23">
        <f t="shared" ref="X24:X48" si="15">IF(W24="Fuerte",100,IF(W24="Moderado",50,0))</f>
        <v>0</v>
      </c>
      <c r="Y24" s="23" t="str">
        <f t="shared" ref="Y24:Y48" si="16">IF(K24="Prevenir","Probabilidad",IF(K24="Detectar","Impacto","No es un Control"))</f>
        <v>Probabilidad</v>
      </c>
      <c r="Z24" s="16" t="s">
        <v>197</v>
      </c>
      <c r="AA24" s="16">
        <v>0</v>
      </c>
      <c r="AB24" s="16">
        <v>0</v>
      </c>
    </row>
    <row r="25" spans="1:28" ht="409.5" x14ac:dyDescent="0.25">
      <c r="A25" s="56">
        <v>10</v>
      </c>
      <c r="B25" s="58" t="s">
        <v>251</v>
      </c>
      <c r="C25" s="63" t="s">
        <v>260</v>
      </c>
      <c r="D25" s="63" t="s">
        <v>261</v>
      </c>
      <c r="E25" s="56" t="s">
        <v>102</v>
      </c>
      <c r="F25" s="58">
        <f t="shared" ref="F25" si="17">IF(E25="Asignado",15,0)</f>
        <v>0</v>
      </c>
      <c r="G25" s="56" t="s">
        <v>103</v>
      </c>
      <c r="H25" s="58">
        <f t="shared" ref="H25" si="18">IF(G25="Adecuado",15,0)</f>
        <v>15</v>
      </c>
      <c r="I25" s="56" t="s">
        <v>105</v>
      </c>
      <c r="J25" s="58">
        <f t="shared" ref="J25" si="19">IF(I25="Oportuna",15,0)</f>
        <v>15</v>
      </c>
      <c r="K25" s="56" t="s">
        <v>107</v>
      </c>
      <c r="L25" s="58">
        <f t="shared" ref="L25" si="20">IF(K25="Prevenir",15,IF(K25="Detectar",10,0))</f>
        <v>15</v>
      </c>
      <c r="M25" s="56" t="s">
        <v>110</v>
      </c>
      <c r="N25" s="58">
        <f t="shared" ref="N25" si="21">IF(M25="Confiable",15,0)</f>
        <v>15</v>
      </c>
      <c r="O25" s="56" t="s">
        <v>112</v>
      </c>
      <c r="P25" s="58">
        <f t="shared" ref="P25" si="22">IF(O25="Se Investigan y resuelven oportunamente",15,0)</f>
        <v>15</v>
      </c>
      <c r="Q25" s="56" t="s">
        <v>114</v>
      </c>
      <c r="R25" s="58">
        <f t="shared" ref="R25" si="23">IF(Q25="Completa",10,IF(Q25="Incompleta",5,0))</f>
        <v>10</v>
      </c>
      <c r="S25" s="58">
        <f t="shared" ref="S25" si="24">F25+H25+J25+L25+N25+P25+R25</f>
        <v>85</v>
      </c>
      <c r="T25" s="58" t="str">
        <f t="shared" ref="T25" si="25">IF(S25&gt;95,"Fuerte",IF(S25&gt;85,"Moderado","Debil"))</f>
        <v>Debil</v>
      </c>
      <c r="U25" s="56" t="s">
        <v>119</v>
      </c>
      <c r="V25" s="58" t="str">
        <f t="shared" ref="V25" si="26">IF(U25="Siempre de manera consistente por parte del responsable","Fuerte",IF(U25="Algunas veces por parte del responsable","Moderado",IF(U25="No se ejecuta por parte del responsable","Debil",)))</f>
        <v>Fuerte</v>
      </c>
      <c r="W25" s="58" t="str">
        <f t="shared" ref="W25" si="27">IF(OR(T25="Debil",V25="Debil"),"Debil", IF(OR(T25="Moderado",V25="Moderado"),"Moderado",IF(AND(T25="Fuerte",V25="Fuerte"),"Fuerte",)))</f>
        <v>Debil</v>
      </c>
      <c r="X25" s="58">
        <f t="shared" ref="X25" si="28">IF(W25="Fuerte",100,IF(W25="Moderado",50,0))</f>
        <v>0</v>
      </c>
      <c r="Y25" s="58" t="str">
        <f t="shared" ref="Y25" si="29">IF(K25="Prevenir","Probabilidad",IF(K25="Detectar","Impacto","No es un Control"))</f>
        <v>Probabilidad</v>
      </c>
      <c r="Z25" s="56" t="s">
        <v>197</v>
      </c>
      <c r="AA25" s="56">
        <v>0</v>
      </c>
      <c r="AB25" s="56">
        <v>0</v>
      </c>
    </row>
    <row r="26" spans="1:28" ht="390" x14ac:dyDescent="0.25">
      <c r="A26" s="56">
        <v>11</v>
      </c>
      <c r="B26" s="57" t="s">
        <v>270</v>
      </c>
      <c r="C26" s="63" t="s">
        <v>302</v>
      </c>
      <c r="D26" s="63" t="s">
        <v>279</v>
      </c>
      <c r="E26" s="63" t="s">
        <v>101</v>
      </c>
      <c r="F26" s="57">
        <v>15</v>
      </c>
      <c r="G26" s="63" t="s">
        <v>103</v>
      </c>
      <c r="H26" s="57">
        <v>15</v>
      </c>
      <c r="I26" s="63" t="s">
        <v>105</v>
      </c>
      <c r="J26" s="57">
        <v>15</v>
      </c>
      <c r="K26" s="63" t="s">
        <v>107</v>
      </c>
      <c r="L26" s="57">
        <v>15</v>
      </c>
      <c r="M26" s="63" t="s">
        <v>110</v>
      </c>
      <c r="N26" s="57">
        <v>15</v>
      </c>
      <c r="O26" s="63" t="s">
        <v>112</v>
      </c>
      <c r="P26" s="57">
        <v>15</v>
      </c>
      <c r="Q26" s="63" t="s">
        <v>115</v>
      </c>
      <c r="R26" s="57">
        <v>5</v>
      </c>
      <c r="S26" s="57">
        <v>95</v>
      </c>
      <c r="T26" s="57" t="s">
        <v>7</v>
      </c>
      <c r="U26" s="63" t="s">
        <v>119</v>
      </c>
      <c r="V26" s="57" t="s">
        <v>147</v>
      </c>
      <c r="W26" s="57" t="s">
        <v>7</v>
      </c>
      <c r="X26" s="57">
        <v>50</v>
      </c>
      <c r="Y26" s="57" t="s">
        <v>81</v>
      </c>
      <c r="Z26" s="63" t="s">
        <v>7</v>
      </c>
      <c r="AA26" s="63">
        <v>1</v>
      </c>
      <c r="AB26" s="63">
        <v>0</v>
      </c>
    </row>
    <row r="27" spans="1:28" ht="330" x14ac:dyDescent="0.25">
      <c r="A27" s="56">
        <v>12</v>
      </c>
      <c r="B27" s="57" t="s">
        <v>270</v>
      </c>
      <c r="C27" s="63" t="s">
        <v>274</v>
      </c>
      <c r="D27" s="63" t="s">
        <v>280</v>
      </c>
      <c r="E27" s="63" t="s">
        <v>101</v>
      </c>
      <c r="F27" s="57">
        <v>15</v>
      </c>
      <c r="G27" s="63" t="s">
        <v>103</v>
      </c>
      <c r="H27" s="57">
        <v>15</v>
      </c>
      <c r="I27" s="63" t="s">
        <v>105</v>
      </c>
      <c r="J27" s="57">
        <v>15</v>
      </c>
      <c r="K27" s="63" t="s">
        <v>108</v>
      </c>
      <c r="L27" s="57">
        <v>10</v>
      </c>
      <c r="M27" s="63" t="s">
        <v>110</v>
      </c>
      <c r="N27" s="57">
        <v>15</v>
      </c>
      <c r="O27" s="63" t="s">
        <v>112</v>
      </c>
      <c r="P27" s="57">
        <v>15</v>
      </c>
      <c r="Q27" s="63" t="s">
        <v>114</v>
      </c>
      <c r="R27" s="57">
        <v>10</v>
      </c>
      <c r="S27" s="57">
        <v>95</v>
      </c>
      <c r="T27" s="57" t="s">
        <v>7</v>
      </c>
      <c r="U27" s="63" t="s">
        <v>119</v>
      </c>
      <c r="V27" s="57" t="s">
        <v>147</v>
      </c>
      <c r="W27" s="57" t="s">
        <v>7</v>
      </c>
      <c r="X27" s="57">
        <v>50</v>
      </c>
      <c r="Y27" s="57" t="s">
        <v>82</v>
      </c>
      <c r="Z27" s="63" t="s">
        <v>7</v>
      </c>
      <c r="AA27" s="63">
        <v>0</v>
      </c>
      <c r="AB27" s="63">
        <v>0</v>
      </c>
    </row>
    <row r="28" spans="1:28" ht="390" x14ac:dyDescent="0.25">
      <c r="A28" s="56">
        <v>13</v>
      </c>
      <c r="B28" s="57" t="s">
        <v>270</v>
      </c>
      <c r="C28" s="63" t="s">
        <v>303</v>
      </c>
      <c r="D28" s="63" t="s">
        <v>281</v>
      </c>
      <c r="E28" s="63" t="s">
        <v>101</v>
      </c>
      <c r="F28" s="57">
        <v>15</v>
      </c>
      <c r="G28" s="63" t="s">
        <v>103</v>
      </c>
      <c r="H28" s="57">
        <v>15</v>
      </c>
      <c r="I28" s="63" t="s">
        <v>105</v>
      </c>
      <c r="J28" s="57">
        <v>15</v>
      </c>
      <c r="K28" s="63" t="s">
        <v>107</v>
      </c>
      <c r="L28" s="57">
        <v>15</v>
      </c>
      <c r="M28" s="63" t="s">
        <v>110</v>
      </c>
      <c r="N28" s="57">
        <v>15</v>
      </c>
      <c r="O28" s="63" t="s">
        <v>112</v>
      </c>
      <c r="P28" s="57">
        <v>15</v>
      </c>
      <c r="Q28" s="63" t="s">
        <v>115</v>
      </c>
      <c r="R28" s="57">
        <v>5</v>
      </c>
      <c r="S28" s="57">
        <v>95</v>
      </c>
      <c r="T28" s="57" t="s">
        <v>7</v>
      </c>
      <c r="U28" s="63" t="s">
        <v>119</v>
      </c>
      <c r="V28" s="57" t="s">
        <v>147</v>
      </c>
      <c r="W28" s="57" t="s">
        <v>7</v>
      </c>
      <c r="X28" s="57">
        <v>50</v>
      </c>
      <c r="Y28" s="57" t="s">
        <v>81</v>
      </c>
      <c r="Z28" s="63" t="s">
        <v>7</v>
      </c>
      <c r="AA28" s="63">
        <v>1</v>
      </c>
      <c r="AB28" s="63">
        <v>0</v>
      </c>
    </row>
    <row r="29" spans="1:28" ht="315" x14ac:dyDescent="0.25">
      <c r="A29" s="56">
        <v>14</v>
      </c>
      <c r="B29" s="57" t="s">
        <v>271</v>
      </c>
      <c r="C29" s="63" t="s">
        <v>276</v>
      </c>
      <c r="D29" s="63" t="s">
        <v>282</v>
      </c>
      <c r="E29" s="63" t="s">
        <v>101</v>
      </c>
      <c r="F29" s="57">
        <v>15</v>
      </c>
      <c r="G29" s="63" t="s">
        <v>103</v>
      </c>
      <c r="H29" s="57">
        <v>15</v>
      </c>
      <c r="I29" s="63" t="s">
        <v>105</v>
      </c>
      <c r="J29" s="57">
        <v>15</v>
      </c>
      <c r="K29" s="63" t="s">
        <v>108</v>
      </c>
      <c r="L29" s="57">
        <v>10</v>
      </c>
      <c r="M29" s="63" t="s">
        <v>110</v>
      </c>
      <c r="N29" s="57">
        <v>15</v>
      </c>
      <c r="O29" s="63" t="s">
        <v>112</v>
      </c>
      <c r="P29" s="57">
        <v>15</v>
      </c>
      <c r="Q29" s="63" t="s">
        <v>114</v>
      </c>
      <c r="R29" s="57">
        <v>10</v>
      </c>
      <c r="S29" s="57">
        <v>95</v>
      </c>
      <c r="T29" s="57" t="s">
        <v>7</v>
      </c>
      <c r="U29" s="63" t="s">
        <v>119</v>
      </c>
      <c r="V29" s="57" t="s">
        <v>147</v>
      </c>
      <c r="W29" s="57" t="s">
        <v>7</v>
      </c>
      <c r="X29" s="57">
        <v>50</v>
      </c>
      <c r="Y29" s="57" t="s">
        <v>82</v>
      </c>
      <c r="Z29" s="63" t="s">
        <v>7</v>
      </c>
      <c r="AA29" s="63">
        <v>0</v>
      </c>
      <c r="AB29" s="63">
        <v>0</v>
      </c>
    </row>
    <row r="30" spans="1:28" ht="345" x14ac:dyDescent="0.25">
      <c r="A30" s="56">
        <v>15</v>
      </c>
      <c r="B30" s="57" t="s">
        <v>272</v>
      </c>
      <c r="C30" s="63" t="s">
        <v>304</v>
      </c>
      <c r="D30" s="63" t="s">
        <v>283</v>
      </c>
      <c r="E30" s="63" t="s">
        <v>101</v>
      </c>
      <c r="F30" s="57">
        <v>15</v>
      </c>
      <c r="G30" s="63" t="s">
        <v>103</v>
      </c>
      <c r="H30" s="57">
        <v>15</v>
      </c>
      <c r="I30" s="63" t="s">
        <v>105</v>
      </c>
      <c r="J30" s="57">
        <v>15</v>
      </c>
      <c r="K30" s="63" t="s">
        <v>107</v>
      </c>
      <c r="L30" s="57">
        <v>15</v>
      </c>
      <c r="M30" s="63" t="s">
        <v>110</v>
      </c>
      <c r="N30" s="57">
        <v>15</v>
      </c>
      <c r="O30" s="63" t="s">
        <v>112</v>
      </c>
      <c r="P30" s="57">
        <v>15</v>
      </c>
      <c r="Q30" s="63" t="s">
        <v>114</v>
      </c>
      <c r="R30" s="57">
        <v>10</v>
      </c>
      <c r="S30" s="57">
        <v>100</v>
      </c>
      <c r="T30" s="57" t="s">
        <v>147</v>
      </c>
      <c r="U30" s="63" t="s">
        <v>119</v>
      </c>
      <c r="V30" s="57" t="s">
        <v>147</v>
      </c>
      <c r="W30" s="57" t="s">
        <v>147</v>
      </c>
      <c r="X30" s="57">
        <v>100</v>
      </c>
      <c r="Y30" s="57" t="s">
        <v>81</v>
      </c>
      <c r="Z30" s="63" t="s">
        <v>147</v>
      </c>
      <c r="AA30" s="63">
        <v>1</v>
      </c>
      <c r="AB30" s="63">
        <v>0</v>
      </c>
    </row>
    <row r="31" spans="1:28" ht="360" x14ac:dyDescent="0.25">
      <c r="A31" s="56">
        <v>16</v>
      </c>
      <c r="B31" s="57" t="s">
        <v>272</v>
      </c>
      <c r="C31" s="63" t="s">
        <v>278</v>
      </c>
      <c r="D31" s="63" t="s">
        <v>305</v>
      </c>
      <c r="E31" s="63" t="s">
        <v>101</v>
      </c>
      <c r="F31" s="57">
        <v>15</v>
      </c>
      <c r="G31" s="63" t="s">
        <v>103</v>
      </c>
      <c r="H31" s="57">
        <v>15</v>
      </c>
      <c r="I31" s="63" t="s">
        <v>105</v>
      </c>
      <c r="J31" s="57">
        <v>15</v>
      </c>
      <c r="K31" s="63" t="s">
        <v>107</v>
      </c>
      <c r="L31" s="57">
        <v>15</v>
      </c>
      <c r="M31" s="63" t="s">
        <v>110</v>
      </c>
      <c r="N31" s="57">
        <v>15</v>
      </c>
      <c r="O31" s="63" t="s">
        <v>112</v>
      </c>
      <c r="P31" s="57">
        <v>15</v>
      </c>
      <c r="Q31" s="63" t="s">
        <v>114</v>
      </c>
      <c r="R31" s="57">
        <v>10</v>
      </c>
      <c r="S31" s="57">
        <v>100</v>
      </c>
      <c r="T31" s="57" t="s">
        <v>147</v>
      </c>
      <c r="U31" s="63" t="s">
        <v>119</v>
      </c>
      <c r="V31" s="57" t="s">
        <v>147</v>
      </c>
      <c r="W31" s="57" t="s">
        <v>147</v>
      </c>
      <c r="X31" s="57">
        <v>100</v>
      </c>
      <c r="Y31" s="57" t="s">
        <v>81</v>
      </c>
      <c r="Z31" s="63" t="s">
        <v>147</v>
      </c>
      <c r="AA31" s="63">
        <v>0</v>
      </c>
      <c r="AB31" s="63">
        <v>0</v>
      </c>
    </row>
    <row r="32" spans="1:28" ht="409.5" x14ac:dyDescent="0.25">
      <c r="A32" s="56">
        <v>17</v>
      </c>
      <c r="B32" s="57" t="s">
        <v>308</v>
      </c>
      <c r="C32" s="61" t="s">
        <v>309</v>
      </c>
      <c r="D32" s="62" t="s">
        <v>310</v>
      </c>
      <c r="E32" s="56" t="s">
        <v>101</v>
      </c>
      <c r="F32" s="58">
        <f>IF(E32="Asignado",15,0)</f>
        <v>15</v>
      </c>
      <c r="G32" s="56" t="s">
        <v>103</v>
      </c>
      <c r="H32" s="58">
        <f>IF(G32="Adecuado",15,0)</f>
        <v>15</v>
      </c>
      <c r="I32" s="56" t="s">
        <v>105</v>
      </c>
      <c r="J32" s="58">
        <f>IF(I32="Oportuna",15,0)</f>
        <v>15</v>
      </c>
      <c r="K32" s="56" t="s">
        <v>107</v>
      </c>
      <c r="L32" s="58">
        <f>IF(K32="Prevenir",15,IF(K32="Detectar",10,0))</f>
        <v>15</v>
      </c>
      <c r="M32" s="56" t="s">
        <v>110</v>
      </c>
      <c r="N32" s="58">
        <f>IF(M32="Confiable",15,0)</f>
        <v>15</v>
      </c>
      <c r="O32" s="56" t="s">
        <v>112</v>
      </c>
      <c r="P32" s="58">
        <f>IF(O32="Se Investigan y resuelven oportunamente",15,0)</f>
        <v>15</v>
      </c>
      <c r="Q32" s="56" t="s">
        <v>114</v>
      </c>
      <c r="R32" s="58">
        <f>IF(Q32="Completa",10,IF(Q32="Incompleta",5,0))</f>
        <v>10</v>
      </c>
      <c r="S32" s="58">
        <f t="shared" ref="S32" si="30">F32+H32+J32+L32+N32+P32+R32</f>
        <v>100</v>
      </c>
      <c r="T32" s="58" t="str">
        <f>IF(S32&gt;95,"Fuerte",IF(S32&gt;85,"Moderado","Debil"))</f>
        <v>Fuerte</v>
      </c>
      <c r="U32" s="56" t="s">
        <v>119</v>
      </c>
      <c r="V32" s="58" t="str">
        <f>IF(U32="Siempre de manera consistente por parte del responsable","Fuerte",IF(U32="Algunas veces por parte del responsable","Moderado",IF(U32="No se ejecuta por parte del responsable","Debil",)))</f>
        <v>Fuerte</v>
      </c>
      <c r="W32" s="58" t="str">
        <f>IF(OR(T32="Debil",V32="Debil"),"Debil", IF(OR(T32="Moderado",V32="Moderado"),"Moderado",IF(AND(T32="Fuerte",V32="Fuerte"),"Fuerte",)))</f>
        <v>Fuerte</v>
      </c>
      <c r="X32" s="58">
        <f>IF(W32="Fuerte",100,IF(W32="Moderado",50,0))</f>
        <v>100</v>
      </c>
      <c r="Y32" s="58" t="str">
        <f>IF(K32="Prevenir","Probabilidad",IF(K32="Detectar","Impacto","No es un Control"))</f>
        <v>Probabilidad</v>
      </c>
      <c r="Z32" s="56" t="s">
        <v>147</v>
      </c>
      <c r="AA32" s="56">
        <v>0</v>
      </c>
      <c r="AB32" s="56">
        <v>0</v>
      </c>
    </row>
    <row r="33" spans="1:28" ht="409.5" x14ac:dyDescent="0.25">
      <c r="A33" s="56">
        <v>18</v>
      </c>
      <c r="B33" s="58" t="s">
        <v>315</v>
      </c>
      <c r="C33" s="71" t="s">
        <v>321</v>
      </c>
      <c r="D33" s="72" t="s">
        <v>317</v>
      </c>
      <c r="E33" s="56" t="s">
        <v>101</v>
      </c>
      <c r="F33" s="58">
        <f>IF(E33="Asignado",15,0)</f>
        <v>15</v>
      </c>
      <c r="G33" s="56" t="s">
        <v>103</v>
      </c>
      <c r="H33" s="58">
        <f>IF(G33="Adecuado",15,0)</f>
        <v>15</v>
      </c>
      <c r="I33" s="56" t="s">
        <v>105</v>
      </c>
      <c r="J33" s="58">
        <f>IF(I33="Oportuna",15,0)</f>
        <v>15</v>
      </c>
      <c r="K33" s="56" t="s">
        <v>107</v>
      </c>
      <c r="L33" s="58">
        <f>IF(K33="Prevenir",15,IF(K33="Detectar",10,0))</f>
        <v>15</v>
      </c>
      <c r="M33" s="56" t="s">
        <v>110</v>
      </c>
      <c r="N33" s="58">
        <f>IF(M33="Confiable",15,0)</f>
        <v>15</v>
      </c>
      <c r="O33" s="56" t="s">
        <v>112</v>
      </c>
      <c r="P33" s="58">
        <f>IF(O33="Se Investigan y resuelven oportunamente",15,0)</f>
        <v>15</v>
      </c>
      <c r="Q33" s="56" t="s">
        <v>114</v>
      </c>
      <c r="R33" s="58">
        <f>IF(Q33="Completa",10,IF(Q33="Incompleta",5,0))</f>
        <v>10</v>
      </c>
      <c r="S33" s="58">
        <f>F33+H33+J33+L33+N33+P33+R33</f>
        <v>100</v>
      </c>
      <c r="T33" s="58" t="str">
        <f>IF(S33&gt;95,"Fuerte",IF(S33&gt;85,"Moderado","Debil"))</f>
        <v>Fuerte</v>
      </c>
      <c r="U33" s="56" t="s">
        <v>119</v>
      </c>
      <c r="V33" s="58" t="str">
        <f>IF(U33="Siempre de manera consistente por parte del responsable","Fuerte",IF(U33="Algunas veces por parte del responsable","Moderado",IF(U33="No se ejecuta por parte del responsable","Debil",)))</f>
        <v>Fuerte</v>
      </c>
      <c r="W33" s="58" t="str">
        <f>IF(OR(T33="Debil",V33="Debil"),"Debil", IF(OR(T33="Moderado",V33="Moderado"),"Moderado",IF(AND(T33="Fuerte",V33="Fuerte"),"Fuerte",)))</f>
        <v>Fuerte</v>
      </c>
      <c r="X33" s="58">
        <f>IF(W33="Fuerte",100,IF(W33="Moderado",50,0))</f>
        <v>100</v>
      </c>
      <c r="Y33" s="58" t="str">
        <f>IF(K33="Prevenir","Probabilidad",IF(K33="Detectar","Impacto","No es un Control"))</f>
        <v>Probabilidad</v>
      </c>
      <c r="Z33" s="56" t="s">
        <v>147</v>
      </c>
      <c r="AA33" s="16">
        <v>0</v>
      </c>
      <c r="AB33" s="16">
        <v>0</v>
      </c>
    </row>
    <row r="34" spans="1:28" ht="191.25" x14ac:dyDescent="0.25">
      <c r="A34" s="16">
        <v>19</v>
      </c>
      <c r="B34" s="23" t="s">
        <v>324</v>
      </c>
      <c r="C34" s="74" t="s">
        <v>329</v>
      </c>
      <c r="D34" s="62" t="s">
        <v>330</v>
      </c>
      <c r="E34" s="16" t="s">
        <v>102</v>
      </c>
      <c r="F34" s="23">
        <f t="shared" si="4"/>
        <v>0</v>
      </c>
      <c r="G34" s="16" t="s">
        <v>103</v>
      </c>
      <c r="H34" s="23">
        <f t="shared" si="5"/>
        <v>15</v>
      </c>
      <c r="I34" s="16" t="s">
        <v>105</v>
      </c>
      <c r="J34" s="23">
        <f t="shared" si="6"/>
        <v>15</v>
      </c>
      <c r="K34" s="16" t="s">
        <v>107</v>
      </c>
      <c r="L34" s="23">
        <f t="shared" si="7"/>
        <v>15</v>
      </c>
      <c r="M34" s="16" t="s">
        <v>110</v>
      </c>
      <c r="N34" s="23">
        <f t="shared" si="8"/>
        <v>15</v>
      </c>
      <c r="O34" s="16" t="s">
        <v>112</v>
      </c>
      <c r="P34" s="23">
        <f t="shared" si="9"/>
        <v>15</v>
      </c>
      <c r="Q34" s="16" t="s">
        <v>114</v>
      </c>
      <c r="R34" s="23">
        <f t="shared" si="10"/>
        <v>10</v>
      </c>
      <c r="S34" s="23">
        <f t="shared" si="11"/>
        <v>85</v>
      </c>
      <c r="T34" s="23" t="str">
        <f t="shared" si="12"/>
        <v>Debil</v>
      </c>
      <c r="U34" s="16" t="s">
        <v>119</v>
      </c>
      <c r="V34" s="23" t="str">
        <f t="shared" si="13"/>
        <v>Fuerte</v>
      </c>
      <c r="W34" s="23" t="str">
        <f t="shared" si="14"/>
        <v>Debil</v>
      </c>
      <c r="X34" s="23">
        <f t="shared" si="15"/>
        <v>0</v>
      </c>
      <c r="Y34" s="23" t="str">
        <f t="shared" si="16"/>
        <v>Probabilidad</v>
      </c>
      <c r="Z34" s="16" t="s">
        <v>197</v>
      </c>
      <c r="AA34" s="16">
        <v>0</v>
      </c>
      <c r="AB34" s="16">
        <v>0</v>
      </c>
    </row>
    <row r="35" spans="1:28" ht="204" x14ac:dyDescent="0.25">
      <c r="A35" s="16">
        <v>20</v>
      </c>
      <c r="B35" s="58" t="s">
        <v>324</v>
      </c>
      <c r="C35" s="74" t="s">
        <v>331</v>
      </c>
      <c r="D35" s="62" t="s">
        <v>332</v>
      </c>
      <c r="E35" s="16" t="s">
        <v>102</v>
      </c>
      <c r="F35" s="23">
        <f t="shared" si="4"/>
        <v>0</v>
      </c>
      <c r="G35" s="16" t="s">
        <v>103</v>
      </c>
      <c r="H35" s="23">
        <f t="shared" si="5"/>
        <v>15</v>
      </c>
      <c r="I35" s="16" t="s">
        <v>105</v>
      </c>
      <c r="J35" s="23">
        <f t="shared" si="6"/>
        <v>15</v>
      </c>
      <c r="K35" s="16" t="s">
        <v>107</v>
      </c>
      <c r="L35" s="23">
        <f t="shared" si="7"/>
        <v>15</v>
      </c>
      <c r="M35" s="16" t="s">
        <v>110</v>
      </c>
      <c r="N35" s="23">
        <f t="shared" si="8"/>
        <v>15</v>
      </c>
      <c r="O35" s="16" t="s">
        <v>112</v>
      </c>
      <c r="P35" s="23">
        <f t="shared" si="9"/>
        <v>15</v>
      </c>
      <c r="Q35" s="16" t="s">
        <v>114</v>
      </c>
      <c r="R35" s="23">
        <f t="shared" si="10"/>
        <v>10</v>
      </c>
      <c r="S35" s="23">
        <f t="shared" si="11"/>
        <v>85</v>
      </c>
      <c r="T35" s="23" t="str">
        <f t="shared" si="12"/>
        <v>Debil</v>
      </c>
      <c r="U35" s="16" t="s">
        <v>119</v>
      </c>
      <c r="V35" s="23" t="str">
        <f t="shared" si="13"/>
        <v>Fuerte</v>
      </c>
      <c r="W35" s="23" t="str">
        <f t="shared" si="14"/>
        <v>Debil</v>
      </c>
      <c r="X35" s="23">
        <f t="shared" si="15"/>
        <v>0</v>
      </c>
      <c r="Y35" s="23" t="str">
        <f t="shared" si="16"/>
        <v>Probabilidad</v>
      </c>
      <c r="Z35" s="16" t="s">
        <v>197</v>
      </c>
      <c r="AA35" s="16">
        <v>0</v>
      </c>
      <c r="AB35" s="16">
        <v>0</v>
      </c>
    </row>
    <row r="36" spans="1:28" ht="409.5" x14ac:dyDescent="0.25">
      <c r="A36" s="16">
        <v>21</v>
      </c>
      <c r="B36" s="23" t="s">
        <v>334</v>
      </c>
      <c r="C36" s="61" t="s">
        <v>340</v>
      </c>
      <c r="D36" s="75" t="s">
        <v>344</v>
      </c>
      <c r="E36" s="56" t="s">
        <v>101</v>
      </c>
      <c r="F36" s="58">
        <f>IF(E36="Asignado",15,0)</f>
        <v>15</v>
      </c>
      <c r="G36" s="56" t="s">
        <v>103</v>
      </c>
      <c r="H36" s="58">
        <f>IF(G36="Adecuado",15,0)</f>
        <v>15</v>
      </c>
      <c r="I36" s="56" t="s">
        <v>105</v>
      </c>
      <c r="J36" s="58">
        <f>IF(I36="Oportuna",15,0)</f>
        <v>15</v>
      </c>
      <c r="K36" s="56" t="s">
        <v>107</v>
      </c>
      <c r="L36" s="58">
        <f>IF(K36="Prevenir",15,IF(K36="Detectar",10,0))</f>
        <v>15</v>
      </c>
      <c r="M36" s="56" t="s">
        <v>110</v>
      </c>
      <c r="N36" s="58">
        <f>IF(M36="Confiable",15,0)</f>
        <v>15</v>
      </c>
      <c r="O36" s="56" t="s">
        <v>112</v>
      </c>
      <c r="P36" s="58">
        <f>IF(O36="Se Investigan y resuelven oportunamente",15,0)</f>
        <v>15</v>
      </c>
      <c r="Q36" s="56" t="s">
        <v>114</v>
      </c>
      <c r="R36" s="58">
        <f>IF(Q36="Completa",10,IF(Q36="Incompleta",5,0))</f>
        <v>10</v>
      </c>
      <c r="S36" s="58">
        <f t="shared" si="11"/>
        <v>100</v>
      </c>
      <c r="T36" s="58" t="str">
        <f>IF(S36&gt;95,"Fuerte",IF(S36&gt;85,"Moderado","Debil"))</f>
        <v>Fuerte</v>
      </c>
      <c r="U36" s="56" t="s">
        <v>119</v>
      </c>
      <c r="V36" s="58" t="str">
        <f>IF(U36="Siempre de manera consistente por parte del responsable","Fuerte",IF(U36="Algunas veces por parte del responsable","Moderado",IF(U36="No se ejecuta por parte del responsable","Debil",)))</f>
        <v>Fuerte</v>
      </c>
      <c r="W36" s="58" t="str">
        <f>IF(OR(T36="Debil",V36="Debil"),"Debil", IF(OR(T36="Moderado",V36="Moderado"),"Moderado",IF(AND(T36="Fuerte",V36="Fuerte"),"Fuerte",)))</f>
        <v>Fuerte</v>
      </c>
      <c r="X36" s="58">
        <f>IF(W36="Fuerte",100,IF(W36="Moderado",50,0))</f>
        <v>100</v>
      </c>
      <c r="Y36" s="58" t="str">
        <f>IF(K36="Prevenir","Probabilidad",IF(K36="Detectar","Impacto","No es un Control"))</f>
        <v>Probabilidad</v>
      </c>
      <c r="Z36" s="56" t="s">
        <v>147</v>
      </c>
      <c r="AA36" s="56">
        <v>2</v>
      </c>
      <c r="AB36" s="56">
        <v>0</v>
      </c>
    </row>
    <row r="37" spans="1:28" ht="409.5" x14ac:dyDescent="0.25">
      <c r="A37" s="16">
        <v>22</v>
      </c>
      <c r="B37" s="23" t="s">
        <v>334</v>
      </c>
      <c r="C37" s="61" t="s">
        <v>341</v>
      </c>
      <c r="D37" s="62" t="s">
        <v>345</v>
      </c>
      <c r="E37" s="56" t="s">
        <v>101</v>
      </c>
      <c r="F37" s="58">
        <v>15</v>
      </c>
      <c r="G37" s="56" t="s">
        <v>103</v>
      </c>
      <c r="H37" s="58">
        <f t="shared" ref="H37:H38" si="31">IF(G37="Adecuado",15,0)</f>
        <v>15</v>
      </c>
      <c r="I37" s="56" t="s">
        <v>105</v>
      </c>
      <c r="J37" s="58">
        <f t="shared" ref="J37:J38" si="32">IF(I37="Oportuna",15,0)</f>
        <v>15</v>
      </c>
      <c r="K37" s="56" t="s">
        <v>107</v>
      </c>
      <c r="L37" s="58">
        <f t="shared" ref="L37:L38" si="33">IF(K37="Prevenir",15,IF(K37="Detectar",10,0))</f>
        <v>15</v>
      </c>
      <c r="M37" s="56" t="s">
        <v>110</v>
      </c>
      <c r="N37" s="58">
        <f t="shared" ref="N37:N38" si="34">IF(M37="Confiable",15,0)</f>
        <v>15</v>
      </c>
      <c r="O37" s="56" t="s">
        <v>112</v>
      </c>
      <c r="P37" s="58">
        <f t="shared" ref="P37:P38" si="35">IF(O37="Se Investigan y resuelven oportunamente",15,0)</f>
        <v>15</v>
      </c>
      <c r="Q37" s="56" t="s">
        <v>114</v>
      </c>
      <c r="R37" s="58">
        <f t="shared" ref="R37:R38" si="36">IF(Q37="Completa",10,IF(Q37="Incompleta",5,0))</f>
        <v>10</v>
      </c>
      <c r="S37" s="58">
        <f t="shared" si="11"/>
        <v>100</v>
      </c>
      <c r="T37" s="58" t="str">
        <f t="shared" ref="T37:T38" si="37">IF(S37&gt;95,"Fuerte",IF(S37&gt;85,"Moderado","Debil"))</f>
        <v>Fuerte</v>
      </c>
      <c r="U37" s="56" t="s">
        <v>119</v>
      </c>
      <c r="V37" s="58" t="str">
        <f t="shared" ref="V37:V38" si="38">IF(U37="Siempre de manera consistente por parte del responsable","Fuerte",IF(U37="Algunas veces por parte del responsable","Moderado",IF(U37="No se ejecuta por parte del responsable","Debil",)))</f>
        <v>Fuerte</v>
      </c>
      <c r="W37" s="58" t="str">
        <f t="shared" ref="W37:W38" si="39">IF(OR(T37="Debil",V37="Debil"),"Debil", IF(OR(T37="Moderado",V37="Moderado"),"Moderado",IF(AND(T37="Fuerte",V37="Fuerte"),"Fuerte",)))</f>
        <v>Fuerte</v>
      </c>
      <c r="X37" s="58">
        <f t="shared" ref="X37:X38" si="40">IF(W37="Fuerte",100,IF(W37="Moderado",50,0))</f>
        <v>100</v>
      </c>
      <c r="Y37" s="58" t="str">
        <f t="shared" ref="Y37:Y38" si="41">IF(K37="Prevenir","Probabilidad",IF(K37="Detectar","Impacto","No es un Control"))</f>
        <v>Probabilidad</v>
      </c>
      <c r="Z37" s="56" t="s">
        <v>147</v>
      </c>
      <c r="AA37" s="56">
        <v>2</v>
      </c>
      <c r="AB37" s="56">
        <v>0</v>
      </c>
    </row>
    <row r="38" spans="1:28" ht="409.5" x14ac:dyDescent="0.25">
      <c r="A38" s="16">
        <v>23</v>
      </c>
      <c r="B38" s="23" t="s">
        <v>334</v>
      </c>
      <c r="C38" s="61" t="s">
        <v>342</v>
      </c>
      <c r="D38" s="62" t="s">
        <v>343</v>
      </c>
      <c r="E38" s="56" t="s">
        <v>101</v>
      </c>
      <c r="F38" s="58">
        <v>15</v>
      </c>
      <c r="G38" s="56" t="s">
        <v>103</v>
      </c>
      <c r="H38" s="58">
        <f t="shared" si="31"/>
        <v>15</v>
      </c>
      <c r="I38" s="56" t="s">
        <v>105</v>
      </c>
      <c r="J38" s="58">
        <f t="shared" si="32"/>
        <v>15</v>
      </c>
      <c r="K38" s="56" t="s">
        <v>107</v>
      </c>
      <c r="L38" s="58">
        <f t="shared" si="33"/>
        <v>15</v>
      </c>
      <c r="M38" s="56" t="s">
        <v>110</v>
      </c>
      <c r="N38" s="58">
        <f t="shared" si="34"/>
        <v>15</v>
      </c>
      <c r="O38" s="56" t="s">
        <v>112</v>
      </c>
      <c r="P38" s="58">
        <f t="shared" si="35"/>
        <v>15</v>
      </c>
      <c r="Q38" s="56" t="s">
        <v>114</v>
      </c>
      <c r="R38" s="58">
        <f t="shared" si="36"/>
        <v>10</v>
      </c>
      <c r="S38" s="58">
        <f t="shared" si="11"/>
        <v>100</v>
      </c>
      <c r="T38" s="58" t="str">
        <f t="shared" si="37"/>
        <v>Fuerte</v>
      </c>
      <c r="U38" s="56" t="s">
        <v>119</v>
      </c>
      <c r="V38" s="58" t="str">
        <f t="shared" si="38"/>
        <v>Fuerte</v>
      </c>
      <c r="W38" s="58" t="str">
        <f t="shared" si="39"/>
        <v>Fuerte</v>
      </c>
      <c r="X38" s="58">
        <f t="shared" si="40"/>
        <v>100</v>
      </c>
      <c r="Y38" s="58" t="str">
        <f t="shared" si="41"/>
        <v>Probabilidad</v>
      </c>
      <c r="Z38" s="56" t="s">
        <v>147</v>
      </c>
      <c r="AA38" s="56">
        <v>2</v>
      </c>
      <c r="AB38" s="56">
        <v>0</v>
      </c>
    </row>
    <row r="39" spans="1:28" ht="267.75" x14ac:dyDescent="0.25">
      <c r="A39" s="16">
        <v>24</v>
      </c>
      <c r="B39" s="118" t="s">
        <v>349</v>
      </c>
      <c r="C39" s="61" t="s">
        <v>352</v>
      </c>
      <c r="D39" s="62" t="s">
        <v>357</v>
      </c>
      <c r="E39" s="56" t="s">
        <v>102</v>
      </c>
      <c r="F39" s="119">
        <f>IF(E39="Asignado",15,0)</f>
        <v>0</v>
      </c>
      <c r="G39" s="56" t="s">
        <v>103</v>
      </c>
      <c r="H39" s="119">
        <f>IF(G39="Adecuado",15,0)</f>
        <v>15</v>
      </c>
      <c r="I39" s="56" t="s">
        <v>105</v>
      </c>
      <c r="J39" s="119">
        <f>IF(I39="Oportuna",15,0)</f>
        <v>15</v>
      </c>
      <c r="K39" s="56" t="s">
        <v>108</v>
      </c>
      <c r="L39" s="119">
        <f>IF(K39="Prevenir",15,IF(K39="Detectar",10,0))</f>
        <v>10</v>
      </c>
      <c r="M39" s="56" t="s">
        <v>110</v>
      </c>
      <c r="N39" s="119">
        <f>IF(M39="Confiable",15,0)</f>
        <v>15</v>
      </c>
      <c r="O39" s="56" t="s">
        <v>112</v>
      </c>
      <c r="P39" s="119">
        <f>IF(O39="Se Investigan y resuelven oportunamente",15,0)</f>
        <v>15</v>
      </c>
      <c r="Q39" s="56" t="s">
        <v>114</v>
      </c>
      <c r="R39" s="119">
        <f>IF(Q39="Completa",10,IF(Q39="Incompleta",5,0))</f>
        <v>10</v>
      </c>
      <c r="S39" s="119">
        <f t="shared" si="11"/>
        <v>80</v>
      </c>
      <c r="T39" s="119" t="str">
        <f>IF(S39&gt;95,"Fuerte",IF(S39&gt;85,"Moderado","Debil"))</f>
        <v>Debil</v>
      </c>
      <c r="U39" s="56" t="s">
        <v>119</v>
      </c>
      <c r="V39" s="119" t="str">
        <f>IF(U39="Siempre de manera consistente por parte del responsable","Fuerte",IF(U39="Algunas veces por parte del responsable","Moderado",IF(U39="No se ejecuta por parte del responsable","Debil",)))</f>
        <v>Fuerte</v>
      </c>
      <c r="W39" s="119" t="str">
        <f>IF(OR(T39="Debil",V39="Debil"),"Debil", IF(OR(T39="Moderado",V39="Moderado"),"Moderado",IF(AND(T39="Fuerte",V39="Fuerte"),"Fuerte",)))</f>
        <v>Debil</v>
      </c>
      <c r="X39" s="119">
        <f>IF(W39="Fuerte",100,IF(W39="Moderado",50,0))</f>
        <v>0</v>
      </c>
      <c r="Y39" s="119" t="str">
        <f>IF(K39="Prevenir","Probabilidad",IF(K39="Detectar","Impacto","No es un Control"))</f>
        <v>Impacto</v>
      </c>
      <c r="Z39" s="56" t="s">
        <v>197</v>
      </c>
      <c r="AA39" s="16">
        <v>0</v>
      </c>
      <c r="AB39" s="16">
        <v>0</v>
      </c>
    </row>
    <row r="40" spans="1:28" x14ac:dyDescent="0.25">
      <c r="A40" s="16"/>
      <c r="B40" s="23">
        <f>Matriz!B34</f>
        <v>0</v>
      </c>
      <c r="C40" s="16"/>
      <c r="D40" s="16"/>
      <c r="E40" s="16"/>
      <c r="F40" s="23">
        <f t="shared" si="4"/>
        <v>0</v>
      </c>
      <c r="G40" s="16"/>
      <c r="H40" s="23">
        <f t="shared" si="5"/>
        <v>0</v>
      </c>
      <c r="I40" s="16"/>
      <c r="J40" s="23">
        <f t="shared" si="6"/>
        <v>0</v>
      </c>
      <c r="K40" s="16"/>
      <c r="L40" s="23">
        <f t="shared" si="7"/>
        <v>0</v>
      </c>
      <c r="M40" s="16"/>
      <c r="N40" s="23">
        <f t="shared" si="8"/>
        <v>0</v>
      </c>
      <c r="O40" s="16"/>
      <c r="P40" s="23">
        <f t="shared" si="9"/>
        <v>0</v>
      </c>
      <c r="Q40" s="16"/>
      <c r="R40" s="23">
        <f t="shared" si="10"/>
        <v>0</v>
      </c>
      <c r="S40" s="23">
        <f t="shared" si="11"/>
        <v>0</v>
      </c>
      <c r="T40" s="23" t="str">
        <f t="shared" si="12"/>
        <v>Debil</v>
      </c>
      <c r="U40" s="16"/>
      <c r="V40" s="23">
        <f t="shared" si="13"/>
        <v>0</v>
      </c>
      <c r="W40" s="23" t="str">
        <f t="shared" si="14"/>
        <v>Debil</v>
      </c>
      <c r="X40" s="23">
        <f t="shared" si="15"/>
        <v>0</v>
      </c>
      <c r="Y40" s="23" t="str">
        <f t="shared" si="16"/>
        <v>No es un Control</v>
      </c>
      <c r="Z40" s="16"/>
      <c r="AA40" s="16"/>
      <c r="AB40" s="16"/>
    </row>
    <row r="41" spans="1:28" x14ac:dyDescent="0.25">
      <c r="A41" s="16"/>
      <c r="B41" s="23">
        <f>Matriz!B35</f>
        <v>0</v>
      </c>
      <c r="C41" s="16"/>
      <c r="D41" s="16"/>
      <c r="E41" s="16"/>
      <c r="F41" s="23">
        <f t="shared" si="4"/>
        <v>0</v>
      </c>
      <c r="G41" s="16"/>
      <c r="H41" s="23">
        <f t="shared" si="5"/>
        <v>0</v>
      </c>
      <c r="I41" s="16"/>
      <c r="J41" s="23">
        <f t="shared" si="6"/>
        <v>0</v>
      </c>
      <c r="K41" s="16"/>
      <c r="L41" s="23">
        <f t="shared" si="7"/>
        <v>0</v>
      </c>
      <c r="M41" s="16"/>
      <c r="N41" s="23">
        <f t="shared" si="8"/>
        <v>0</v>
      </c>
      <c r="O41" s="16"/>
      <c r="P41" s="23">
        <f t="shared" si="9"/>
        <v>0</v>
      </c>
      <c r="Q41" s="16"/>
      <c r="R41" s="23">
        <f t="shared" si="10"/>
        <v>0</v>
      </c>
      <c r="S41" s="23">
        <f t="shared" si="11"/>
        <v>0</v>
      </c>
      <c r="T41" s="23" t="str">
        <f>IF(S41&gt;95,"Fuerte",IF(S41&gt;85,"Moderado","Debil"))</f>
        <v>Debil</v>
      </c>
      <c r="U41" s="16"/>
      <c r="V41" s="23">
        <f t="shared" si="13"/>
        <v>0</v>
      </c>
      <c r="W41" s="23" t="str">
        <f t="shared" si="14"/>
        <v>Debil</v>
      </c>
      <c r="X41" s="23">
        <f t="shared" si="15"/>
        <v>0</v>
      </c>
      <c r="Y41" s="23" t="str">
        <f t="shared" si="16"/>
        <v>No es un Control</v>
      </c>
      <c r="Z41" s="16"/>
      <c r="AA41" s="16"/>
      <c r="AB41" s="16"/>
    </row>
    <row r="42" spans="1:28" x14ac:dyDescent="0.25">
      <c r="A42" s="16"/>
      <c r="B42" s="23">
        <f>Matriz!B36</f>
        <v>0</v>
      </c>
      <c r="C42" s="16"/>
      <c r="D42" s="16"/>
      <c r="E42" s="16"/>
      <c r="F42" s="23">
        <f t="shared" si="4"/>
        <v>0</v>
      </c>
      <c r="G42" s="16"/>
      <c r="H42" s="23">
        <f t="shared" si="5"/>
        <v>0</v>
      </c>
      <c r="I42" s="16"/>
      <c r="J42" s="23">
        <f t="shared" si="6"/>
        <v>0</v>
      </c>
      <c r="K42" s="16"/>
      <c r="L42" s="23">
        <f t="shared" si="7"/>
        <v>0</v>
      </c>
      <c r="M42" s="16"/>
      <c r="N42" s="23">
        <f t="shared" si="8"/>
        <v>0</v>
      </c>
      <c r="O42" s="16"/>
      <c r="P42" s="23">
        <f t="shared" si="9"/>
        <v>0</v>
      </c>
      <c r="Q42" s="16"/>
      <c r="R42" s="23">
        <f t="shared" si="10"/>
        <v>0</v>
      </c>
      <c r="S42" s="23">
        <f t="shared" si="11"/>
        <v>0</v>
      </c>
      <c r="T42" s="23" t="str">
        <f t="shared" si="12"/>
        <v>Debil</v>
      </c>
      <c r="U42" s="16"/>
      <c r="V42" s="23">
        <f t="shared" si="13"/>
        <v>0</v>
      </c>
      <c r="W42" s="23" t="str">
        <f t="shared" si="14"/>
        <v>Debil</v>
      </c>
      <c r="X42" s="23">
        <f t="shared" si="15"/>
        <v>0</v>
      </c>
      <c r="Y42" s="23" t="str">
        <f t="shared" si="16"/>
        <v>No es un Control</v>
      </c>
      <c r="Z42" s="16"/>
      <c r="AA42" s="16"/>
      <c r="AB42" s="16"/>
    </row>
    <row r="43" spans="1:28" x14ac:dyDescent="0.25">
      <c r="A43" s="16"/>
      <c r="B43" s="23">
        <f>Matriz!B37</f>
        <v>0</v>
      </c>
      <c r="C43" s="16"/>
      <c r="D43" s="16"/>
      <c r="E43" s="16"/>
      <c r="F43" s="23">
        <f t="shared" si="4"/>
        <v>0</v>
      </c>
      <c r="G43" s="16"/>
      <c r="H43" s="23">
        <f t="shared" si="5"/>
        <v>0</v>
      </c>
      <c r="I43" s="16"/>
      <c r="J43" s="23">
        <f t="shared" si="6"/>
        <v>0</v>
      </c>
      <c r="K43" s="16"/>
      <c r="L43" s="23">
        <f t="shared" si="7"/>
        <v>0</v>
      </c>
      <c r="M43" s="16"/>
      <c r="N43" s="23">
        <f t="shared" si="8"/>
        <v>0</v>
      </c>
      <c r="O43" s="16"/>
      <c r="P43" s="23">
        <f t="shared" si="9"/>
        <v>0</v>
      </c>
      <c r="Q43" s="16"/>
      <c r="R43" s="23">
        <f t="shared" si="10"/>
        <v>0</v>
      </c>
      <c r="S43" s="23">
        <f t="shared" si="11"/>
        <v>0</v>
      </c>
      <c r="T43" s="23" t="str">
        <f t="shared" si="12"/>
        <v>Debil</v>
      </c>
      <c r="U43" s="16"/>
      <c r="V43" s="23">
        <f t="shared" si="13"/>
        <v>0</v>
      </c>
      <c r="W43" s="23" t="str">
        <f t="shared" si="14"/>
        <v>Debil</v>
      </c>
      <c r="X43" s="23">
        <f t="shared" si="15"/>
        <v>0</v>
      </c>
      <c r="Y43" s="23" t="str">
        <f t="shared" si="16"/>
        <v>No es un Control</v>
      </c>
      <c r="Z43" s="16"/>
      <c r="AA43" s="16"/>
      <c r="AB43" s="16"/>
    </row>
    <row r="44" spans="1:28" x14ac:dyDescent="0.25">
      <c r="A44" s="16"/>
      <c r="B44" s="23">
        <f>Matriz!B38</f>
        <v>0</v>
      </c>
      <c r="C44" s="16"/>
      <c r="D44" s="16"/>
      <c r="E44" s="16"/>
      <c r="F44" s="23">
        <f t="shared" si="4"/>
        <v>0</v>
      </c>
      <c r="G44" s="16"/>
      <c r="H44" s="23">
        <f t="shared" si="5"/>
        <v>0</v>
      </c>
      <c r="I44" s="16"/>
      <c r="J44" s="23">
        <f t="shared" si="6"/>
        <v>0</v>
      </c>
      <c r="K44" s="16"/>
      <c r="L44" s="23">
        <f t="shared" si="7"/>
        <v>0</v>
      </c>
      <c r="M44" s="16"/>
      <c r="N44" s="23">
        <f t="shared" si="8"/>
        <v>0</v>
      </c>
      <c r="O44" s="16"/>
      <c r="P44" s="23">
        <f t="shared" si="9"/>
        <v>0</v>
      </c>
      <c r="Q44" s="16"/>
      <c r="R44" s="23">
        <f t="shared" si="10"/>
        <v>0</v>
      </c>
      <c r="S44" s="23">
        <f t="shared" si="11"/>
        <v>0</v>
      </c>
      <c r="T44" s="23" t="str">
        <f t="shared" si="12"/>
        <v>Debil</v>
      </c>
      <c r="U44" s="16"/>
      <c r="V44" s="23">
        <f t="shared" si="13"/>
        <v>0</v>
      </c>
      <c r="W44" s="23" t="str">
        <f t="shared" si="14"/>
        <v>Debil</v>
      </c>
      <c r="X44" s="23">
        <f t="shared" si="15"/>
        <v>0</v>
      </c>
      <c r="Y44" s="23" t="str">
        <f t="shared" si="16"/>
        <v>No es un Control</v>
      </c>
      <c r="Z44" s="16"/>
      <c r="AA44" s="16"/>
      <c r="AB44" s="16"/>
    </row>
    <row r="45" spans="1:28" x14ac:dyDescent="0.25">
      <c r="A45" s="16"/>
      <c r="B45" s="23">
        <f>Matriz!B39</f>
        <v>0</v>
      </c>
      <c r="C45" s="16"/>
      <c r="D45" s="16"/>
      <c r="E45" s="16"/>
      <c r="F45" s="23">
        <f t="shared" si="4"/>
        <v>0</v>
      </c>
      <c r="G45" s="16"/>
      <c r="H45" s="23">
        <f t="shared" si="5"/>
        <v>0</v>
      </c>
      <c r="I45" s="16"/>
      <c r="J45" s="23">
        <f t="shared" si="6"/>
        <v>0</v>
      </c>
      <c r="K45" s="16"/>
      <c r="L45" s="23">
        <f t="shared" si="7"/>
        <v>0</v>
      </c>
      <c r="M45" s="16"/>
      <c r="N45" s="23">
        <f t="shared" si="8"/>
        <v>0</v>
      </c>
      <c r="O45" s="16"/>
      <c r="P45" s="23">
        <f t="shared" si="9"/>
        <v>0</v>
      </c>
      <c r="Q45" s="16"/>
      <c r="R45" s="23">
        <f t="shared" si="10"/>
        <v>0</v>
      </c>
      <c r="S45" s="23">
        <f t="shared" si="11"/>
        <v>0</v>
      </c>
      <c r="T45" s="23" t="str">
        <f t="shared" si="12"/>
        <v>Debil</v>
      </c>
      <c r="U45" s="16"/>
      <c r="V45" s="23">
        <f t="shared" si="13"/>
        <v>0</v>
      </c>
      <c r="W45" s="23" t="str">
        <f t="shared" si="14"/>
        <v>Debil</v>
      </c>
      <c r="X45" s="23">
        <f t="shared" si="15"/>
        <v>0</v>
      </c>
      <c r="Y45" s="23" t="str">
        <f t="shared" si="16"/>
        <v>No es un Control</v>
      </c>
      <c r="Z45" s="16"/>
      <c r="AA45" s="16"/>
      <c r="AB45" s="16"/>
    </row>
    <row r="46" spans="1:28" x14ac:dyDescent="0.25">
      <c r="A46" s="16"/>
      <c r="B46" s="23">
        <f>Matriz!B40</f>
        <v>0</v>
      </c>
      <c r="C46" s="16"/>
      <c r="D46" s="16"/>
      <c r="E46" s="16"/>
      <c r="F46" s="23">
        <f t="shared" si="4"/>
        <v>0</v>
      </c>
      <c r="G46" s="16"/>
      <c r="H46" s="23">
        <f t="shared" si="5"/>
        <v>0</v>
      </c>
      <c r="I46" s="16"/>
      <c r="J46" s="23">
        <f t="shared" si="6"/>
        <v>0</v>
      </c>
      <c r="K46" s="16"/>
      <c r="L46" s="23">
        <f t="shared" si="7"/>
        <v>0</v>
      </c>
      <c r="M46" s="16"/>
      <c r="N46" s="23">
        <f t="shared" si="8"/>
        <v>0</v>
      </c>
      <c r="O46" s="16"/>
      <c r="P46" s="23">
        <f t="shared" si="9"/>
        <v>0</v>
      </c>
      <c r="Q46" s="16"/>
      <c r="R46" s="23">
        <f t="shared" si="10"/>
        <v>0</v>
      </c>
      <c r="S46" s="23">
        <f t="shared" si="11"/>
        <v>0</v>
      </c>
      <c r="T46" s="23" t="str">
        <f t="shared" si="12"/>
        <v>Debil</v>
      </c>
      <c r="U46" s="16"/>
      <c r="V46" s="23">
        <f t="shared" si="13"/>
        <v>0</v>
      </c>
      <c r="W46" s="23" t="str">
        <f t="shared" si="14"/>
        <v>Debil</v>
      </c>
      <c r="X46" s="23">
        <f t="shared" si="15"/>
        <v>0</v>
      </c>
      <c r="Y46" s="23" t="str">
        <f t="shared" si="16"/>
        <v>No es un Control</v>
      </c>
      <c r="Z46" s="16"/>
      <c r="AA46" s="16"/>
      <c r="AB46" s="16"/>
    </row>
    <row r="47" spans="1:28" x14ac:dyDescent="0.25">
      <c r="A47" s="16"/>
      <c r="B47" s="23">
        <f>Matriz!B41</f>
        <v>0</v>
      </c>
      <c r="C47" s="16"/>
      <c r="D47" s="16"/>
      <c r="E47" s="16"/>
      <c r="F47" s="23">
        <f t="shared" si="4"/>
        <v>0</v>
      </c>
      <c r="G47" s="16"/>
      <c r="H47" s="23">
        <f t="shared" si="5"/>
        <v>0</v>
      </c>
      <c r="I47" s="16"/>
      <c r="J47" s="23">
        <f t="shared" si="6"/>
        <v>0</v>
      </c>
      <c r="K47" s="16"/>
      <c r="L47" s="23">
        <f t="shared" si="7"/>
        <v>0</v>
      </c>
      <c r="M47" s="16"/>
      <c r="N47" s="23">
        <f t="shared" si="8"/>
        <v>0</v>
      </c>
      <c r="O47" s="16"/>
      <c r="P47" s="23">
        <f t="shared" si="9"/>
        <v>0</v>
      </c>
      <c r="Q47" s="16"/>
      <c r="R47" s="23">
        <f t="shared" si="10"/>
        <v>0</v>
      </c>
      <c r="S47" s="23">
        <f t="shared" si="11"/>
        <v>0</v>
      </c>
      <c r="T47" s="23" t="str">
        <f t="shared" si="12"/>
        <v>Debil</v>
      </c>
      <c r="U47" s="16"/>
      <c r="V47" s="23">
        <f t="shared" si="13"/>
        <v>0</v>
      </c>
      <c r="W47" s="23" t="str">
        <f t="shared" si="14"/>
        <v>Debil</v>
      </c>
      <c r="X47" s="23">
        <f t="shared" si="15"/>
        <v>0</v>
      </c>
      <c r="Y47" s="23" t="str">
        <f t="shared" si="16"/>
        <v>No es un Control</v>
      </c>
      <c r="Z47" s="16"/>
      <c r="AA47" s="16"/>
      <c r="AB47" s="16"/>
    </row>
    <row r="48" spans="1:28" x14ac:dyDescent="0.25">
      <c r="A48" s="16"/>
      <c r="B48" s="23">
        <f>Matriz!B42</f>
        <v>0</v>
      </c>
      <c r="C48" s="16"/>
      <c r="D48" s="16"/>
      <c r="E48" s="16"/>
      <c r="F48" s="23">
        <f t="shared" si="4"/>
        <v>0</v>
      </c>
      <c r="G48" s="16"/>
      <c r="H48" s="23">
        <f t="shared" si="5"/>
        <v>0</v>
      </c>
      <c r="I48" s="16"/>
      <c r="J48" s="23">
        <f t="shared" si="6"/>
        <v>0</v>
      </c>
      <c r="K48" s="16"/>
      <c r="L48" s="23">
        <f t="shared" si="7"/>
        <v>0</v>
      </c>
      <c r="M48" s="16"/>
      <c r="N48" s="23">
        <f t="shared" si="8"/>
        <v>0</v>
      </c>
      <c r="O48" s="16"/>
      <c r="P48" s="23">
        <f t="shared" si="9"/>
        <v>0</v>
      </c>
      <c r="Q48" s="16"/>
      <c r="R48" s="23">
        <f>IF(Q48="Completa",10,IF(Q48="Incompleta",5,0))</f>
        <v>0</v>
      </c>
      <c r="S48" s="23">
        <f t="shared" si="11"/>
        <v>0</v>
      </c>
      <c r="T48" s="23" t="str">
        <f>IF(S48&gt;95,"Fuerte",IF(S48&gt;85,"Moderado","Debil"))</f>
        <v>Debil</v>
      </c>
      <c r="U48" s="16"/>
      <c r="V48" s="23">
        <f t="shared" si="13"/>
        <v>0</v>
      </c>
      <c r="W48" s="23" t="str">
        <f t="shared" si="14"/>
        <v>Debil</v>
      </c>
      <c r="X48" s="23">
        <f t="shared" si="15"/>
        <v>0</v>
      </c>
      <c r="Y48" s="23" t="str">
        <f t="shared" si="16"/>
        <v>No es un Control</v>
      </c>
      <c r="Z48" s="16"/>
      <c r="AA48" s="16"/>
      <c r="AB48" s="16"/>
    </row>
  </sheetData>
  <sheetProtection algorithmName="SHA-512" hashValue="Fyqm4Ugr3Hu87XxFrQny24refuryGkgIq+QMWne2jcFb5GNsZPSO3s/u0mHdESQTb+barkwhpqkAhvaQa2VbrQ==" saltValue="R9lLBb9eafAkQnFtVq8oOw==" spinCount="100000" sheet="1" objects="1" scenarios="1"/>
  <mergeCells count="21">
    <mergeCell ref="V4:V6"/>
    <mergeCell ref="W4:W6"/>
    <mergeCell ref="X4:X6"/>
    <mergeCell ref="Y4:Y6"/>
    <mergeCell ref="AA4:AB10"/>
    <mergeCell ref="B4:I10"/>
    <mergeCell ref="K4:L10"/>
    <mergeCell ref="M4:M6"/>
    <mergeCell ref="N4:N6"/>
    <mergeCell ref="O4:O6"/>
    <mergeCell ref="P4:P6"/>
    <mergeCell ref="Q4:Q6"/>
    <mergeCell ref="S4:T10"/>
    <mergeCell ref="U4:U6"/>
    <mergeCell ref="Q15:R15"/>
    <mergeCell ref="O15:P15"/>
    <mergeCell ref="E15:F15"/>
    <mergeCell ref="G15:H15"/>
    <mergeCell ref="I15:J15"/>
    <mergeCell ref="K15:L15"/>
    <mergeCell ref="M15:N15"/>
  </mergeCells>
  <dataValidations count="8">
    <dataValidation type="list" showInputMessage="1" showErrorMessage="1" sqref="E16:E105" xr:uid="{00000000-0002-0000-0400-000000000000}">
      <formula1>$A$2:$B$2</formula1>
    </dataValidation>
    <dataValidation type="list" allowBlank="1" showInputMessage="1" showErrorMessage="1" sqref="G16:G105" xr:uid="{00000000-0002-0000-0400-000001000000}">
      <formula1>$C$2:$D$2</formula1>
    </dataValidation>
    <dataValidation type="list" allowBlank="1" showInputMessage="1" showErrorMessage="1" sqref="I16:I105" xr:uid="{00000000-0002-0000-0400-000002000000}">
      <formula1>$E$2:$F$2</formula1>
    </dataValidation>
    <dataValidation type="list" allowBlank="1" showInputMessage="1" showErrorMessage="1" sqref="K16:K105" xr:uid="{00000000-0002-0000-0400-000003000000}">
      <formula1>$G$2:$I$2</formula1>
    </dataValidation>
    <dataValidation type="list" showInputMessage="1" showErrorMessage="1" sqref="M16:M105" xr:uid="{00000000-0002-0000-0400-000004000000}">
      <formula1>$J$2:$K$2</formula1>
    </dataValidation>
    <dataValidation type="list" allowBlank="1" showInputMessage="1" showErrorMessage="1" sqref="O16:O105" xr:uid="{00000000-0002-0000-0400-000005000000}">
      <formula1>$L$2:$M$2</formula1>
    </dataValidation>
    <dataValidation type="list" allowBlank="1" showInputMessage="1" showErrorMessage="1" sqref="Q16:Q105" xr:uid="{00000000-0002-0000-0400-000006000000}">
      <formula1>$N$2:$P$2</formula1>
    </dataValidation>
    <dataValidation type="list" showInputMessage="1" showErrorMessage="1" sqref="U16:U105" xr:uid="{00000000-0002-0000-0400-000007000000}">
      <formula1>$Q$2:$S$2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Probabilidad</vt:lpstr>
      <vt:lpstr>Impacto Proceso -SD</vt:lpstr>
      <vt:lpstr>Impacto Corrupción</vt:lpstr>
      <vt:lpstr>Matriz</vt:lpstr>
      <vt:lpstr>Controles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cp:lastModifiedBy>
  <cp:lastPrinted>2018-10-25T13:24:15Z</cp:lastPrinted>
  <dcterms:created xsi:type="dcterms:W3CDTF">2018-10-23T21:15:37Z</dcterms:created>
  <dcterms:modified xsi:type="dcterms:W3CDTF">2020-05-06T17:32:39Z</dcterms:modified>
</cp:coreProperties>
</file>