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95" windowWidth="24915" windowHeight="11955" activeTab="3"/>
  </bookViews>
  <sheets>
    <sheet name="Probabilidad" sheetId="1" r:id="rId1"/>
    <sheet name="Impacto Proceso -SD" sheetId="2" r:id="rId2"/>
    <sheet name="Impacto Corrupción" sheetId="6" r:id="rId3"/>
    <sheet name="Matriz" sheetId="4" r:id="rId4"/>
    <sheet name="Controles" sheetId="5" r:id="rId5"/>
  </sheets>
  <externalReferences>
    <externalReference r:id="rId6"/>
  </externalReferences>
  <calcPr calcId="145621"/>
</workbook>
</file>

<file path=xl/calcChain.xml><?xml version="1.0" encoding="utf-8"?>
<calcChain xmlns="http://schemas.openxmlformats.org/spreadsheetml/2006/main">
  <c r="B55" i="5" l="1"/>
  <c r="B56" i="5"/>
  <c r="I12" i="4" l="1"/>
  <c r="Y50" i="5" l="1"/>
  <c r="V50" i="5"/>
  <c r="R50" i="5"/>
  <c r="P50" i="5"/>
  <c r="N50" i="5"/>
  <c r="L50" i="5"/>
  <c r="J50" i="5"/>
  <c r="H50" i="5"/>
  <c r="F50" i="5"/>
  <c r="Y49" i="5"/>
  <c r="V49" i="5"/>
  <c r="R49" i="5"/>
  <c r="P49" i="5"/>
  <c r="N49" i="5"/>
  <c r="L49" i="5"/>
  <c r="J49" i="5"/>
  <c r="H49" i="5"/>
  <c r="F49" i="5"/>
  <c r="B48" i="5"/>
  <c r="B49" i="5"/>
  <c r="B50" i="5"/>
  <c r="S49" i="5" l="1"/>
  <c r="T49" i="5" s="1"/>
  <c r="W49" i="5" s="1"/>
  <c r="S50" i="5"/>
  <c r="T50" i="5" s="1"/>
  <c r="W50" i="5" s="1"/>
  <c r="X50" i="5" s="1"/>
  <c r="Z49" i="5"/>
  <c r="X49" i="5"/>
  <c r="Y48" i="5" l="1"/>
  <c r="V48" i="5"/>
  <c r="R48" i="5"/>
  <c r="P48" i="5"/>
  <c r="N48" i="5"/>
  <c r="L48" i="5"/>
  <c r="J48" i="5"/>
  <c r="H48" i="5"/>
  <c r="F48" i="5"/>
  <c r="Y47" i="5"/>
  <c r="V47" i="5"/>
  <c r="R47" i="5"/>
  <c r="P47" i="5"/>
  <c r="N47" i="5"/>
  <c r="L47" i="5"/>
  <c r="J47" i="5"/>
  <c r="H47" i="5"/>
  <c r="F47" i="5"/>
  <c r="Y46" i="5"/>
  <c r="V46" i="5"/>
  <c r="S46" i="5"/>
  <c r="T46" i="5" s="1"/>
  <c r="W46" i="5" s="1"/>
  <c r="X46" i="5" s="1"/>
  <c r="R46" i="5"/>
  <c r="P46" i="5"/>
  <c r="N46" i="5"/>
  <c r="L46" i="5"/>
  <c r="J46" i="5"/>
  <c r="H46" i="5"/>
  <c r="F46" i="5"/>
  <c r="Y45" i="5"/>
  <c r="V45" i="5"/>
  <c r="R45" i="5"/>
  <c r="P45" i="5"/>
  <c r="N45" i="5"/>
  <c r="L45" i="5"/>
  <c r="J45" i="5"/>
  <c r="H45" i="5"/>
  <c r="F45" i="5"/>
  <c r="Y44" i="5"/>
  <c r="V44" i="5"/>
  <c r="R44" i="5"/>
  <c r="P44" i="5"/>
  <c r="N44" i="5"/>
  <c r="L44" i="5"/>
  <c r="J44" i="5"/>
  <c r="H44" i="5"/>
  <c r="F44" i="5"/>
  <c r="Y43" i="5"/>
  <c r="V43" i="5"/>
  <c r="R43" i="5"/>
  <c r="P43" i="5"/>
  <c r="N43" i="5"/>
  <c r="L43" i="5"/>
  <c r="J43" i="5"/>
  <c r="H43" i="5"/>
  <c r="F43" i="5"/>
  <c r="Y42" i="5"/>
  <c r="V42" i="5"/>
  <c r="R42" i="5"/>
  <c r="P42" i="5"/>
  <c r="N42" i="5"/>
  <c r="L42" i="5"/>
  <c r="J42" i="5"/>
  <c r="H42" i="5"/>
  <c r="F42" i="5"/>
  <c r="Y41" i="5"/>
  <c r="V41" i="5"/>
  <c r="R41" i="5"/>
  <c r="P41" i="5"/>
  <c r="N41" i="5"/>
  <c r="L41" i="5"/>
  <c r="J41" i="5"/>
  <c r="H41" i="5"/>
  <c r="F41" i="5"/>
  <c r="L39" i="4"/>
  <c r="L40" i="4"/>
  <c r="M40" i="4"/>
  <c r="L41" i="4"/>
  <c r="L42" i="4"/>
  <c r="L45" i="4"/>
  <c r="N45" i="4" s="1"/>
  <c r="M45" i="4"/>
  <c r="L46" i="4"/>
  <c r="M46" i="4"/>
  <c r="O46" i="4" s="1"/>
  <c r="N46" i="4"/>
  <c r="L36" i="4"/>
  <c r="L37" i="4"/>
  <c r="L38" i="4"/>
  <c r="M38" i="4"/>
  <c r="L28" i="4"/>
  <c r="L29" i="4"/>
  <c r="L30" i="4"/>
  <c r="M30" i="4"/>
  <c r="L31" i="4"/>
  <c r="M31" i="4"/>
  <c r="L32" i="4"/>
  <c r="L33" i="4"/>
  <c r="L34" i="4"/>
  <c r="L35" i="4"/>
  <c r="B51" i="5"/>
  <c r="F51" i="5"/>
  <c r="S51" i="5" s="1"/>
  <c r="T51" i="5" s="1"/>
  <c r="W51" i="5" s="1"/>
  <c r="X51" i="5" s="1"/>
  <c r="H51" i="5"/>
  <c r="J51" i="5"/>
  <c r="L51" i="5"/>
  <c r="N51" i="5"/>
  <c r="P51" i="5"/>
  <c r="R51" i="5"/>
  <c r="V51" i="5"/>
  <c r="Y51" i="5"/>
  <c r="B52" i="5"/>
  <c r="F52" i="5"/>
  <c r="S52" i="5" s="1"/>
  <c r="T52" i="5" s="1"/>
  <c r="W52" i="5" s="1"/>
  <c r="X52" i="5" s="1"/>
  <c r="H52" i="5"/>
  <c r="J52" i="5"/>
  <c r="L52" i="5"/>
  <c r="N52" i="5"/>
  <c r="P52" i="5"/>
  <c r="R52" i="5"/>
  <c r="V52" i="5"/>
  <c r="Y52" i="5"/>
  <c r="B53" i="5"/>
  <c r="F53" i="5"/>
  <c r="S53" i="5" s="1"/>
  <c r="T53" i="5" s="1"/>
  <c r="W53" i="5" s="1"/>
  <c r="X53" i="5" s="1"/>
  <c r="H53" i="5"/>
  <c r="J53" i="5"/>
  <c r="L53" i="5"/>
  <c r="N53" i="5"/>
  <c r="P53" i="5"/>
  <c r="R53" i="5"/>
  <c r="V53" i="5"/>
  <c r="Y53" i="5"/>
  <c r="B54" i="5"/>
  <c r="F54" i="5"/>
  <c r="S54" i="5" s="1"/>
  <c r="T54" i="5" s="1"/>
  <c r="W54" i="5" s="1"/>
  <c r="X54" i="5" s="1"/>
  <c r="H54" i="5"/>
  <c r="J54" i="5"/>
  <c r="L54" i="5"/>
  <c r="N54" i="5"/>
  <c r="P54" i="5"/>
  <c r="R54" i="5"/>
  <c r="V54" i="5"/>
  <c r="Y54" i="5"/>
  <c r="F55" i="5"/>
  <c r="S55" i="5" s="1"/>
  <c r="T55" i="5" s="1"/>
  <c r="W55" i="5" s="1"/>
  <c r="X55" i="5" s="1"/>
  <c r="H55" i="5"/>
  <c r="J55" i="5"/>
  <c r="L55" i="5"/>
  <c r="N55" i="5"/>
  <c r="P55" i="5"/>
  <c r="R55" i="5"/>
  <c r="V55" i="5"/>
  <c r="Y55" i="5"/>
  <c r="F56" i="5"/>
  <c r="S56" i="5" s="1"/>
  <c r="T56" i="5" s="1"/>
  <c r="W56" i="5" s="1"/>
  <c r="X56" i="5" s="1"/>
  <c r="H56" i="5"/>
  <c r="J56" i="5"/>
  <c r="L56" i="5"/>
  <c r="N56" i="5"/>
  <c r="P56" i="5"/>
  <c r="R56" i="5"/>
  <c r="V56" i="5"/>
  <c r="Y56" i="5"/>
  <c r="G37" i="4"/>
  <c r="M37" i="4" s="1"/>
  <c r="G38" i="4"/>
  <c r="F39" i="4"/>
  <c r="G39" i="4"/>
  <c r="M39" i="4" s="1"/>
  <c r="G40" i="4"/>
  <c r="F41" i="4"/>
  <c r="G41" i="4"/>
  <c r="M41" i="4" s="1"/>
  <c r="G42" i="4"/>
  <c r="M42" i="4" s="1"/>
  <c r="G43" i="4"/>
  <c r="M43" i="4" s="1"/>
  <c r="G44" i="4"/>
  <c r="M44" i="4" s="1"/>
  <c r="F45" i="4"/>
  <c r="H45" i="4" s="1"/>
  <c r="G45" i="4"/>
  <c r="F46" i="4"/>
  <c r="G46" i="4"/>
  <c r="H46" i="4"/>
  <c r="X47" i="6"/>
  <c r="Z47" i="6" s="1"/>
  <c r="AA47" i="6" s="1"/>
  <c r="Y47" i="6"/>
  <c r="X48" i="6"/>
  <c r="Y48" i="6"/>
  <c r="Z48" i="6"/>
  <c r="AA48" i="6" s="1"/>
  <c r="X49" i="6"/>
  <c r="Z49" i="6" s="1"/>
  <c r="AA49" i="6" s="1"/>
  <c r="Y49" i="6"/>
  <c r="X50" i="6"/>
  <c r="Y50" i="6"/>
  <c r="Z50" i="6"/>
  <c r="AA50" i="6"/>
  <c r="X51" i="6"/>
  <c r="Z51" i="6" s="1"/>
  <c r="AA51" i="6" s="1"/>
  <c r="Y51" i="6"/>
  <c r="X52" i="6"/>
  <c r="Y52" i="6"/>
  <c r="Z52" i="6"/>
  <c r="AA52" i="6"/>
  <c r="X53" i="6"/>
  <c r="Z53" i="6" s="1"/>
  <c r="AA53" i="6" s="1"/>
  <c r="Y53" i="6"/>
  <c r="X54" i="6"/>
  <c r="Y54" i="6"/>
  <c r="Z54" i="6"/>
  <c r="AA54" i="6"/>
  <c r="X55" i="6"/>
  <c r="Z55" i="6" s="1"/>
  <c r="AA55" i="6" s="1"/>
  <c r="Y55" i="6"/>
  <c r="X56" i="6"/>
  <c r="Y56" i="6"/>
  <c r="Z56" i="6"/>
  <c r="AA56" i="6"/>
  <c r="J38" i="1"/>
  <c r="K38" i="1"/>
  <c r="L38" i="1"/>
  <c r="M38" i="1" s="1"/>
  <c r="F35" i="4" s="1"/>
  <c r="J39" i="1"/>
  <c r="K39" i="1"/>
  <c r="L39" i="1" s="1"/>
  <c r="M39" i="1" s="1"/>
  <c r="F36" i="4" s="1"/>
  <c r="J40" i="1"/>
  <c r="K40" i="1"/>
  <c r="L40" i="1"/>
  <c r="M40" i="1" s="1"/>
  <c r="F37" i="4" s="1"/>
  <c r="J41" i="1"/>
  <c r="K41" i="1"/>
  <c r="L41" i="1"/>
  <c r="M41" i="1" s="1"/>
  <c r="F38" i="4" s="1"/>
  <c r="J42" i="1"/>
  <c r="K42" i="1"/>
  <c r="L42" i="1"/>
  <c r="M42" i="1" s="1"/>
  <c r="J43" i="1"/>
  <c r="K43" i="1"/>
  <c r="L43" i="1" s="1"/>
  <c r="M43" i="1" s="1"/>
  <c r="F40" i="4" s="1"/>
  <c r="J44" i="1"/>
  <c r="K44" i="1"/>
  <c r="L44" i="1"/>
  <c r="M44" i="1" s="1"/>
  <c r="J45" i="1"/>
  <c r="K45" i="1"/>
  <c r="L45" i="1"/>
  <c r="M45" i="1" s="1"/>
  <c r="F42" i="4" s="1"/>
  <c r="J46" i="1"/>
  <c r="K46" i="1"/>
  <c r="L46" i="1" s="1"/>
  <c r="M46" i="1" s="1"/>
  <c r="F43" i="4" s="1"/>
  <c r="J47" i="1"/>
  <c r="K47" i="1"/>
  <c r="L47" i="1"/>
  <c r="M47" i="1"/>
  <c r="F44" i="4" s="1"/>
  <c r="J48" i="1"/>
  <c r="K48" i="1"/>
  <c r="L48" i="1"/>
  <c r="M48" i="1" s="1"/>
  <c r="J49" i="1"/>
  <c r="K49" i="1"/>
  <c r="L49" i="1"/>
  <c r="M49" i="1"/>
  <c r="J50" i="1"/>
  <c r="K50" i="1"/>
  <c r="L50" i="1"/>
  <c r="M50" i="1" s="1"/>
  <c r="J51" i="1"/>
  <c r="K51" i="1"/>
  <c r="L51" i="1"/>
  <c r="M51" i="1"/>
  <c r="Y40" i="5"/>
  <c r="V40" i="5"/>
  <c r="R40" i="5"/>
  <c r="P40" i="5"/>
  <c r="N40" i="5"/>
  <c r="L40" i="5"/>
  <c r="J40" i="5"/>
  <c r="H40" i="5"/>
  <c r="F40" i="5"/>
  <c r="Y39" i="5"/>
  <c r="V39" i="5"/>
  <c r="S39" i="5"/>
  <c r="T39" i="5" s="1"/>
  <c r="W39" i="5" s="1"/>
  <c r="X39" i="5" s="1"/>
  <c r="R39" i="5"/>
  <c r="P39" i="5"/>
  <c r="N39" i="5"/>
  <c r="L39" i="5"/>
  <c r="J39" i="5"/>
  <c r="H39" i="5"/>
  <c r="F39" i="5"/>
  <c r="Y38" i="5"/>
  <c r="V38" i="5"/>
  <c r="R38" i="5"/>
  <c r="P38" i="5"/>
  <c r="N38" i="5"/>
  <c r="L38" i="5"/>
  <c r="J38" i="5"/>
  <c r="H38" i="5"/>
  <c r="F38" i="5"/>
  <c r="S38" i="5" s="1"/>
  <c r="T38" i="5" s="1"/>
  <c r="W38" i="5" s="1"/>
  <c r="X38" i="5" s="1"/>
  <c r="Y37" i="5"/>
  <c r="V37" i="5"/>
  <c r="R37" i="5"/>
  <c r="P37" i="5"/>
  <c r="N37" i="5"/>
  <c r="L37" i="5"/>
  <c r="J37" i="5"/>
  <c r="H37" i="5"/>
  <c r="S37" i="5" s="1"/>
  <c r="T37" i="5" s="1"/>
  <c r="W37" i="5" s="1"/>
  <c r="X37" i="5" s="1"/>
  <c r="F37" i="5"/>
  <c r="Y36" i="5"/>
  <c r="V36" i="5"/>
  <c r="R36" i="5"/>
  <c r="P36" i="5"/>
  <c r="N36" i="5"/>
  <c r="L36" i="5"/>
  <c r="J36" i="5"/>
  <c r="H36" i="5"/>
  <c r="F36" i="5"/>
  <c r="Y35" i="5"/>
  <c r="V35" i="5"/>
  <c r="R35" i="5"/>
  <c r="P35" i="5"/>
  <c r="N35" i="5"/>
  <c r="L35" i="5"/>
  <c r="J35" i="5"/>
  <c r="H35" i="5"/>
  <c r="F35" i="5"/>
  <c r="Y34" i="5"/>
  <c r="V34" i="5"/>
  <c r="R34" i="5"/>
  <c r="P34" i="5"/>
  <c r="N34" i="5"/>
  <c r="L34" i="5"/>
  <c r="J34" i="5"/>
  <c r="H34" i="5"/>
  <c r="F34" i="5"/>
  <c r="Y33" i="5"/>
  <c r="V33" i="5"/>
  <c r="R33" i="5"/>
  <c r="P33" i="5"/>
  <c r="N33" i="5"/>
  <c r="L33" i="5"/>
  <c r="J33" i="5"/>
  <c r="H33" i="5"/>
  <c r="F33" i="5"/>
  <c r="G27" i="4"/>
  <c r="G28" i="4"/>
  <c r="M28" i="4" s="1"/>
  <c r="G29" i="4"/>
  <c r="M29" i="4" s="1"/>
  <c r="N29" i="4" s="1"/>
  <c r="G30" i="4"/>
  <c r="G31" i="4"/>
  <c r="G32" i="4"/>
  <c r="M32" i="4" s="1"/>
  <c r="N32" i="4" s="1"/>
  <c r="G33" i="4"/>
  <c r="M33" i="4" s="1"/>
  <c r="G34" i="4"/>
  <c r="M34" i="4" s="1"/>
  <c r="N34" i="4" s="1"/>
  <c r="G35" i="4"/>
  <c r="M35" i="4" s="1"/>
  <c r="N35" i="4" s="1"/>
  <c r="G36" i="4"/>
  <c r="M36" i="4" s="1"/>
  <c r="N36" i="4" s="1"/>
  <c r="F27" i="4"/>
  <c r="F28" i="4"/>
  <c r="F29" i="4"/>
  <c r="F30" i="4"/>
  <c r="F31" i="4"/>
  <c r="F32" i="4"/>
  <c r="F33" i="4"/>
  <c r="F34" i="4"/>
  <c r="X37" i="6"/>
  <c r="Z37" i="6" s="1"/>
  <c r="AA37" i="6" s="1"/>
  <c r="Y37" i="6"/>
  <c r="X38" i="6"/>
  <c r="Z38" i="6" s="1"/>
  <c r="AA38" i="6" s="1"/>
  <c r="Y38" i="6"/>
  <c r="X39" i="6"/>
  <c r="Z39" i="6" s="1"/>
  <c r="AA39" i="6" s="1"/>
  <c r="Y39" i="6"/>
  <c r="X40" i="6"/>
  <c r="Z40" i="6" s="1"/>
  <c r="AA40" i="6" s="1"/>
  <c r="Y40" i="6"/>
  <c r="X41" i="6"/>
  <c r="Z41" i="6" s="1"/>
  <c r="AA41" i="6" s="1"/>
  <c r="Y41" i="6"/>
  <c r="X42" i="6"/>
  <c r="Z42" i="6" s="1"/>
  <c r="AA42" i="6" s="1"/>
  <c r="Y42" i="6"/>
  <c r="X43" i="6"/>
  <c r="Z43" i="6" s="1"/>
  <c r="AA43" i="6" s="1"/>
  <c r="Y43" i="6"/>
  <c r="X44" i="6"/>
  <c r="Z44" i="6" s="1"/>
  <c r="AA44" i="6" s="1"/>
  <c r="Y44" i="6"/>
  <c r="X45" i="6"/>
  <c r="Z45" i="6" s="1"/>
  <c r="AA45" i="6" s="1"/>
  <c r="Y45" i="6"/>
  <c r="X46" i="6"/>
  <c r="Z46" i="6" s="1"/>
  <c r="AA46" i="6" s="1"/>
  <c r="Y46" i="6"/>
  <c r="J30" i="1"/>
  <c r="K30" i="1"/>
  <c r="L30" i="1"/>
  <c r="M30" i="1" s="1"/>
  <c r="J31" i="1"/>
  <c r="K31" i="1"/>
  <c r="L31" i="1" s="1"/>
  <c r="M31" i="1" s="1"/>
  <c r="J32" i="1"/>
  <c r="K32" i="1"/>
  <c r="L32" i="1"/>
  <c r="M32" i="1" s="1"/>
  <c r="J33" i="1"/>
  <c r="K33" i="1"/>
  <c r="L33" i="1"/>
  <c r="M33" i="1" s="1"/>
  <c r="J34" i="1"/>
  <c r="K34" i="1"/>
  <c r="L34" i="1" s="1"/>
  <c r="M34" i="1" s="1"/>
  <c r="J35" i="1"/>
  <c r="K35" i="1"/>
  <c r="L35" i="1" s="1"/>
  <c r="M35" i="1" s="1"/>
  <c r="J36" i="1"/>
  <c r="K36" i="1"/>
  <c r="L36" i="1"/>
  <c r="M36" i="1" s="1"/>
  <c r="J37" i="1"/>
  <c r="K37" i="1"/>
  <c r="L37" i="1"/>
  <c r="M37" i="1" s="1"/>
  <c r="N40" i="4" l="1"/>
  <c r="N28" i="4"/>
  <c r="I46" i="4"/>
  <c r="J46" i="4" s="1"/>
  <c r="N37" i="4"/>
  <c r="N38" i="4"/>
  <c r="O38" i="4" s="1"/>
  <c r="S40" i="5"/>
  <c r="T40" i="5" s="1"/>
  <c r="W40" i="5" s="1"/>
  <c r="X40" i="5" s="1"/>
  <c r="N30" i="4"/>
  <c r="N39" i="4"/>
  <c r="S47" i="5"/>
  <c r="T47" i="5" s="1"/>
  <c r="W47" i="5" s="1"/>
  <c r="X47" i="5" s="1"/>
  <c r="S33" i="5"/>
  <c r="T33" i="5" s="1"/>
  <c r="W33" i="5" s="1"/>
  <c r="X33" i="5" s="1"/>
  <c r="S34" i="5"/>
  <c r="T34" i="5" s="1"/>
  <c r="W34" i="5" s="1"/>
  <c r="X34" i="5" s="1"/>
  <c r="N33" i="4"/>
  <c r="N42" i="4"/>
  <c r="O42" i="4" s="1"/>
  <c r="S41" i="5"/>
  <c r="T41" i="5" s="1"/>
  <c r="W41" i="5" s="1"/>
  <c r="X41" i="5" s="1"/>
  <c r="S43" i="5"/>
  <c r="T43" i="5" s="1"/>
  <c r="W43" i="5" s="1"/>
  <c r="X43" i="5" s="1"/>
  <c r="S45" i="5"/>
  <c r="T45" i="5" s="1"/>
  <c r="W45" i="5" s="1"/>
  <c r="X45" i="5" s="1"/>
  <c r="S48" i="5"/>
  <c r="T48" i="5" s="1"/>
  <c r="W48" i="5" s="1"/>
  <c r="X48" i="5" s="1"/>
  <c r="S35" i="5"/>
  <c r="T35" i="5" s="1"/>
  <c r="W35" i="5" s="1"/>
  <c r="X35" i="5" s="1"/>
  <c r="S42" i="5"/>
  <c r="T42" i="5" s="1"/>
  <c r="W42" i="5" s="1"/>
  <c r="X42" i="5" s="1"/>
  <c r="S36" i="5"/>
  <c r="T36" i="5" s="1"/>
  <c r="W36" i="5" s="1"/>
  <c r="X36" i="5" s="1"/>
  <c r="N31" i="4"/>
  <c r="S44" i="5"/>
  <c r="T44" i="5" s="1"/>
  <c r="W44" i="5" s="1"/>
  <c r="X44" i="5" s="1"/>
  <c r="L44" i="4"/>
  <c r="N44" i="4" s="1"/>
  <c r="O44" i="4" s="1"/>
  <c r="H44" i="4"/>
  <c r="I44" i="4" s="1"/>
  <c r="J44" i="4" s="1"/>
  <c r="H43" i="4"/>
  <c r="I43" i="4" s="1"/>
  <c r="J43" i="4" s="1"/>
  <c r="N43" i="4"/>
  <c r="O43" i="4" s="1"/>
  <c r="N41" i="4"/>
  <c r="O41" i="4" s="1"/>
  <c r="H41" i="4"/>
  <c r="I41" i="4" s="1"/>
  <c r="J41" i="4" s="1"/>
  <c r="H39" i="4"/>
  <c r="I39" i="4" s="1"/>
  <c r="J39" i="4" s="1"/>
  <c r="H40" i="4"/>
  <c r="I40" i="4" s="1"/>
  <c r="J40" i="4" s="1"/>
  <c r="O40" i="4"/>
  <c r="H37" i="4"/>
  <c r="I37" i="4" s="1"/>
  <c r="J37" i="4" s="1"/>
  <c r="O37" i="4"/>
  <c r="H42" i="4"/>
  <c r="I42" i="4" s="1"/>
  <c r="J42" i="4" s="1"/>
  <c r="H38" i="4"/>
  <c r="I38" i="4" s="1"/>
  <c r="J38" i="4" s="1"/>
  <c r="O39" i="4"/>
  <c r="O45" i="4"/>
  <c r="I45" i="4"/>
  <c r="J45" i="4" s="1"/>
  <c r="Y32" i="5"/>
  <c r="V32" i="5"/>
  <c r="R32" i="5"/>
  <c r="P32" i="5"/>
  <c r="N32" i="5"/>
  <c r="L32" i="5"/>
  <c r="J32" i="5"/>
  <c r="S32" i="5" s="1"/>
  <c r="T32" i="5" s="1"/>
  <c r="W32" i="5" s="1"/>
  <c r="X32" i="5" s="1"/>
  <c r="H32" i="5"/>
  <c r="F32" i="5"/>
  <c r="Y31" i="5"/>
  <c r="V31" i="5"/>
  <c r="R31" i="5"/>
  <c r="P31" i="5"/>
  <c r="N31" i="5"/>
  <c r="L31" i="5"/>
  <c r="J31" i="5"/>
  <c r="H31" i="5"/>
  <c r="F31" i="5"/>
  <c r="S31" i="5" l="1"/>
  <c r="T31" i="5" s="1"/>
  <c r="W31" i="5" s="1"/>
  <c r="X31" i="5" s="1"/>
  <c r="Y30" i="5"/>
  <c r="V30" i="5"/>
  <c r="R30" i="5"/>
  <c r="P30" i="5"/>
  <c r="N30" i="5"/>
  <c r="L30" i="5"/>
  <c r="J30" i="5"/>
  <c r="S30" i="5" s="1"/>
  <c r="T30" i="5" s="1"/>
  <c r="W30" i="5" s="1"/>
  <c r="X30" i="5" s="1"/>
  <c r="H30" i="5"/>
  <c r="F30" i="5"/>
  <c r="Y29" i="5" l="1"/>
  <c r="V29" i="5"/>
  <c r="S29" i="5"/>
  <c r="T29" i="5" s="1"/>
  <c r="W29" i="5" s="1"/>
  <c r="X29" i="5" s="1"/>
  <c r="R29" i="5"/>
  <c r="P29" i="5"/>
  <c r="N29" i="5"/>
  <c r="L29" i="5"/>
  <c r="J29" i="5"/>
  <c r="H29" i="5"/>
  <c r="F29" i="5"/>
  <c r="Y28" i="5"/>
  <c r="V28" i="5"/>
  <c r="R28" i="5"/>
  <c r="P28" i="5"/>
  <c r="N28" i="5"/>
  <c r="L28" i="5"/>
  <c r="J28" i="5"/>
  <c r="H28" i="5"/>
  <c r="F28" i="5"/>
  <c r="Y27" i="5"/>
  <c r="V27" i="5"/>
  <c r="R27" i="5"/>
  <c r="P27" i="5"/>
  <c r="N27" i="5"/>
  <c r="L27" i="5"/>
  <c r="J27" i="5"/>
  <c r="H27" i="5"/>
  <c r="S27" i="5" s="1"/>
  <c r="T27" i="5" s="1"/>
  <c r="W27" i="5" s="1"/>
  <c r="X27" i="5" s="1"/>
  <c r="F27" i="5"/>
  <c r="S28" i="5" l="1"/>
  <c r="T28" i="5" s="1"/>
  <c r="W28" i="5" s="1"/>
  <c r="X28" i="5" s="1"/>
  <c r="Y25" i="5"/>
  <c r="V25" i="5"/>
  <c r="R25" i="5"/>
  <c r="P25" i="5"/>
  <c r="N25" i="5"/>
  <c r="L25" i="5"/>
  <c r="J25" i="5"/>
  <c r="H25" i="5"/>
  <c r="F25" i="5"/>
  <c r="X24" i="6"/>
  <c r="Y24" i="6"/>
  <c r="S25" i="5" l="1"/>
  <c r="T25" i="5" s="1"/>
  <c r="W25" i="5" s="1"/>
  <c r="X25" i="5" s="1"/>
  <c r="Y24" i="5"/>
  <c r="V24" i="5"/>
  <c r="R24" i="5"/>
  <c r="P24" i="5"/>
  <c r="N24" i="5"/>
  <c r="L24" i="5"/>
  <c r="J24" i="5"/>
  <c r="H24" i="5"/>
  <c r="F24" i="5"/>
  <c r="S24" i="5" l="1"/>
  <c r="T24" i="5" s="1"/>
  <c r="W24" i="5" s="1"/>
  <c r="X24" i="5" s="1"/>
  <c r="Y23" i="5"/>
  <c r="V23" i="5"/>
  <c r="R23" i="5"/>
  <c r="P23" i="5"/>
  <c r="N23" i="5"/>
  <c r="L23" i="5"/>
  <c r="J23" i="5"/>
  <c r="H23" i="5"/>
  <c r="F23" i="5"/>
  <c r="S23" i="5" s="1"/>
  <c r="T23" i="5" s="1"/>
  <c r="W23" i="5" s="1"/>
  <c r="X23" i="5" s="1"/>
  <c r="B24" i="5"/>
  <c r="B25" i="5"/>
  <c r="B26" i="5"/>
  <c r="B27" i="5"/>
  <c r="B28" i="5"/>
  <c r="B29" i="5"/>
  <c r="B30" i="5"/>
  <c r="B31" i="5"/>
  <c r="B32" i="5"/>
  <c r="B33" i="5"/>
  <c r="B34" i="5"/>
  <c r="B35" i="5"/>
  <c r="B36" i="5"/>
  <c r="B37" i="5"/>
  <c r="B38" i="5"/>
  <c r="B39" i="5"/>
  <c r="B40" i="5"/>
  <c r="B41" i="5"/>
  <c r="B42" i="5"/>
  <c r="B43" i="5"/>
  <c r="B44" i="5"/>
  <c r="B45" i="5"/>
  <c r="B46" i="5"/>
  <c r="B47" i="5"/>
  <c r="B23" i="5"/>
  <c r="L27" i="4" l="1"/>
  <c r="M27" i="4"/>
  <c r="Y22" i="5"/>
  <c r="V22" i="5"/>
  <c r="R22" i="5"/>
  <c r="P22" i="5"/>
  <c r="N22" i="5"/>
  <c r="L22" i="5"/>
  <c r="J22" i="5"/>
  <c r="H22" i="5"/>
  <c r="F22" i="5"/>
  <c r="Y21" i="5"/>
  <c r="V21" i="5"/>
  <c r="R21" i="5"/>
  <c r="P21" i="5"/>
  <c r="N21" i="5"/>
  <c r="L21" i="5"/>
  <c r="J21" i="5"/>
  <c r="H21" i="5"/>
  <c r="F21" i="5"/>
  <c r="F16" i="4"/>
  <c r="Y21" i="6"/>
  <c r="X21" i="6"/>
  <c r="Z21" i="6" s="1"/>
  <c r="AA21" i="6" s="1"/>
  <c r="K19" i="1"/>
  <c r="L19" i="1" s="1"/>
  <c r="M19" i="1" s="1"/>
  <c r="J19" i="1"/>
  <c r="S21" i="5" l="1"/>
  <c r="T21" i="5" s="1"/>
  <c r="W21" i="5" s="1"/>
  <c r="X21" i="5" s="1"/>
  <c r="S22" i="5"/>
  <c r="T22" i="5" s="1"/>
  <c r="W22" i="5" s="1"/>
  <c r="X22" i="5" s="1"/>
  <c r="Y20" i="5"/>
  <c r="V20" i="5"/>
  <c r="R20" i="5"/>
  <c r="P20" i="5"/>
  <c r="N20" i="5"/>
  <c r="L20" i="5"/>
  <c r="J20" i="5"/>
  <c r="H20" i="5"/>
  <c r="F20" i="5"/>
  <c r="S20" i="5" s="1"/>
  <c r="T20" i="5" s="1"/>
  <c r="W20" i="5" s="1"/>
  <c r="X20" i="5" s="1"/>
  <c r="Y19" i="5"/>
  <c r="V19" i="5"/>
  <c r="R19" i="5"/>
  <c r="P19" i="5"/>
  <c r="N19" i="5"/>
  <c r="L19" i="5"/>
  <c r="J19" i="5"/>
  <c r="H19" i="5"/>
  <c r="F19" i="5"/>
  <c r="O28" i="4"/>
  <c r="O29" i="4"/>
  <c r="O30" i="4"/>
  <c r="O31" i="4"/>
  <c r="O32" i="4"/>
  <c r="G23" i="4"/>
  <c r="M23" i="4" s="1"/>
  <c r="G24" i="4"/>
  <c r="M24" i="4" s="1"/>
  <c r="G25" i="4"/>
  <c r="M25" i="4" s="1"/>
  <c r="G26" i="4"/>
  <c r="M26" i="4" s="1"/>
  <c r="H27" i="4"/>
  <c r="H28" i="4"/>
  <c r="I28" i="4" s="1"/>
  <c r="J28" i="4" s="1"/>
  <c r="H29" i="4"/>
  <c r="I29" i="4" s="1"/>
  <c r="J29" i="4" s="1"/>
  <c r="H30" i="4"/>
  <c r="I30" i="4" s="1"/>
  <c r="J30" i="4" s="1"/>
  <c r="H31" i="4"/>
  <c r="I31" i="4" s="1"/>
  <c r="J31" i="4" s="1"/>
  <c r="H32" i="4"/>
  <c r="I32" i="4" s="1"/>
  <c r="J32" i="4" s="1"/>
  <c r="H33" i="4"/>
  <c r="I33" i="4" s="1"/>
  <c r="J33" i="4" s="1"/>
  <c r="H34" i="4"/>
  <c r="I34" i="4" s="1"/>
  <c r="J34" i="4" s="1"/>
  <c r="S19" i="5" l="1"/>
  <c r="T19" i="5" s="1"/>
  <c r="W19" i="5" s="1"/>
  <c r="X19" i="5" s="1"/>
  <c r="O36" i="4"/>
  <c r="H35" i="4"/>
  <c r="I35" i="4" s="1"/>
  <c r="J35" i="4" s="1"/>
  <c r="O35" i="4"/>
  <c r="H36" i="4"/>
  <c r="I36" i="4" s="1"/>
  <c r="J36" i="4" s="1"/>
  <c r="O33" i="4"/>
  <c r="O34" i="4"/>
  <c r="N27" i="4"/>
  <c r="O27" i="4" s="1"/>
  <c r="I27" i="4"/>
  <c r="J27" i="4" s="1"/>
  <c r="Y18" i="5" l="1"/>
  <c r="V18" i="5"/>
  <c r="R18" i="5"/>
  <c r="P18" i="5"/>
  <c r="N18" i="5"/>
  <c r="L18" i="5"/>
  <c r="J18" i="5"/>
  <c r="H18" i="5"/>
  <c r="F18" i="5"/>
  <c r="S18" i="5" l="1"/>
  <c r="T18" i="5" s="1"/>
  <c r="W18" i="5" s="1"/>
  <c r="X18" i="5" s="1"/>
  <c r="Y18" i="6"/>
  <c r="X18" i="6"/>
  <c r="Z18" i="6" s="1"/>
  <c r="AA18" i="6" s="1"/>
  <c r="K16" i="1"/>
  <c r="L16" i="1" s="1"/>
  <c r="M16" i="1" s="1"/>
  <c r="J16" i="1"/>
  <c r="Y17" i="5" l="1"/>
  <c r="V17" i="5"/>
  <c r="R17" i="5"/>
  <c r="P17" i="5"/>
  <c r="N17" i="5"/>
  <c r="L17" i="5"/>
  <c r="J17" i="5"/>
  <c r="H17" i="5"/>
  <c r="F17" i="5"/>
  <c r="Y16" i="5"/>
  <c r="V16" i="5"/>
  <c r="R16" i="5"/>
  <c r="P16" i="5"/>
  <c r="S16" i="5" s="1"/>
  <c r="T16" i="5" s="1"/>
  <c r="W16" i="5" s="1"/>
  <c r="X16" i="5" s="1"/>
  <c r="N16" i="5"/>
  <c r="L16" i="5"/>
  <c r="J16" i="5"/>
  <c r="H16" i="5"/>
  <c r="F16" i="5"/>
  <c r="K12" i="4"/>
  <c r="K11" i="4"/>
  <c r="G12" i="4"/>
  <c r="G13" i="4"/>
  <c r="G14" i="4"/>
  <c r="G15" i="4"/>
  <c r="G16" i="4"/>
  <c r="G17" i="4"/>
  <c r="M17" i="4" s="1"/>
  <c r="G18" i="4"/>
  <c r="M18" i="4" s="1"/>
  <c r="G19" i="4"/>
  <c r="M19" i="4" s="1"/>
  <c r="G20" i="4"/>
  <c r="M20" i="4" s="1"/>
  <c r="G21" i="4"/>
  <c r="M21" i="4" s="1"/>
  <c r="G22" i="4"/>
  <c r="M22" i="4" s="1"/>
  <c r="X17" i="6"/>
  <c r="Y17" i="6"/>
  <c r="Z17" i="6"/>
  <c r="AA17" i="6" s="1"/>
  <c r="X19" i="6"/>
  <c r="Z19" i="6" s="1"/>
  <c r="AA19" i="6" s="1"/>
  <c r="Y19" i="6"/>
  <c r="X20" i="6"/>
  <c r="Z20" i="6" s="1"/>
  <c r="AA20" i="6" s="1"/>
  <c r="Y20" i="6"/>
  <c r="X22" i="6"/>
  <c r="Z22" i="6" s="1"/>
  <c r="AA22" i="6" s="1"/>
  <c r="Y22" i="6"/>
  <c r="X23" i="6"/>
  <c r="Z23" i="6" s="1"/>
  <c r="AA23" i="6" s="1"/>
  <c r="Y23" i="6"/>
  <c r="Z24" i="6"/>
  <c r="AA24" i="6" s="1"/>
  <c r="X25" i="6"/>
  <c r="Z25" i="6" s="1"/>
  <c r="AA25" i="6" s="1"/>
  <c r="Y25" i="6"/>
  <c r="X26" i="6"/>
  <c r="Z26" i="6" s="1"/>
  <c r="AA26" i="6" s="1"/>
  <c r="Y26" i="6"/>
  <c r="X27" i="6"/>
  <c r="Y27" i="6"/>
  <c r="Z27" i="6"/>
  <c r="AA27" i="6" s="1"/>
  <c r="X28" i="6"/>
  <c r="Z28" i="6" s="1"/>
  <c r="AA28" i="6" s="1"/>
  <c r="Y28" i="6"/>
  <c r="X29" i="6"/>
  <c r="Z29" i="6" s="1"/>
  <c r="AA29" i="6" s="1"/>
  <c r="Y29" i="6"/>
  <c r="X30" i="6"/>
  <c r="Z30" i="6" s="1"/>
  <c r="AA30" i="6" s="1"/>
  <c r="Y30" i="6"/>
  <c r="X31" i="6"/>
  <c r="Z31" i="6" s="1"/>
  <c r="AA31" i="6" s="1"/>
  <c r="Y31" i="6"/>
  <c r="X32" i="6"/>
  <c r="Z32" i="6" s="1"/>
  <c r="AA32" i="6" s="1"/>
  <c r="Y32" i="6"/>
  <c r="X33" i="6"/>
  <c r="Z33" i="6" s="1"/>
  <c r="AA33" i="6" s="1"/>
  <c r="Y33" i="6"/>
  <c r="X34" i="6"/>
  <c r="Z34" i="6" s="1"/>
  <c r="AA34" i="6" s="1"/>
  <c r="Y34" i="6"/>
  <c r="X35" i="6"/>
  <c r="Y35" i="6"/>
  <c r="Z35" i="6"/>
  <c r="AA35" i="6" s="1"/>
  <c r="X36" i="6"/>
  <c r="Z36" i="6" s="1"/>
  <c r="AA36" i="6" s="1"/>
  <c r="Y36" i="6"/>
  <c r="K29" i="1"/>
  <c r="L29" i="1" s="1"/>
  <c r="M29" i="1" s="1"/>
  <c r="F26" i="4" s="1"/>
  <c r="J29" i="1"/>
  <c r="K28" i="1"/>
  <c r="L28" i="1" s="1"/>
  <c r="M28" i="1" s="1"/>
  <c r="F25" i="4" s="1"/>
  <c r="J28" i="1"/>
  <c r="K27" i="1"/>
  <c r="L27" i="1" s="1"/>
  <c r="M27" i="1" s="1"/>
  <c r="F24" i="4" s="1"/>
  <c r="J27" i="1"/>
  <c r="K26" i="1"/>
  <c r="L26" i="1" s="1"/>
  <c r="M26" i="1" s="1"/>
  <c r="F23" i="4" s="1"/>
  <c r="J26" i="1"/>
  <c r="S17" i="5" l="1"/>
  <c r="T17" i="5" s="1"/>
  <c r="W17" i="5" s="1"/>
  <c r="X17" i="5" s="1"/>
  <c r="N26" i="4"/>
  <c r="O26" i="4" s="1"/>
  <c r="H26" i="4"/>
  <c r="I26" i="4" s="1"/>
  <c r="J26" i="4" s="1"/>
  <c r="N25" i="4"/>
  <c r="O25" i="4" s="1"/>
  <c r="H25" i="4"/>
  <c r="I25" i="4" s="1"/>
  <c r="J25" i="4" s="1"/>
  <c r="H24" i="4"/>
  <c r="I24" i="4" s="1"/>
  <c r="J24" i="4" s="1"/>
  <c r="N24" i="4"/>
  <c r="O24" i="4" s="1"/>
  <c r="N23" i="4"/>
  <c r="O23" i="4" s="1"/>
  <c r="H23" i="4"/>
  <c r="I23" i="4" s="1"/>
  <c r="J23" i="4" s="1"/>
  <c r="M13" i="4"/>
  <c r="M14" i="4"/>
  <c r="M15" i="4"/>
  <c r="M16" i="4"/>
  <c r="Y16" i="6" l="1"/>
  <c r="X16" i="6"/>
  <c r="Z16" i="6" s="1"/>
  <c r="AA16" i="6" l="1"/>
  <c r="G11" i="4" s="1"/>
  <c r="M11" i="4" s="1"/>
  <c r="O23" i="2" l="1"/>
  <c r="O24" i="2"/>
  <c r="O31" i="2"/>
  <c r="O32" i="2"/>
  <c r="N17" i="2"/>
  <c r="O17" i="2" s="1"/>
  <c r="M12" i="4" s="1"/>
  <c r="N18" i="2"/>
  <c r="O18" i="2" s="1"/>
  <c r="N19" i="2"/>
  <c r="O19" i="2" s="1"/>
  <c r="N20" i="2"/>
  <c r="O20" i="2" s="1"/>
  <c r="N21" i="2"/>
  <c r="O21" i="2" s="1"/>
  <c r="N22" i="2"/>
  <c r="O22" i="2" s="1"/>
  <c r="N23" i="2"/>
  <c r="N24" i="2"/>
  <c r="N25" i="2"/>
  <c r="O25" i="2" s="1"/>
  <c r="N26" i="2"/>
  <c r="O26" i="2" s="1"/>
  <c r="N27" i="2"/>
  <c r="O27" i="2" s="1"/>
  <c r="N28" i="2"/>
  <c r="O28" i="2" s="1"/>
  <c r="N29" i="2"/>
  <c r="O29" i="2" s="1"/>
  <c r="N30" i="2"/>
  <c r="O30" i="2" s="1"/>
  <c r="N31" i="2"/>
  <c r="N32" i="2"/>
  <c r="N33" i="2"/>
  <c r="O33" i="2" s="1"/>
  <c r="N34" i="2"/>
  <c r="O34" i="2" s="1"/>
  <c r="N16" i="2"/>
  <c r="O16" i="2" s="1"/>
  <c r="B17" i="5"/>
  <c r="B18" i="5"/>
  <c r="B19" i="5"/>
  <c r="B20" i="5"/>
  <c r="B21" i="5"/>
  <c r="B16" i="5" l="1"/>
  <c r="J15" i="1" l="1"/>
  <c r="K15" i="1"/>
  <c r="L15" i="1" s="1"/>
  <c r="M15" i="1" s="1"/>
  <c r="F12" i="4" s="1"/>
  <c r="F13" i="4"/>
  <c r="J17" i="1"/>
  <c r="K17" i="1"/>
  <c r="L17" i="1" s="1"/>
  <c r="M17" i="1" s="1"/>
  <c r="F14" i="4" s="1"/>
  <c r="J18" i="1"/>
  <c r="K18" i="1"/>
  <c r="L18" i="1" s="1"/>
  <c r="M18" i="1" s="1"/>
  <c r="F15" i="4" s="1"/>
  <c r="J20" i="1"/>
  <c r="K20" i="1"/>
  <c r="L20" i="1" s="1"/>
  <c r="M20" i="1" s="1"/>
  <c r="F17" i="4" s="1"/>
  <c r="L17" i="4" s="1"/>
  <c r="J21" i="1"/>
  <c r="K21" i="1"/>
  <c r="L21" i="1" s="1"/>
  <c r="M21" i="1" s="1"/>
  <c r="F18" i="4" s="1"/>
  <c r="J22" i="1"/>
  <c r="K22" i="1"/>
  <c r="L22" i="1" s="1"/>
  <c r="M22" i="1" s="1"/>
  <c r="F19" i="4" s="1"/>
  <c r="J23" i="1"/>
  <c r="K23" i="1"/>
  <c r="L23" i="1" s="1"/>
  <c r="M23" i="1" s="1"/>
  <c r="F20" i="4" s="1"/>
  <c r="J24" i="1"/>
  <c r="K24" i="1"/>
  <c r="L24" i="1" s="1"/>
  <c r="M24" i="1" s="1"/>
  <c r="F21" i="4" s="1"/>
  <c r="J25" i="1"/>
  <c r="K25" i="1"/>
  <c r="L25" i="1" s="1"/>
  <c r="M25" i="1" s="1"/>
  <c r="F22" i="4" s="1"/>
  <c r="H22" i="4" l="1"/>
  <c r="I22" i="4" s="1"/>
  <c r="J22" i="4" s="1"/>
  <c r="N22" i="4"/>
  <c r="O22" i="4" s="1"/>
  <c r="H21" i="4"/>
  <c r="I21" i="4" s="1"/>
  <c r="J21" i="4" s="1"/>
  <c r="N21" i="4"/>
  <c r="O21" i="4" s="1"/>
  <c r="H20" i="4"/>
  <c r="I20" i="4" s="1"/>
  <c r="J20" i="4" s="1"/>
  <c r="L20" i="4"/>
  <c r="N20" i="4" s="1"/>
  <c r="O20" i="4" s="1"/>
  <c r="H19" i="4"/>
  <c r="I19" i="4" s="1"/>
  <c r="J19" i="4" s="1"/>
  <c r="L19" i="4"/>
  <c r="N19" i="4" s="1"/>
  <c r="O19" i="4" s="1"/>
  <c r="H18" i="4"/>
  <c r="I18" i="4" s="1"/>
  <c r="J18" i="4" s="1"/>
  <c r="L18" i="4"/>
  <c r="N18" i="4" s="1"/>
  <c r="O18" i="4" s="1"/>
  <c r="H17" i="4"/>
  <c r="I17" i="4" s="1"/>
  <c r="J17" i="4" s="1"/>
  <c r="N17" i="4"/>
  <c r="O17" i="4" s="1"/>
  <c r="H16" i="4"/>
  <c r="I16" i="4" s="1"/>
  <c r="J16" i="4" s="1"/>
  <c r="N16" i="4"/>
  <c r="O16" i="4" s="1"/>
  <c r="H15" i="4"/>
  <c r="I15" i="4" s="1"/>
  <c r="J15" i="4" s="1"/>
  <c r="N15" i="4"/>
  <c r="O15" i="4" s="1"/>
  <c r="H14" i="4"/>
  <c r="I14" i="4" s="1"/>
  <c r="J14" i="4" s="1"/>
  <c r="N14" i="4"/>
  <c r="O14" i="4" s="1"/>
  <c r="H13" i="4"/>
  <c r="I13" i="4" s="1"/>
  <c r="J13" i="4" s="1"/>
  <c r="L13" i="4"/>
  <c r="N13" i="4" s="1"/>
  <c r="O13" i="4" s="1"/>
  <c r="H12" i="4"/>
  <c r="J12" i="4" s="1"/>
  <c r="L12" i="4"/>
  <c r="N12" i="4" s="1"/>
  <c r="O12" i="4" s="1"/>
  <c r="J14" i="1" l="1"/>
  <c r="K14" i="1"/>
  <c r="L14" i="1" s="1"/>
  <c r="M14" i="1" s="1"/>
  <c r="F11" i="4" s="1"/>
  <c r="L11" i="4" s="1"/>
  <c r="N11" i="4" s="1"/>
  <c r="O11" i="4" s="1"/>
  <c r="C6" i="1"/>
  <c r="C7" i="1" s="1"/>
  <c r="C8" i="1" s="1"/>
  <c r="C9" i="1" s="1"/>
  <c r="H11" i="4" l="1"/>
  <c r="I11" i="4" s="1"/>
  <c r="J11" i="4" s="1"/>
</calcChain>
</file>

<file path=xl/sharedStrings.xml><?xml version="1.0" encoding="utf-8"?>
<sst xmlns="http://schemas.openxmlformats.org/spreadsheetml/2006/main" count="1750" uniqueCount="424">
  <si>
    <t>Resultados de la calificación del Riesgo de Corrupción</t>
  </si>
  <si>
    <t>PROBABILIDAD</t>
  </si>
  <si>
    <t>Casi Seguro</t>
  </si>
  <si>
    <t>Probable</t>
  </si>
  <si>
    <t>Posible</t>
  </si>
  <si>
    <t>Improbable</t>
  </si>
  <si>
    <t>Rara Vez</t>
  </si>
  <si>
    <t>Moderado</t>
  </si>
  <si>
    <t>Mayor</t>
  </si>
  <si>
    <t>Puntaje</t>
  </si>
  <si>
    <t>DESCRIPTOR</t>
  </si>
  <si>
    <t>NIVEL</t>
  </si>
  <si>
    <t>DESCRIPCIÓN</t>
  </si>
  <si>
    <t>FRECUENCIA</t>
  </si>
  <si>
    <t>Se espera que el evento ocurra en la mayoría de las circunstancias</t>
  </si>
  <si>
    <t>Es viable que el evento ocurra en la mayoría de las circunstancias</t>
  </si>
  <si>
    <t>El evento podrá ocurrir en algún momento</t>
  </si>
  <si>
    <t>El evento puede ocurrir en algún momento</t>
  </si>
  <si>
    <t>El evento puede ocurrir solo en circunstancias excepcionales (poco comunes o anormales)</t>
  </si>
  <si>
    <t>Más de 1 vez al año.</t>
  </si>
  <si>
    <t>Al menos 1 vez en el último año.</t>
  </si>
  <si>
    <t>Al menos 1 vez en los últimos 2 años</t>
  </si>
  <si>
    <t>Al menos 1 vez en los últimos 5 años.</t>
  </si>
  <si>
    <t>No se ha presentado en los últimos 5 años.</t>
  </si>
  <si>
    <t>Nro.</t>
  </si>
  <si>
    <t>RIESGO</t>
  </si>
  <si>
    <t>P1</t>
  </si>
  <si>
    <t>P2</t>
  </si>
  <si>
    <t>P3</t>
  </si>
  <si>
    <t>P4</t>
  </si>
  <si>
    <t>P5</t>
  </si>
  <si>
    <t>P6</t>
  </si>
  <si>
    <t>TOTAL</t>
  </si>
  <si>
    <t>PROMEDIO</t>
  </si>
  <si>
    <t>Pago de sanciones económicas por incumplimiento en la normatividad aplicable ante un ente regulador, las cuales afectan en un valor del presupuesto general de la entidad</t>
  </si>
  <si>
    <t xml:space="preserve"> &gt;0,5%</t>
  </si>
  <si>
    <t>&gt;1%</t>
  </si>
  <si>
    <t>&gt;5%</t>
  </si>
  <si>
    <t>&gt;20%</t>
  </si>
  <si>
    <t>&gt;50%</t>
  </si>
  <si>
    <t>Pago de indemnizaciones a terceros por acciones legales que pueden afectar el presupuesto total de la entidad en un valor</t>
  </si>
  <si>
    <t>&gt;10%</t>
  </si>
  <si>
    <t>Pérdida de cobertura en la prestación de los servicios de la entidad</t>
  </si>
  <si>
    <t>Impacto que afecte la ejecución presupuestal en un valor</t>
  </si>
  <si>
    <t>Interrupción de las operaciones de la entidad</t>
  </si>
  <si>
    <t>Sanciones económicas o administrativas</t>
  </si>
  <si>
    <t>Afectación la imagen institucional</t>
  </si>
  <si>
    <t>Pérdida de información Crítica</t>
  </si>
  <si>
    <t>Incumplimiento en las metas y objetivos institucionales</t>
  </si>
  <si>
    <t>Insignificante</t>
  </si>
  <si>
    <t>Menor</t>
  </si>
  <si>
    <t>Catastrófico</t>
  </si>
  <si>
    <t>No hay</t>
  </si>
  <si>
    <t>Por algunas horas</t>
  </si>
  <si>
    <t>Por un día</t>
  </si>
  <si>
    <t>Por más de 2 días</t>
  </si>
  <si>
    <t>Por más de 5 días</t>
  </si>
  <si>
    <t>No se generan</t>
  </si>
  <si>
    <t>No se afecta</t>
  </si>
  <si>
    <t>Imagen institucional afectada localmente por retrasos en la prestación del servicio a los usuarios o ciudadanos</t>
  </si>
  <si>
    <t>Imagen institucional afectada en el orden nacional o regional por retrasos en la prestación del servicio a los usuarios ociudadanos</t>
  </si>
  <si>
    <t>Imagen institucional afectada en el orden nacional o regional por incumplimientos en la prestación del servicio a los usuarios ociudadanos.</t>
  </si>
  <si>
    <t>Imagen institucional afectada en el orden nacional o regional por actos o hechos de corrupción comprobados.</t>
  </si>
  <si>
    <t>Reclamaciones o quejas de los usuarios que implican investigaciones internas disciplinarias.</t>
  </si>
  <si>
    <t>Reclamaciones o quejas de los usuarios que podrían implicar una denuncia ante los entes reguladores o una demanda de largo alcance para la entidad.</t>
  </si>
  <si>
    <t>Sanción por parte del ente de control u otro ente regulador</t>
  </si>
  <si>
    <t>Intervención por parte de un ente de control u otro ente regulador.</t>
  </si>
  <si>
    <t>Pérdida de información crítica que puede ser recuperada de forma parcial o incompleta</t>
  </si>
  <si>
    <t>No se presentan</t>
  </si>
  <si>
    <t>Incumplimiento en las metas y objetivos institucionales afectando de forma grave la ejecución presupuestal</t>
  </si>
  <si>
    <t>Incumplimiento en las metas y objetivos institucionales afectando el cumplimiento en las metas de gobierno.</t>
  </si>
  <si>
    <t>Clasificación del Riesgo</t>
  </si>
  <si>
    <t>Proceso</t>
  </si>
  <si>
    <t>No.</t>
  </si>
  <si>
    <t>Riesgo</t>
  </si>
  <si>
    <t>PUNTAJE</t>
  </si>
  <si>
    <t>Pregunta:  DETERMINAR EL VALOR DEL IMPACTO</t>
  </si>
  <si>
    <t>INSIGNIFICANTE/MENOR/MODERADO/MAYOR/CATASTRÓFICO</t>
  </si>
  <si>
    <t>Pérdida de Información crítica para la entidad que no se puede recuperar</t>
  </si>
  <si>
    <t>Clasificación</t>
  </si>
  <si>
    <t>Causas</t>
  </si>
  <si>
    <t>Probabilidad</t>
  </si>
  <si>
    <t>Impacto</t>
  </si>
  <si>
    <t>Riesgo Residual</t>
  </si>
  <si>
    <t>Opción de Manejo</t>
  </si>
  <si>
    <t>Actividad de Control</t>
  </si>
  <si>
    <t>Soporte</t>
  </si>
  <si>
    <t>Responsable</t>
  </si>
  <si>
    <t>Tiempo</t>
  </si>
  <si>
    <t>Indicador</t>
  </si>
  <si>
    <t>Riesgo Inherente</t>
  </si>
  <si>
    <t>Puntaje (Frecuencia)</t>
  </si>
  <si>
    <t>Factibilidad</t>
  </si>
  <si>
    <t>Nivel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</si>
  <si>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</si>
  <si>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</si>
  <si>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</si>
  <si>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</si>
  <si>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</si>
  <si>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</si>
  <si>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</si>
  <si>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</si>
  <si>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</si>
  <si>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</si>
  <si>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</si>
  <si>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</si>
  <si>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</si>
  <si>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</si>
  <si>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</si>
  <si>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</si>
  <si>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</si>
  <si>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</si>
  <si>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</si>
  <si>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</si>
  <si>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</si>
  <si>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Incompleta</t>
  </si>
  <si>
    <t>No existe</t>
  </si>
  <si>
    <t>Total</t>
  </si>
  <si>
    <t>El Control se ejecuta…</t>
  </si>
  <si>
    <t>Siempre de manera consistente por parte del responsable</t>
  </si>
  <si>
    <t>Algunas veces por parte del responsable</t>
  </si>
  <si>
    <t>No se ejecuta por parte del responsable</t>
  </si>
  <si>
    <t>Resultado Diseño del Control</t>
  </si>
  <si>
    <t>Resultado Ejecución del Control</t>
  </si>
  <si>
    <t>Solidez individual del control</t>
  </si>
  <si>
    <t>Planeación Estratégica</t>
  </si>
  <si>
    <t>Código:</t>
  </si>
  <si>
    <t>Versión:</t>
  </si>
  <si>
    <t>Fecha:</t>
  </si>
  <si>
    <t>Página:</t>
  </si>
  <si>
    <t>Elaborado por:</t>
  </si>
  <si>
    <t>Camilo E. Salgado Gil
Prof. Esp. OAP</t>
  </si>
  <si>
    <t>Revisado por:</t>
  </si>
  <si>
    <t>José Joaquín Vargas Ramírez
Prof. Esp. OAP</t>
  </si>
  <si>
    <t>Aprobado por:</t>
  </si>
  <si>
    <t>Pedro José Portilla Ubaté
Jefe OAP</t>
  </si>
  <si>
    <t>PE-P5-F2</t>
  </si>
  <si>
    <t>Matriz de Riesgos</t>
  </si>
  <si>
    <t>Solidez del Conjunto de Controles</t>
  </si>
  <si>
    <t>Puntaje a Disminuir Probabilidad</t>
  </si>
  <si>
    <t>Para el cálculo de la solidez del conjunto de controles, se debe obtener un promedio de la solidez individual de los controles y registrar el resultado en la columna "solidez del conjunto de controles"</t>
  </si>
  <si>
    <t>El Contyrol Disminuye Directamente…</t>
  </si>
  <si>
    <t>Para determinar el puntaje a disminuir en probabilidad e impacto tener en cuenta la siguiente tabla:</t>
  </si>
  <si>
    <t>Controles Disminuyen Probabilidad…</t>
  </si>
  <si>
    <t>Controles Disminuyen Impacto…</t>
  </si>
  <si>
    <t>Puntaje a Disminuir en Probabilidad</t>
  </si>
  <si>
    <t>Puntaje a Disminuir en Impacto</t>
  </si>
  <si>
    <t>Fuerte</t>
  </si>
  <si>
    <t>Directamente</t>
  </si>
  <si>
    <t>Indirectamente</t>
  </si>
  <si>
    <t>No Disminuye</t>
  </si>
  <si>
    <t>Puntaje a Disminuir Impacto</t>
  </si>
  <si>
    <t>Si se trata de un Riesgo de Corrupción, valorar según la tabla a continuación:</t>
  </si>
  <si>
    <r>
      <t xml:space="preserve">Cuando un control disminuye directamente probabilidad, también disminuye indirectamente impacto, </t>
    </r>
    <r>
      <rPr>
        <b/>
        <u/>
        <sz val="14"/>
        <color theme="0"/>
        <rFont val="Arial"/>
        <family val="2"/>
      </rPr>
      <t>si, y solo si</t>
    </r>
    <r>
      <rPr>
        <sz val="14"/>
        <color theme="0"/>
        <rFont val="Arial"/>
        <family val="2"/>
      </rPr>
      <t xml:space="preserve"> la solidez del conjunto de controles es </t>
    </r>
    <r>
      <rPr>
        <b/>
        <u/>
        <sz val="14"/>
        <color theme="0"/>
        <rFont val="Arial"/>
        <family val="2"/>
      </rPr>
      <t>Fuerte</t>
    </r>
  </si>
  <si>
    <t>Página 1 de 1</t>
  </si>
  <si>
    <t>Causa</t>
  </si>
  <si>
    <r>
      <rPr>
        <b/>
        <sz val="10"/>
        <rFont val="Arial"/>
        <family val="2"/>
      </rPr>
      <t xml:space="preserve">1. </t>
    </r>
    <r>
      <rPr>
        <sz val="10"/>
        <rFont val="Arial"/>
        <family val="2"/>
      </rPr>
      <t>¿Afectar al grupo de funcionarios del proceso?</t>
    </r>
  </si>
  <si>
    <r>
      <rPr>
        <b/>
        <sz val="10"/>
        <rFont val="Arial"/>
        <family val="2"/>
      </rPr>
      <t xml:space="preserve">2. </t>
    </r>
    <r>
      <rPr>
        <sz val="10"/>
        <rFont val="Arial"/>
        <family val="2"/>
      </rPr>
      <t>¿Afectar el cumplimiento de metas y objetivos de la dependencia?</t>
    </r>
  </si>
  <si>
    <r>
      <rPr>
        <b/>
        <sz val="10"/>
        <rFont val="Arial"/>
        <family val="2"/>
      </rPr>
      <t xml:space="preserve">3. </t>
    </r>
    <r>
      <rPr>
        <sz val="10"/>
        <rFont val="Arial"/>
        <family val="2"/>
      </rPr>
      <t>¿Afectar el cumplimiento de la misión de la Entidad?</t>
    </r>
  </si>
  <si>
    <r>
      <rPr>
        <b/>
        <sz val="10"/>
        <rFont val="Arial"/>
        <family val="2"/>
      </rPr>
      <t xml:space="preserve">4. </t>
    </r>
    <r>
      <rPr>
        <sz val="10"/>
        <rFont val="Arial"/>
        <family val="2"/>
      </rPr>
      <t>¿Afectar el cumplimiento de la misión del sector al que pertenece la Entidad?</t>
    </r>
  </si>
  <si>
    <r>
      <t xml:space="preserve">5. </t>
    </r>
    <r>
      <rPr>
        <sz val="10"/>
        <rFont val="Arial"/>
        <family val="2"/>
      </rPr>
      <t>¿Genera perdida de confianza de la Entidad, afectando su reputación?</t>
    </r>
  </si>
  <si>
    <r>
      <t xml:space="preserve">6. </t>
    </r>
    <r>
      <rPr>
        <sz val="10"/>
        <rFont val="Arial"/>
        <family val="2"/>
      </rPr>
      <t>¿Generar perdida de recursos economicos?</t>
    </r>
  </si>
  <si>
    <r>
      <t xml:space="preserve">7. </t>
    </r>
    <r>
      <rPr>
        <sz val="10"/>
        <rFont val="Arial"/>
        <family val="2"/>
      </rPr>
      <t>¿Afectar la generación de los productos de prestación de servicios?</t>
    </r>
  </si>
  <si>
    <r>
      <t xml:space="preserve">8. </t>
    </r>
    <r>
      <rPr>
        <sz val="10"/>
        <rFont val="Arial"/>
        <family val="2"/>
      </rPr>
      <t>¿Dar lugar al detrimento de la calidad de vida de la comunidad por la perdida del bien o servicios o los recursos publicos?</t>
    </r>
  </si>
  <si>
    <r>
      <t xml:space="preserve">9. </t>
    </r>
    <r>
      <rPr>
        <sz val="10"/>
        <rFont val="Arial"/>
        <family val="2"/>
      </rPr>
      <t>¿Generar perdida de información de la Entidad?</t>
    </r>
  </si>
  <si>
    <r>
      <t xml:space="preserve">10. </t>
    </r>
    <r>
      <rPr>
        <sz val="10"/>
        <rFont val="Arial"/>
        <family val="2"/>
      </rPr>
      <t>¿Generar intervención de los organos de control, de la Fiscalia, u otro entre?</t>
    </r>
  </si>
  <si>
    <r>
      <t xml:space="preserve">11. </t>
    </r>
    <r>
      <rPr>
        <sz val="10"/>
        <rFont val="Arial"/>
        <family val="2"/>
      </rPr>
      <t>¿Dar lugar a procesos sancionatorios?</t>
    </r>
  </si>
  <si>
    <r>
      <t xml:space="preserve">12. </t>
    </r>
    <r>
      <rPr>
        <sz val="10"/>
        <rFont val="Arial"/>
        <family val="2"/>
      </rPr>
      <t>¿Dar lugar a procesos disciplinarios?</t>
    </r>
  </si>
  <si>
    <r>
      <t xml:space="preserve">13. </t>
    </r>
    <r>
      <rPr>
        <sz val="10"/>
        <rFont val="Arial"/>
        <family val="2"/>
      </rPr>
      <t>¿Dar lugar a procesos fiscales?</t>
    </r>
  </si>
  <si>
    <r>
      <rPr>
        <b/>
        <sz val="10"/>
        <rFont val="Arial"/>
        <family val="2"/>
      </rPr>
      <t xml:space="preserve">14. </t>
    </r>
    <r>
      <rPr>
        <sz val="10"/>
        <rFont val="Arial"/>
        <family val="2"/>
      </rPr>
      <t>¿Dar lugar a procesos penales?</t>
    </r>
  </si>
  <si>
    <r>
      <t xml:space="preserve">15. </t>
    </r>
    <r>
      <rPr>
        <sz val="10"/>
        <rFont val="Arial"/>
        <family val="2"/>
      </rPr>
      <t>¿Generar Perdida de Credibilidad del sector?</t>
    </r>
  </si>
  <si>
    <r>
      <t xml:space="preserve">16. </t>
    </r>
    <r>
      <rPr>
        <sz val="10"/>
        <rFont val="Arial"/>
        <family val="2"/>
      </rPr>
      <t>¿Ocasiona lesiones fisicas o perdida de vidas humanas?</t>
    </r>
  </si>
  <si>
    <r>
      <t xml:space="preserve">17. </t>
    </r>
    <r>
      <rPr>
        <sz val="10"/>
        <rFont val="Arial"/>
        <family val="2"/>
      </rPr>
      <t>¿Afectar la imagen regional?</t>
    </r>
  </si>
  <si>
    <r>
      <rPr>
        <b/>
        <sz val="10"/>
        <rFont val="Arial"/>
        <family val="2"/>
      </rPr>
      <t xml:space="preserve">18. </t>
    </r>
    <r>
      <rPr>
        <sz val="10"/>
        <rFont val="Arial"/>
        <family val="2"/>
      </rPr>
      <t>¿Afectar la imagen nacional?</t>
    </r>
  </si>
  <si>
    <t>SI  /  NO</t>
  </si>
  <si>
    <t>Total de Preguntas Afirmativas</t>
  </si>
  <si>
    <t>Total de Preguntas Negativas</t>
  </si>
  <si>
    <t>MODERADO/MAYOR/CATASTRÓFICO</t>
  </si>
  <si>
    <t>SI</t>
  </si>
  <si>
    <t>NO</t>
  </si>
  <si>
    <r>
      <rPr>
        <b/>
        <sz val="10"/>
        <rFont val="Arial"/>
        <family val="2"/>
      </rPr>
      <t>19.</t>
    </r>
    <r>
      <rPr>
        <sz val="10"/>
        <rFont val="Arial"/>
        <family val="2"/>
      </rPr>
      <t xml:space="preserve"> ¿Generar daño ambiental?</t>
    </r>
  </si>
  <si>
    <t>NOTA: Si se cuenta con datos históricos sobre materialización de los riesgos a evaluar, se debe calificar basado en la frecuencia, de lo contrario, se debe calificar de acuerdo a la percepción de factibilidad (En escala de 1 a 5)por un grupo de mínimo 4 funcionarios del proceso.</t>
  </si>
  <si>
    <t>Corrupción</t>
  </si>
  <si>
    <t>Seguridad Digital</t>
  </si>
  <si>
    <t>Asignar personal para el desarrollo de los proyectos que no cuenten con el perfil y experiencia para su desarrollo</t>
  </si>
  <si>
    <t>Realizar  contratos y/o convenios sin tener en cuenta los lineamientos de contratación estatal</t>
  </si>
  <si>
    <t>Gestión de Competitividad</t>
  </si>
  <si>
    <t>Mala designación de personal para ejecución de proyectos</t>
  </si>
  <si>
    <t>Desconocimiento de los lineamientos de contratación para generar proyectos</t>
  </si>
  <si>
    <t>Memorando de designación de proyectos
Lista de Chequeo</t>
  </si>
  <si>
    <t>Directivos y/o Supervisores</t>
  </si>
  <si>
    <t>Semestral</t>
  </si>
  <si>
    <t>Número de contratos revisados que cuenten con designación por escrita / Total de contratos y/o convenio que se suscritan en periodo a evaluar * 100%</t>
  </si>
  <si>
    <t>Listados de asistencia</t>
  </si>
  <si>
    <t>Capacitaciones realizadas/ Capacitaciones programadas *100%</t>
  </si>
  <si>
    <t>Para la ejecución de proyecto efectuar la designación de personal por medio escrito</t>
  </si>
  <si>
    <t>Coordinar capacitaciones en temas de contratación estatal al personal que maneje proyectos</t>
  </si>
  <si>
    <t xml:space="preserve">Perdida de reserva legal en los procesos Disciplinarios por manipulacion de un tercero. </t>
  </si>
  <si>
    <t>Control Disciplinario</t>
  </si>
  <si>
    <t xml:space="preserve">Omision en la revision de documentos necesarios para que un tercero pueda reavisar el expediente. </t>
  </si>
  <si>
    <t xml:space="preserve">Verificar que el tercero tenga permiso, porder, para la revision del proceso. </t>
  </si>
  <si>
    <t>Documentos que reposan dentro del expediente o permiso para revisiondel expediente.</t>
  </si>
  <si>
    <t xml:space="preserve">Cada funcionario de la dependencia, es respondable de la actuacion. </t>
  </si>
  <si>
    <t>01/02/2019 - 31/12/2019</t>
  </si>
  <si>
    <t>Número de expedientes consultados con poder o permiso / numero de expedientes consultados.</t>
  </si>
  <si>
    <t>Incumplimiento a las normas vigentes en materia de Gestión del Talento Humano.</t>
  </si>
  <si>
    <t>Incumplimiento de los Planes de la Gestión de Talento Humano proyectados para la vigencia</t>
  </si>
  <si>
    <t>Gestión de Talento Humano</t>
  </si>
  <si>
    <t xml:space="preserve">SI  </t>
  </si>
  <si>
    <t>Omisión de la aplicación de los parametros legales y normativos del proceso</t>
  </si>
  <si>
    <t>Desviación de los recursos a otras actividades ajenas al proceso de talento humano.</t>
  </si>
  <si>
    <t xml:space="preserve">Formulación de los planes y programas asociados al proceso de Gestión Humana de conformidad con la normativa legal vigente. </t>
  </si>
  <si>
    <t>Seguimiento a los procesos de contratación asociados a los planes de gestión humana</t>
  </si>
  <si>
    <t>Planes y programas de gestión de Talento Humano</t>
  </si>
  <si>
    <t>Subdirector Administrativo y Financiero</t>
  </si>
  <si>
    <t>Primer Trimestre del año</t>
  </si>
  <si>
    <t>Planes formulados / Planes ejecutados * 100</t>
  </si>
  <si>
    <t>Informes mensuales de ejecución. Actas de reunión.  Listas de Asistencia a actividades</t>
  </si>
  <si>
    <t>Mensual</t>
  </si>
  <si>
    <t>No. Contratos ejecutados / No. Contratos programados *100</t>
  </si>
  <si>
    <t xml:space="preserve">Favorecimiento a personas y/o  empresarios para obtener un beneficio </t>
  </si>
  <si>
    <t>Gestion de Empleo</t>
  </si>
  <si>
    <t>1.Trafico de influencias
2. Manipulacion de información de empresarios y personas para beneficio propio o de terceros</t>
  </si>
  <si>
    <t xml:space="preserve">1.Trafico de influencias
</t>
  </si>
  <si>
    <t>2. Manipulacion de información de empresarios y personas para beneficio propio o de terceros</t>
  </si>
  <si>
    <t>Alimentacion permanente de la base de datos de vacantes vigentes en BOGOTA TRABAJA y asignación de intermediador laboral para gestion de las vacantes de acuerdo con el numero de vacantes que se esten gestionando de menor a mayor.</t>
  </si>
  <si>
    <t xml:space="preserve">1-2. Listas de Asistencia.
3. Consolidado mensual de la herramienta de la subdirección de empleo y formación </t>
  </si>
  <si>
    <t>1. Diario
2. Semestral
3. Mensual</t>
  </si>
  <si>
    <t>1. No. De personas sensibilizadas en el protocolo de Bienvenida al buscador)
2. No. De funcionarios y/o contratistas sensibilizados con Talleres de Ética.
3. No. De vacantes vigentes gestionadas al mes por cada intermediador laboral.</t>
  </si>
  <si>
    <t>No realizar el debido proceso según el protocolo</t>
  </si>
  <si>
    <t>atención al ciudadano</t>
  </si>
  <si>
    <t>No realizar el debido proceso según el protocolo y procedimiento del tramite a un PQRS buscando beneficio particular</t>
  </si>
  <si>
    <t>Atención al Ciudadano</t>
  </si>
  <si>
    <t xml:space="preserve">Interés de funcionarios o contratistas distinto a las dependencias que tramite la solicitud o ajeno a la entidad. 
Interés del implicado directo de las PQRS
</t>
  </si>
  <si>
    <t>El responsable de atención al ciudadano realiza una verificación mediante un cuadro de control el total de los requerimientos radicados vs. los requerimientos respondidos.</t>
  </si>
  <si>
    <t xml:space="preserve">Informe Mensual PQRSD, Revision Cuadro de control, Revision Semaforos SDQS </t>
  </si>
  <si>
    <t>Dirección de gestión corporativa</t>
  </si>
  <si>
    <t>del 01 de febrero al 31 diciembre</t>
  </si>
  <si>
    <t>[ Peticiones, quejas, reclamos, sugerencias de la entidad tramitados a través del Sistema Distrital de Quejas y Soluciones y respondidos en el mes /  Peticiones, quejas, reclamos, sugerencias de la entidad tramitados a través del Sistema Distrital de Quejas y Soluciones con fecha de vencimiento en el mes)] * 100</t>
  </si>
  <si>
    <t>acciones judiciales frente a la entidad 
investigación disciplinarias</t>
  </si>
  <si>
    <t>Requerimientos (PQRS) ingresados por medios diferentes al SDQS, se ingresa al aplicativo SDQS y al a la herramienta de gestion documental CORDIS.    
Requerimiento ingresado por el SDQS se radica en la herramienta de gestion documental CORDIS  
Registrar el requerimiento (PQRS) en el cuadro de control, todas los requerimientos que ingresaron a la Secretaria</t>
  </si>
  <si>
    <t>Gestión Documental</t>
  </si>
  <si>
    <t>Pérdida del patrimonio documental de la Entidad</t>
  </si>
  <si>
    <t>Mal manejo y administración de documentos.</t>
  </si>
  <si>
    <t>1. Organizar los documentos con base a las series documentales definadas en las TRD por el archivo central.
2. Aplicar los formatos establecidos para prestamos y consultas
3. Actualizar bases de datos de consulta de documentos según necesidad del área.</t>
  </si>
  <si>
    <t xml:space="preserve">1. Registros fotográficos  Documento organizados por series documentales segun las TRD 
2. Formatos  estandarizados utilizados y diligenciados debidamente.
3. Base de datos FUID de consulta Archivo Central, actualizadas.
</t>
  </si>
  <si>
    <t>Trimestral</t>
  </si>
  <si>
    <t>* No.unidades de conservación (cajas) del archivo central / No. Unidades de conservación (cajas) del archivo central, organizadas según las series documentales.
*No. de Depedencias / No. de bases de datos del FUID por dependencia actualizadas.
*No. De solicitudes de prestamo y consulta realizadas / No. de solicitudes atendidas y registras en los formatos correspondientes.</t>
  </si>
  <si>
    <t>Participación Ciudadana en los Procesos de Selección de Beneficiarios de Proyectos e iniciativas con favorecimientos a intereses particulares</t>
  </si>
  <si>
    <t xml:space="preserve">Gestión de Desarrollo Rural y Abastecimiento </t>
  </si>
  <si>
    <t>Favorecimiento del empleado público a personas con un Interes Personal y/o particular para recibir beneficios de proyectos o iniciativas sin el debido proceso.</t>
  </si>
  <si>
    <t>Aplicación del  Documento Protocolo y Selección de Beneficarios por proyeccto e iniciativa.</t>
  </si>
  <si>
    <t>Base caracterizada de los posibles usuarios de los programas. Convocatorias publicas y abiertas; fichas caracterizadoras de usuarios.</t>
  </si>
  <si>
    <t>Supervisores</t>
  </si>
  <si>
    <t>Cada vez que se realiza un proceso.</t>
  </si>
  <si>
    <t>Número de veces que se aplica el control</t>
  </si>
  <si>
    <t xml:space="preserve">Aplicación de un  Documento Protocolo y Selección de Beneficarios por proyeccto e iniciativa.
</t>
  </si>
  <si>
    <t>Adulteración por parte de los contratistas de los documentos legales soporte de pago</t>
  </si>
  <si>
    <t>Gestión Financiera</t>
  </si>
  <si>
    <t xml:space="preserve">Soportes de pago de seguridad social adulterados por parte de los contratistas de los documentos legales </t>
  </si>
  <si>
    <t>Verificación de la información para pago en el aplicativo SISCO
Revisión de aprobación para pago por parte del supervisor del contrato y/o convenio en original y en el formato FT-28-PR-COT-10</t>
  </si>
  <si>
    <t xml:space="preserve">Recibo y liquidación por número de certificado FT-28-PR-COT-10 en el aplicativo SISCO.
Control de cuentas tramitas mensuales
</t>
  </si>
  <si>
    <t>10 dias</t>
  </si>
  <si>
    <t xml:space="preserve">Numero de cuentas tramitadas / Numero de cuentas identificadas bajo riesgo </t>
  </si>
  <si>
    <t>Utilización de información para interés particular y/o para terceros, por parte de los servidore de la SDDE</t>
  </si>
  <si>
    <t>Divulgar  información incompleta, confusa e inoportuna a medios de comunicación y  redes sociales.</t>
  </si>
  <si>
    <t>Indebida utilización de la imagen institucional en actividades y/o eventos de carácter político, y propios de la SDDE, que incumplan  el manual de imagen institucional establecido por la Alcaldía Mayor.</t>
  </si>
  <si>
    <t>Gestión de Comunicaciones</t>
  </si>
  <si>
    <t>Uso inadecuado a la información por parte de los servidores sin verificación y aval de la Oficina Asesora de Comunicaciones.</t>
  </si>
  <si>
    <t>Uso inadecuado de la información por parte de los servidores sin verificación y aval de la Oficina Asesora de Comunicaciones.</t>
  </si>
  <si>
    <t>Desconocimiento de los lineamientos del manual de imagen institucional establecido por la Alcaldía Mayor.</t>
  </si>
  <si>
    <t>Estrategia de divulgación a servidores sobre la responsabilidad del manejo de información para la divulgación en medios de comunicación.</t>
  </si>
  <si>
    <t>Estrategia de divulgación a servidores sobre la responsabilidad del manejo de información para la divulgación en medios de comunicación y redes sociales institucionales</t>
  </si>
  <si>
    <t>Estrategia de divulgación a servidores  sobre el cumplimiento del Manual de Identidad de la Alcaldía de Bogotá, así como el procedimiento del uso adecuado de imagen institucional en eventos, ferias y actividades de carácter interno y externo.</t>
  </si>
  <si>
    <t>Actas de reunión con las Direcciones de la SDDE  y registro fotográfico.</t>
  </si>
  <si>
    <t>Marisol Rojas Izquierdo</t>
  </si>
  <si>
    <t>Durante la vigencia 2019</t>
  </si>
  <si>
    <t># servidores sensibilizados</t>
  </si>
  <si>
    <t xml:space="preserve"> # servidores sensibilizados</t>
  </si>
  <si>
    <t>Estudios que contegan información sesgada</t>
  </si>
  <si>
    <t>Gestión de Estudios de Desarrollo Económico</t>
  </si>
  <si>
    <t>Gestión de Estudios de Desarrollo Economico</t>
  </si>
  <si>
    <t>Analisis del comportamiento del mercado para la producción de documentos</t>
  </si>
  <si>
    <t>Analisis sesgado del comportamiento del mercado para la producción de documentos</t>
  </si>
  <si>
    <t>Seguimiento y verificación de los datos e información contenida en los documentos. Punteo de revisión.</t>
  </si>
  <si>
    <t xml:space="preserve">Correos electronicos y Matríz de seguimiento </t>
  </si>
  <si>
    <t>Subdirector de Información y Estadisticas               Subdirector de Estudios Estrategicos</t>
  </si>
  <si>
    <t>Constante</t>
  </si>
  <si>
    <t xml:space="preserve">Numero de revisiones realizadas / Total de Documentos Elaborados </t>
  </si>
  <si>
    <t>Adquisición de Recurso humano, bienes y servicios no alineados con las necesidades del proceso, politicas y normatividad vigentes</t>
  </si>
  <si>
    <t>Otorgar beneficios a particulares que no cumplan con el trámite y los requisitos establecidos</t>
  </si>
  <si>
    <t>Gestión de Desarrollo Empresarial</t>
  </si>
  <si>
    <t>Interés de funcionarios en favorecer a particulares</t>
  </si>
  <si>
    <t xml:space="preserve">Definicion de perfiles del recurso humano y necesidades tecnicas no alineados con los requeridos por el proceso ó en beneficio de particulares.
</t>
  </si>
  <si>
    <t xml:space="preserve">
Definicion de perfiles del recurso humano y necesidades tecnicas no alineados con los requeridos por el proceso ó en beneficio de particulares.</t>
  </si>
  <si>
    <t>Tramitar check list</t>
  </si>
  <si>
    <t>Cumplimiento de requisitos en cada proceso</t>
  </si>
  <si>
    <t>Formato diligenciado</t>
  </si>
  <si>
    <t>Dircetor y subdirectores</t>
  </si>
  <si>
    <t>Verificación de reequisitos</t>
  </si>
  <si>
    <t>01/02/2019 a 31/12/2019</t>
  </si>
  <si>
    <t>Verificación del Cumplimiento de requisitos en cada proceso</t>
  </si>
  <si>
    <t>Formuar, elaborar y aprobar la adquisición de los bienes, obras y servicios que no se ajustan a las necesidades o al cumplimiento de los objetivos de la Entidad.</t>
  </si>
  <si>
    <t>Al momento de adelantar el proceso de selección no se cuenta con información confiable y validada por las áreas productoras (Análisis y pertinencia).</t>
  </si>
  <si>
    <t>No contar con una estrategia coordinada para implementar los programas y proyectos a cargo de la Entidad.</t>
  </si>
  <si>
    <t>Retraso en la ejecución de los planes, programas y proyectos que se pretenden adelantar.</t>
  </si>
  <si>
    <t>Selección de contratistas que no cuenten con la capacidad financiera y/o técnica y/o jurídica necesaria para la ejecución del contrato.</t>
  </si>
  <si>
    <t>Posibilidad de recibir o solicitar cualquier dádiva o beneficio a nombre propio o de terceros con el fin celebrar un contrato.</t>
  </si>
  <si>
    <t>En el marco del proceso de planeación, se identifican, formulan y validan necesidades que no apuntan al cumplimiento de las metas de la Entidad.</t>
  </si>
  <si>
    <t>Indebida utilizacion de información oficial.</t>
  </si>
  <si>
    <t>Gestión Contractual</t>
  </si>
  <si>
    <t xml:space="preserve">Gestion Contractual </t>
  </si>
  <si>
    <t xml:space="preserve">No se identifican los procesos, proyectos y metas que permitan el cumplimento de los objetivos de la Entidad. </t>
  </si>
  <si>
    <t>Fuga de informacion, informacion erronea e incompleta en el marco del proceso de contratación.</t>
  </si>
  <si>
    <t xml:space="preserve">La gestión de las TIC descentralizada impide un procesamiento de datos armónico y correlacionado. </t>
  </si>
  <si>
    <t>No se cuenta con el personal suficiente, sobrecarga.</t>
  </si>
  <si>
    <t>Beneficiar a terceros cercanos al nuevo Gobierno.</t>
  </si>
  <si>
    <t xml:space="preserve">Satisfaccion de intereses individuales, clientelismo e insatisfacción de la ciudadania. </t>
  </si>
  <si>
    <t>Se prioricen proyectos, recursos y se ejecuten contratos que no benefician a la comunidad en general sino a cierto sectores (distribucion inequitativa)</t>
  </si>
  <si>
    <t xml:space="preserve">Vulnerabilidad en la seguridad de la informacion. </t>
  </si>
  <si>
    <t>Adelantar la revisión de los proyectos ejecutados frente a los proyectos a ejecutar, valorando el resultado y el cumplimiento de los objetivos y fines de la Entidad.</t>
  </si>
  <si>
    <t>Verificar por parte del equipo estructurador en compañía de la Oficina Asesora Juridica, los datos e informacion relevante para el desarrollo exitoso del proceso de selección.</t>
  </si>
  <si>
    <t>Implementar una estrategia en coordinacion con las areas intervinientes a través de la cual se procesen datos que permitan la implementacion de los programas y proyectos a cargo de la Entidad.</t>
  </si>
  <si>
    <t>Redistribuir al interior de las areas o dependencias la asignacion de los procesos de selección estableciendo terminos para su desarrollo, priorizando aquellos que demande su complejidad y urgencia.</t>
  </si>
  <si>
    <t>Fortalecer los requisitos habilitantes acorde con los criterios de razonabilidad y proporcionaildad según el objeto a contratar.</t>
  </si>
  <si>
    <t>Desconcentrar el proceso contractual por etapas al interior de la Dependencia que adelanta el respectivo proceso.</t>
  </si>
  <si>
    <t>Priorizar la ejecución de proyectos y recursos que beneficien a la poblacion objetivo validando el cumplimiento de las metas de la Entidad.</t>
  </si>
  <si>
    <t>Implementar una estrategia en Gestión de la Seguridad de la Información que busque proteger la confidencialidad, integridad y disponibilidad de la información y de
los bienes que la contienen o procesan.</t>
  </si>
  <si>
    <t>Mesa de seguimiento en la cual se deje constancia de los proyectos ejecutados y los proyectos a adelantar en la respectiva vigencia.</t>
  </si>
  <si>
    <t xml:space="preserve">Acta de reunión de Mesa de trabajo </t>
  </si>
  <si>
    <t>Revisión modificación y ajuste de los datos y necesidades previsto en el Plan Anual de Adquisiciones</t>
  </si>
  <si>
    <t xml:space="preserve">Acta de reunión del Comité Tecnico de Seguimiento Contractual </t>
  </si>
  <si>
    <t>Actas de sesion de Comité de Contratación en los procesos que corresponda.</t>
  </si>
  <si>
    <t>Asignación por reparto/ distribucion de asuntos</t>
  </si>
  <si>
    <t>Acta de reunión en la que se deje constancia que la revisión del proyecto, contrato o estrategia a implementar guarde relacion con el proyecto registrado en el Banco Distrital de Programas y Proyectos</t>
  </si>
  <si>
    <t>Adelantar una capacitación en la que se advierta las consecuencias y responsabilidades de utilizar la informacion oficial para otros fines diferentes a los que fue generada.</t>
  </si>
  <si>
    <t xml:space="preserve">No. De Actas de reunión de Mesa de trabajo </t>
  </si>
  <si>
    <t>No. De Revisiones</t>
  </si>
  <si>
    <t>No. De Actas</t>
  </si>
  <si>
    <t>No. De Capacitaciones</t>
  </si>
  <si>
    <t>Previo a la la formulacion de los proyectos, Implementar una estrategia TIC en coordinacion con las areas intervinientes a través de la cual se procesen datos que permitan la implementacion de los programas y proyectos a cargo de la Entidad.</t>
  </si>
  <si>
    <t>Priorizar la ejecución de proyectos y recursos que beneficien  a la poblacion objetivo validando el cumplimiento de las metas de la Entidad.</t>
  </si>
  <si>
    <t>Proferir decisiones o emitir lineamientos que beneficien a un tercero.</t>
  </si>
  <si>
    <t>Emitir conceptos o asesoría contradictoria frente a los lineamientos decantados por la Entidad.</t>
  </si>
  <si>
    <t>Vencimiento de términos para dar respuesta a los requerimientos y/o solicitudes formuladas.</t>
  </si>
  <si>
    <t>Adoptar un criterio que limite la actuación de la Entidad frente a determinado tema</t>
  </si>
  <si>
    <t>No adelantar las actuaciones que corresponden en el marco de una acción judicial instaurada por o en contra de la Entidad.</t>
  </si>
  <si>
    <t xml:space="preserve">Las actuaciones y la toma de decisiones en las distintas áreas y dependencias de la Entidad generan hechos u omisiones que causan un daño a los ciudadanos quienes no están en la obligación legal de soportar y su resultado se reduce al  detrimento del patrimonio de la Entidad, entre otras cosas. </t>
  </si>
  <si>
    <t>Aumentos de reclamos, quejas y peticiones instauradas contra la Entidad.</t>
  </si>
  <si>
    <t>Asesorar y conceptualizar a las demás dependencias sin unidad de criterio desconociendo la linea expedida para tema a tratar.</t>
  </si>
  <si>
    <t>Gestión Jurídica</t>
  </si>
  <si>
    <t>Emitir conceptos o asesoria contradictoria frente a los lineamientos decantados por la Entidad.</t>
  </si>
  <si>
    <t>Adoptar un criterio que limite la actuación de la Entidad frente a determinado tema.</t>
  </si>
  <si>
    <t>No adelantar las actuaciones que corresponden en el marco de una accion judicial instaurada por o en contra de la Entidad.</t>
  </si>
  <si>
    <t xml:space="preserve">Las actuaciones y la toma de decisiones en las distintas áreas y dependencias de la Entidad generan hechos u omisiones que causan un daño a los ciudadanos quienes no están en la obligación legal de soportar y su resultado se reduce al  detrimento del patrimonio de la entidad, entre otras cosas. </t>
  </si>
  <si>
    <t>Gestion Jurídica</t>
  </si>
  <si>
    <t xml:space="preserve">Inseguridad juridica en la toma de decisiones </t>
  </si>
  <si>
    <t>Asesoría y/o conceptos juridicos
errados e inexactos</t>
  </si>
  <si>
    <t>Gestion Juridica</t>
  </si>
  <si>
    <t>Afecta el trámite de respuesta oportuna en el marco de la normatividad.</t>
  </si>
  <si>
    <t>Emitir concepto, lineamiento o recomendación al margen del ordenamiento jurídico.</t>
  </si>
  <si>
    <t>No ejercer adecuadamente la representacion judicial o extrajudicial. (Satisfaccion de intereses individuales)</t>
  </si>
  <si>
    <t>Perdida de recursos por no ejercer adecuadamente una defensa técnica.</t>
  </si>
  <si>
    <t>Insatisfacción de la ciudadania conduce a la vulneracion de derechos fundamentales.</t>
  </si>
  <si>
    <t>Falta de experiencia y conocimiento en temas propios de la administración pública, falla en las comunicación.</t>
  </si>
  <si>
    <t>Generar una linea jurídica de intervención frente a cada tema priorizando aquellos que demande su complejidad y urgencia.</t>
  </si>
  <si>
    <t>Asignar el estudio del caso a un grupo interdisciplinario de profesionales de la Oficina con el fin de establecer un criterio en comun.</t>
  </si>
  <si>
    <t>Establecer un tablero de control en el que se fijen plazos maximos para el tramite por cada una de las solicitudes que le sean asignados.</t>
  </si>
  <si>
    <t xml:space="preserve">Proyectar el concepto o lineamiento por un Grupo multidisciplinario y asignar su revision a otro Grupo que se encargue de validar la linea propuesta y verificar las fuentes de información. </t>
  </si>
  <si>
    <t xml:space="preserve">Verificar al interior de la Dependencias las actuaciones de los profesionales que se encargan del tramite de representacion judicial y/o extrajudiicial, revisando que las mismas se ajusten a derecho conforme el poder conferido. </t>
  </si>
  <si>
    <t xml:space="preserve">Vigilar permanentemente las actuaciones desplegadas en el marco de la representacion judicial y/o extrajudicial en Comité de Conciliación. </t>
  </si>
  <si>
    <t>Adelantar reuniones de sensibilización y retroalimentación con el Grupo a fin de fortalecer los vacios de interpretación que se presenten en el estudios de los casos.</t>
  </si>
  <si>
    <t>Acta de revisión o reunión verificando fuentes de información.</t>
  </si>
  <si>
    <t>Profesional Oficina Asesora Juridica/Dirección o Dependencia que requiere el concepto o Asesoría.</t>
  </si>
  <si>
    <t xml:space="preserve">Bimensual </t>
  </si>
  <si>
    <t>Numero de reuniones/número de temas que requieren generar una linea juridica de intervención.</t>
  </si>
  <si>
    <t>Asignación por reparto/ distribución de asuntos.</t>
  </si>
  <si>
    <t>Oficina Asesora Jurídica/Profesionales a cargo del trámite.</t>
  </si>
  <si>
    <t>Numero de asuntos que se solicitan/Número de conceptos que requieren dilucidar el criterio a aplicar.</t>
  </si>
  <si>
    <t>Tablero de control diligenciado, en el que se verifique los términos y las actuaciones desplegadas.</t>
  </si>
  <si>
    <t>Jefe de Oficina/Profesional a cargo de emitir el concepto/Dirección o Dependencia que la asesoría.</t>
  </si>
  <si>
    <t>Numero de conceptos solicitados/ Numero de conceptos adelantados en el término previsto para ello.</t>
  </si>
  <si>
    <t>Asignación por reparto y revision de los Grupos conformados.</t>
  </si>
  <si>
    <t>Oficina Asesora Jurídica/Constancia de revisión</t>
  </si>
  <si>
    <t>Numero de conceptos solicitados/Numero de conceptos revisados</t>
  </si>
  <si>
    <t>Actas de revisión de las actuaciones de los profesionales encargados del trámite.</t>
  </si>
  <si>
    <t>Oficina Asesora Jurídica</t>
  </si>
  <si>
    <t>Numero de procesos judiciales/Numero de procesos judiciales adelantados de conformidad con lo previsto en la normatividad prevista.</t>
  </si>
  <si>
    <t xml:space="preserve">Acta de sesiones de Comité de Conciliación. </t>
  </si>
  <si>
    <t>Numero de procesos judiciales adelantados por o en contra de la Entidad/Número de de proceso con resultado contrario a los intereses de la Entidad.</t>
  </si>
  <si>
    <t>Acta de reunión en la que se deje constancia que la revisión del proyecto o estrategia a implementar guarde relacion con el proyecto registrado en el Banco Distrital de Programas y Proyectos</t>
  </si>
  <si>
    <t>Jefe de Oficina/Profesional a cargo /Dirección o Dependencia que requiere la asesoría,</t>
  </si>
  <si>
    <t>Numero de proyectos, o estrategias implementadas/Numero de proyectos o estrategias implementadas que guarden relacion con el proyecto registrado en el Banco Distrital de Programas y Proyectos</t>
  </si>
  <si>
    <t>Adelantar reuniones de sensibilización con el Grupo de la Oficina Asesora Juridica priorizando aquellos casos que requieran intervencion urgente.</t>
  </si>
  <si>
    <t>Informe de seguimiento y control a las reuiones de sensibilización.</t>
  </si>
  <si>
    <t>Asignar el estudio del caso a un grupo interdisciplinarios de profesionales de la Oficina con el fin de establecer un criterio en comun.</t>
  </si>
  <si>
    <t xml:space="preserve">Vigilar permanentemente las actuaciones desplegadas en el marco de la representación judicial y/o extrajudicial en Comité de Concialiación. </t>
  </si>
  <si>
    <t>Posible pérdida o hurto de bienes devolutivos en beneficio propio o particular.</t>
  </si>
  <si>
    <t>usar inadecuadamente los vehículos</t>
  </si>
  <si>
    <t>Gestión de Bienes y Servicios Generales</t>
  </si>
  <si>
    <t>POSIBLE PÉRDIDA O HURTO DE BIENES DEVOLUTIVOS EN BENEFICIO PROPIO O PARTICULAR</t>
  </si>
  <si>
    <t>Usar adecuadamente los vehículos</t>
  </si>
  <si>
    <t>POSIBLE PÉRDIDA O HURTO DE BIENES DEVOLUTIVOS EN BENEFICIO PROPIO O PARTICULAR.</t>
  </si>
  <si>
    <t>FALTA DE CONTROL DEL INVENTARIO DE LOS BIENES, FALLA DE LOS SISTEMAS DE VIGILANCIA  Y SEGURIDAD</t>
  </si>
  <si>
    <t xml:space="preserve">Carencia de control en la asignación de los servicios y uso inadecuado de los recursos tecnológicos </t>
  </si>
  <si>
    <t>INVENTARIOS ACTUALIZADOS, SUPERVISAR CONTRATO DE VIGILANCIA</t>
  </si>
  <si>
    <t xml:space="preserve">COMPROBANTES DE TRASLADO Y AUTORIZACIONES DE SALIDA </t>
  </si>
  <si>
    <t>GRUPO DE INVENTARIOS</t>
  </si>
  <si>
    <t>CONSTANTE</t>
  </si>
  <si>
    <t xml:space="preserve">NUMERO DE FORMATOS DE AUTORIZACIÓN DE SALIDA DE INVENTARIOS CONTRA LOS FORMATOS DEL ÁREA DE VIGILANCIA. </t>
  </si>
  <si>
    <t>Reportes del sistema GPS instalado en los vehiculos oficiales</t>
  </si>
  <si>
    <t>Supervisor del contrato</t>
  </si>
  <si>
    <t xml:space="preserve">Numero de alertas del sistema sin aprobación </t>
  </si>
  <si>
    <t>Sistema GPS instalado en vehículos</t>
  </si>
  <si>
    <t>Debil</t>
  </si>
  <si>
    <t xml:space="preserve">No. Beneficiarios sin Acta/
Total Acumulado de Beneficiarios </t>
  </si>
  <si>
    <t>No. de documento con VoBo del jefe inmediato (cuando sea físico )</t>
  </si>
  <si>
    <t>Consolidó:</t>
  </si>
  <si>
    <t>Pedro José Portilla Ubaté / Jefe Oficina Asesora de Planeación</t>
  </si>
  <si>
    <t>1. Protocolo de Bienvenida al Buscador ( Se aplicaria diario en el area de registro)
2. Talleres de Etica y Valores Institucionales (se aplicaría semestral)
3. Alimentacion permanente de la base de datos de vacantes vigentes en BOGOTA TRABAJA y asignación de intermediador laboral para gestion de las vacantes de acuerdo con el numero de vacantes que se esten gestionando de menor a mayor.</t>
  </si>
  <si>
    <t>1.Profesional Registro (Protocolo)
2.Profesional de Formación (Talleres de Ética y Valores Institucionales)
3. Profesional del área encargada</t>
  </si>
  <si>
    <t>1. Protocolo de Bienvenida al Buscador ( Se aplicaria diario en el area de registro)
2. Talleres de Etica y Valores Institucionales ( se aplicaria semestral)</t>
  </si>
  <si>
    <t>José Joaquín Vargas Ramírez / Profesional Especializado OAP</t>
  </si>
  <si>
    <t>Camilo Emanuel Salgado Gil / Profesional Especializado OAP</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</si>
</sst>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b/>
      <sz val="11"/>
      <color theme="1"/>
      <name val="Calibri"/>
      <family val="2"/>
      <scheme val="minor"/>
    </font>
    <font>
      <sz val="10"/>
      <name val="Arial"/>
      <family val="2"/>
    </font>
    <font>
      <b/>
      <sz val="10"/>
      <name val="Arial"/>
      <family val="2"/>
    </font>
    <font>
      <b/>
      <i/>
      <sz val="10"/>
      <name val="Arial"/>
      <family val="2"/>
    </font>
    <font>
      <b/>
      <sz val="12"/>
      <name val="Arial"/>
      <family val="2"/>
    </font>
    <font>
      <sz val="12"/>
      <name val="Arial"/>
      <family val="2"/>
    </font>
    <font>
      <b/>
      <sz val="14"/>
      <name val="Arial"/>
      <family val="2"/>
    </font>
    <font>
      <sz val="11"/>
      <name val="Arial"/>
      <family val="2"/>
    </font>
    <font>
      <b/>
      <sz val="10"/>
      <color rgb="FF000000"/>
      <name val="Arial"/>
      <family val="2"/>
    </font>
    <font>
      <b/>
      <sz val="12"/>
      <color rgb="FF000000"/>
      <name val="Arial"/>
      <family val="2"/>
    </font>
    <font>
      <sz val="12"/>
      <color theme="1"/>
      <name val="Arial"/>
      <family val="2"/>
    </font>
    <font>
      <b/>
      <sz val="12"/>
      <color theme="1"/>
      <name val="Arial"/>
      <family val="2"/>
    </font>
    <font>
      <b/>
      <sz val="11"/>
      <name val="Calibri"/>
      <family val="2"/>
      <scheme val="minor"/>
    </font>
    <font>
      <b/>
      <sz val="11"/>
      <color rgb="FFFFFFFF"/>
      <name val="Arial"/>
      <family val="2"/>
    </font>
    <font>
      <b/>
      <sz val="11"/>
      <color rgb="FF0D0D0D"/>
      <name val="Arial"/>
      <family val="2"/>
    </font>
    <font>
      <b/>
      <sz val="14"/>
      <color theme="0"/>
      <name val="Arial"/>
      <family val="2"/>
    </font>
    <font>
      <sz val="14"/>
      <color theme="0"/>
      <name val="Arial"/>
      <family val="2"/>
    </font>
    <font>
      <b/>
      <u/>
      <sz val="14"/>
      <color theme="0"/>
      <name val="Arial"/>
      <family val="2"/>
    </font>
    <font>
      <sz val="10"/>
      <color theme="1"/>
      <name val="Arial"/>
      <family val="2"/>
    </font>
    <font>
      <sz val="10"/>
      <color theme="1"/>
      <name val="Calibri"/>
      <family val="2"/>
      <scheme val="minor"/>
    </font>
    <font>
      <sz val="11"/>
      <name val="Calibri"/>
      <family val="2"/>
      <scheme val="minor"/>
    </font>
    <font>
      <sz val="28"/>
      <name val="Arial"/>
      <family val="2"/>
    </font>
  </fonts>
  <fills count="12">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B8CCE4"/>
        <bgColor indexed="64"/>
      </patternFill>
    </fill>
    <fill>
      <patternFill patternType="solid">
        <fgColor theme="4"/>
        <bgColor indexed="64"/>
      </patternFill>
    </fill>
    <fill>
      <patternFill patternType="solid">
        <fgColor rgb="FFB4C6E7"/>
        <bgColor indexed="64"/>
      </patternFill>
    </fill>
    <fill>
      <patternFill patternType="solid">
        <fgColor rgb="FF5B9BD5"/>
        <bgColor indexed="64"/>
      </patternFill>
    </fill>
    <fill>
      <patternFill patternType="solid">
        <fgColor theme="9" tint="-0.249977111117893"/>
        <bgColor indexed="64"/>
      </patternFill>
    </fill>
    <fill>
      <patternFill patternType="solid">
        <fgColor theme="3" tint="0.39997558519241921"/>
        <bgColor indexed="64"/>
      </patternFill>
    </fill>
    <fill>
      <patternFill patternType="solid">
        <fgColor theme="4" tint="0.79998168889431442"/>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theme="4"/>
      </left>
      <right style="medium">
        <color theme="4"/>
      </right>
      <top style="medium">
        <color theme="4"/>
      </top>
      <bottom style="medium">
        <color theme="4"/>
      </bottom>
      <diagonal/>
    </border>
    <border>
      <left style="thin">
        <color theme="4"/>
      </left>
      <right style="thin">
        <color theme="4"/>
      </right>
      <top style="thin">
        <color theme="4"/>
      </top>
      <bottom style="thin">
        <color theme="4"/>
      </bottom>
      <diagonal/>
    </border>
    <border>
      <left style="thin">
        <color theme="4"/>
      </left>
      <right/>
      <top/>
      <bottom/>
      <diagonal/>
    </border>
    <border>
      <left/>
      <right style="thin">
        <color theme="4"/>
      </right>
      <top/>
      <bottom/>
      <diagonal/>
    </border>
    <border>
      <left style="thin">
        <color theme="4"/>
      </left>
      <right style="thin">
        <color theme="4"/>
      </right>
      <top/>
      <bottom style="thin">
        <color theme="4"/>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s>
  <cellStyleXfs count="2">
    <xf numFmtId="0" fontId="0" fillId="0" borderId="0"/>
    <xf numFmtId="0" fontId="2" fillId="0" borderId="0"/>
  </cellStyleXfs>
  <cellXfs count="111">
    <xf numFmtId="0" fontId="0" fillId="0" borderId="0" xfId="0"/>
    <xf numFmtId="0" fontId="2" fillId="0" borderId="0" xfId="0" applyFont="1" applyAlignment="1" applyProtection="1">
      <alignment horizontal="center"/>
    </xf>
    <xf numFmtId="0" fontId="0" fillId="0" borderId="0" xfId="0" applyAlignment="1" applyProtection="1">
      <alignment horizontal="center" vertical="center"/>
    </xf>
    <xf numFmtId="0" fontId="3" fillId="2" borderId="4" xfId="0" applyFont="1" applyFill="1" applyBorder="1" applyAlignment="1" applyProtection="1">
      <alignment horizontal="center" vertical="center"/>
    </xf>
    <xf numFmtId="0" fontId="7" fillId="0" borderId="0" xfId="0" applyFont="1" applyFill="1" applyBorder="1" applyAlignment="1" applyProtection="1">
      <alignment vertical="center"/>
      <protection locked="0"/>
    </xf>
    <xf numFmtId="0" fontId="0" fillId="0" borderId="0" xfId="0" applyProtection="1">
      <protection locked="0"/>
    </xf>
    <xf numFmtId="0" fontId="3" fillId="5" borderId="4" xfId="0" applyFont="1" applyFill="1" applyBorder="1" applyAlignment="1" applyProtection="1">
      <alignment horizontal="center" vertical="center"/>
    </xf>
    <xf numFmtId="0" fontId="3" fillId="4" borderId="4" xfId="0" applyFont="1" applyFill="1" applyBorder="1" applyAlignment="1" applyProtection="1">
      <alignment horizontal="center" vertical="center" wrapText="1"/>
    </xf>
    <xf numFmtId="0" fontId="3" fillId="0" borderId="4" xfId="0" applyFont="1" applyFill="1" applyBorder="1" applyAlignment="1" applyProtection="1">
      <alignment vertical="center" wrapText="1"/>
    </xf>
    <xf numFmtId="0" fontId="3" fillId="0" borderId="4" xfId="0" applyFont="1" applyFill="1" applyBorder="1" applyAlignment="1" applyProtection="1">
      <alignment vertical="center"/>
    </xf>
    <xf numFmtId="0" fontId="3" fillId="2" borderId="1" xfId="0" applyFont="1" applyFill="1" applyBorder="1" applyAlignment="1" applyProtection="1">
      <alignment horizontal="center" vertical="center"/>
    </xf>
    <xf numFmtId="0" fontId="3" fillId="0" borderId="0" xfId="0" applyFont="1" applyFill="1" applyBorder="1" applyAlignment="1" applyProtection="1"/>
    <xf numFmtId="0" fontId="3" fillId="0" borderId="0" xfId="0" applyFont="1" applyBorder="1" applyAlignment="1" applyProtection="1">
      <alignment horizontal="center" vertical="center"/>
    </xf>
    <xf numFmtId="0" fontId="3" fillId="2" borderId="4"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4" xfId="0" applyFont="1" applyBorder="1" applyAlignment="1" applyProtection="1">
      <alignment horizontal="center" vertical="center" wrapText="1"/>
    </xf>
    <xf numFmtId="0" fontId="0" fillId="0" borderId="4" xfId="0" applyBorder="1" applyProtection="1">
      <protection locked="0"/>
    </xf>
    <xf numFmtId="0" fontId="0" fillId="0" borderId="0" xfId="0" applyProtection="1"/>
    <xf numFmtId="0" fontId="0" fillId="0" borderId="4" xfId="0" applyBorder="1" applyAlignment="1" applyProtection="1">
      <alignment wrapText="1"/>
    </xf>
    <xf numFmtId="0" fontId="0" fillId="0" borderId="0" xfId="0" applyBorder="1" applyProtection="1"/>
    <xf numFmtId="0" fontId="3" fillId="0" borderId="0" xfId="0" applyFont="1" applyBorder="1" applyAlignment="1" applyProtection="1">
      <alignment horizontal="center" vertical="center" textRotation="90"/>
    </xf>
    <xf numFmtId="0" fontId="3" fillId="3" borderId="0" xfId="0" applyFont="1" applyFill="1" applyBorder="1" applyAlignment="1" applyProtection="1">
      <alignment horizontal="center" vertical="center" textRotation="90"/>
    </xf>
    <xf numFmtId="0" fontId="0" fillId="3" borderId="0" xfId="0" applyFill="1" applyProtection="1"/>
    <xf numFmtId="0" fontId="0" fillId="0" borderId="4" xfId="0" applyBorder="1" applyProtection="1"/>
    <xf numFmtId="0" fontId="0" fillId="0" borderId="0" xfId="0" applyAlignment="1" applyProtection="1">
      <protection locked="0"/>
    </xf>
    <xf numFmtId="0" fontId="1" fillId="0" borderId="4" xfId="0" applyFont="1" applyBorder="1" applyAlignment="1" applyProtection="1">
      <alignment wrapText="1"/>
    </xf>
    <xf numFmtId="0" fontId="1" fillId="0" borderId="5" xfId="0" applyFont="1" applyFill="1" applyBorder="1" applyAlignment="1" applyProtection="1">
      <alignment wrapText="1"/>
    </xf>
    <xf numFmtId="9" fontId="0" fillId="0" borderId="4" xfId="0" applyNumberFormat="1" applyBorder="1" applyAlignment="1" applyProtection="1">
      <alignment wrapText="1"/>
    </xf>
    <xf numFmtId="0" fontId="0" fillId="0" borderId="0" xfId="0" applyBorder="1" applyAlignment="1" applyProtection="1">
      <alignment wrapText="1"/>
    </xf>
    <xf numFmtId="9" fontId="0" fillId="0" borderId="0" xfId="0" applyNumberFormat="1" applyBorder="1" applyAlignment="1" applyProtection="1">
      <alignment wrapText="1"/>
    </xf>
    <xf numFmtId="0" fontId="0" fillId="0" borderId="0" xfId="0" applyAlignment="1" applyProtection="1"/>
    <xf numFmtId="0" fontId="11" fillId="0" borderId="10" xfId="0" applyFont="1" applyBorder="1" applyProtection="1">
      <protection locked="0"/>
    </xf>
    <xf numFmtId="0" fontId="11" fillId="0" borderId="7" xfId="0" applyFont="1" applyBorder="1" applyProtection="1">
      <protection locked="0"/>
    </xf>
    <xf numFmtId="0" fontId="11" fillId="0" borderId="0" xfId="0" applyFont="1" applyProtection="1">
      <protection locked="0"/>
    </xf>
    <xf numFmtId="0" fontId="12" fillId="6" borderId="4" xfId="0" applyFont="1" applyFill="1" applyBorder="1" applyAlignment="1" applyProtection="1"/>
    <xf numFmtId="0" fontId="11" fillId="0" borderId="10" xfId="0" applyFont="1" applyBorder="1" applyProtection="1"/>
    <xf numFmtId="0" fontId="15" fillId="0" borderId="4" xfId="0" applyFont="1" applyBorder="1" applyAlignment="1" applyProtection="1">
      <alignment horizontal="justify" vertical="center" wrapText="1"/>
    </xf>
    <xf numFmtId="0" fontId="13" fillId="6" borderId="4" xfId="0" applyFont="1" applyFill="1" applyBorder="1" applyAlignment="1" applyProtection="1">
      <alignment horizontal="center" vertical="center" wrapText="1"/>
    </xf>
    <xf numFmtId="0" fontId="0" fillId="0" borderId="4" xfId="0" applyBorder="1" applyAlignment="1" applyProtection="1">
      <alignment horizontal="center" vertical="center"/>
    </xf>
    <xf numFmtId="0" fontId="3" fillId="11" borderId="4" xfId="0" applyFont="1" applyFill="1" applyBorder="1" applyAlignment="1" applyProtection="1">
      <alignment horizontal="center" vertical="center"/>
    </xf>
    <xf numFmtId="0" fontId="2" fillId="4" borderId="4" xfId="0" applyFont="1" applyFill="1" applyBorder="1" applyAlignment="1" applyProtection="1">
      <alignment horizontal="center" vertical="center" wrapText="1"/>
    </xf>
    <xf numFmtId="0" fontId="3" fillId="10" borderId="4" xfId="0" applyFont="1" applyFill="1" applyBorder="1" applyAlignment="1" applyProtection="1">
      <alignment horizontal="center" vertical="center"/>
    </xf>
    <xf numFmtId="0" fontId="11" fillId="0" borderId="10" xfId="0" applyFont="1" applyBorder="1" applyAlignment="1" applyProtection="1">
      <alignment horizontal="center" vertical="center"/>
    </xf>
    <xf numFmtId="0" fontId="0" fillId="0" borderId="4" xfId="0" applyBorder="1" applyAlignment="1" applyProtection="1">
      <alignment horizontal="center" vertical="center" wrapText="1"/>
      <protection locked="0"/>
    </xf>
    <xf numFmtId="0" fontId="0" fillId="0" borderId="4" xfId="0" applyBorder="1" applyAlignment="1" applyProtection="1">
      <alignment vertical="center" wrapText="1"/>
      <protection locked="0"/>
    </xf>
    <xf numFmtId="0" fontId="19" fillId="0" borderId="10" xfId="0" applyFont="1" applyBorder="1" applyAlignment="1" applyProtection="1">
      <alignment horizontal="center" vertical="center" wrapText="1"/>
      <protection locked="0"/>
    </xf>
    <xf numFmtId="0" fontId="19" fillId="0" borderId="10" xfId="0" applyFont="1" applyBorder="1" applyAlignment="1" applyProtection="1">
      <alignment vertical="center" wrapText="1"/>
      <protection locked="0"/>
    </xf>
    <xf numFmtId="0" fontId="20" fillId="0" borderId="4" xfId="0" applyFont="1" applyBorder="1" applyAlignment="1" applyProtection="1">
      <alignment vertical="center" wrapText="1"/>
      <protection locked="0"/>
    </xf>
    <xf numFmtId="0" fontId="0" fillId="0" borderId="4" xfId="0" applyBorder="1" applyAlignment="1" applyProtection="1">
      <alignment wrapText="1"/>
      <protection locked="0"/>
    </xf>
    <xf numFmtId="0" fontId="3" fillId="11" borderId="4" xfId="0" applyFont="1" applyFill="1" applyBorder="1" applyAlignment="1" applyProtection="1">
      <alignment horizontal="center" vertical="center" wrapText="1"/>
    </xf>
    <xf numFmtId="0" fontId="11" fillId="0" borderId="10" xfId="0" applyFont="1" applyBorder="1" applyAlignment="1" applyProtection="1">
      <alignment wrapText="1"/>
      <protection locked="0"/>
    </xf>
    <xf numFmtId="0" fontId="11" fillId="0" borderId="10" xfId="0" applyFont="1" applyBorder="1" applyAlignment="1" applyProtection="1">
      <alignment horizontal="center" wrapText="1"/>
      <protection locked="0"/>
    </xf>
    <xf numFmtId="0" fontId="0" fillId="0" borderId="4" xfId="0" applyBorder="1" applyAlignment="1" applyProtection="1">
      <alignment horizontal="center"/>
      <protection locked="0"/>
    </xf>
    <xf numFmtId="0" fontId="19" fillId="0" borderId="10" xfId="0" applyFont="1" applyBorder="1" applyAlignment="1" applyProtection="1">
      <alignment wrapText="1"/>
      <protection locked="0"/>
    </xf>
    <xf numFmtId="0" fontId="0" fillId="0" borderId="4" xfId="0" applyBorder="1" applyAlignment="1" applyProtection="1">
      <alignment horizontal="left" wrapText="1"/>
      <protection locked="0"/>
    </xf>
    <xf numFmtId="0" fontId="0" fillId="0" borderId="4" xfId="0"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0" fillId="0" borderId="4" xfId="0" applyBorder="1" applyAlignment="1" applyProtection="1">
      <alignment vertical="center"/>
      <protection locked="0"/>
    </xf>
    <xf numFmtId="0" fontId="0" fillId="0" borderId="0" xfId="0" applyAlignment="1" applyProtection="1">
      <alignment wrapText="1"/>
      <protection locked="0"/>
    </xf>
    <xf numFmtId="0" fontId="3" fillId="11" borderId="3" xfId="0" applyFont="1" applyFill="1" applyBorder="1" applyAlignment="1" applyProtection="1">
      <alignment horizontal="center" vertical="center"/>
    </xf>
    <xf numFmtId="0" fontId="21" fillId="0" borderId="4" xfId="0" applyFont="1" applyBorder="1" applyProtection="1">
      <protection locked="0"/>
    </xf>
    <xf numFmtId="0" fontId="2" fillId="0" borderId="7" xfId="1" applyFont="1" applyBorder="1" applyAlignment="1" applyProtection="1">
      <alignment horizontal="left" vertical="center" wrapText="1"/>
      <protection locked="0"/>
    </xf>
    <xf numFmtId="0" fontId="1" fillId="5" borderId="1" xfId="0" applyFont="1" applyFill="1" applyBorder="1" applyAlignment="1" applyProtection="1">
      <alignment horizontal="center"/>
    </xf>
    <xf numFmtId="0" fontId="1" fillId="5" borderId="2" xfId="0" applyFont="1" applyFill="1" applyBorder="1" applyAlignment="1" applyProtection="1">
      <alignment horizontal="center"/>
    </xf>
    <xf numFmtId="0" fontId="1" fillId="5" borderId="3" xfId="0" applyFont="1" applyFill="1" applyBorder="1" applyAlignment="1" applyProtection="1">
      <alignment horizontal="center"/>
    </xf>
    <xf numFmtId="0" fontId="1" fillId="5" borderId="4" xfId="0" applyFont="1" applyFill="1" applyBorder="1" applyAlignment="1" applyProtection="1">
      <alignment horizontal="center" vertical="center"/>
    </xf>
    <xf numFmtId="0" fontId="1" fillId="6" borderId="0" xfId="0" applyFont="1" applyFill="1" applyAlignment="1" applyProtection="1">
      <alignment horizontal="center" vertical="center" wrapText="1"/>
    </xf>
    <xf numFmtId="0" fontId="3" fillId="2" borderId="4" xfId="0" applyFont="1" applyFill="1" applyBorder="1" applyAlignment="1" applyProtection="1">
      <alignment horizontal="center" wrapText="1"/>
    </xf>
    <xf numFmtId="0" fontId="3" fillId="0" borderId="4" xfId="0" applyFont="1" applyBorder="1" applyAlignment="1" applyProtection="1">
      <alignment horizontal="center" vertical="center" textRotation="90" wrapText="1"/>
    </xf>
    <xf numFmtId="0" fontId="5" fillId="4" borderId="4" xfId="0" applyFont="1" applyFill="1" applyBorder="1" applyAlignment="1" applyProtection="1">
      <alignment horizontal="center" vertical="center"/>
    </xf>
    <xf numFmtId="0" fontId="6" fillId="4" borderId="4" xfId="0" applyFont="1" applyFill="1" applyBorder="1" applyAlignment="1" applyProtection="1">
      <alignment horizontal="center" vertical="center"/>
    </xf>
    <xf numFmtId="0" fontId="7" fillId="4" borderId="4" xfId="0" applyFont="1" applyFill="1" applyBorder="1" applyAlignment="1" applyProtection="1">
      <alignment horizontal="center" vertical="center"/>
    </xf>
    <xf numFmtId="0" fontId="1" fillId="0" borderId="4" xfId="0" applyFont="1" applyBorder="1" applyAlignment="1" applyProtection="1">
      <alignment horizontal="justify" vertical="center" wrapText="1"/>
    </xf>
    <xf numFmtId="0" fontId="3" fillId="4" borderId="4" xfId="0" applyFont="1" applyFill="1" applyBorder="1" applyAlignment="1" applyProtection="1">
      <alignment horizontal="justify" vertical="center" wrapText="1"/>
    </xf>
    <xf numFmtId="0" fontId="4" fillId="4" borderId="4" xfId="0" applyFont="1" applyFill="1" applyBorder="1" applyAlignment="1" applyProtection="1">
      <alignment horizontal="justify" vertical="center" wrapText="1"/>
    </xf>
    <xf numFmtId="0" fontId="3" fillId="4" borderId="4" xfId="0" applyFont="1" applyFill="1" applyBorder="1" applyAlignment="1" applyProtection="1">
      <alignment horizontal="justify" vertical="center"/>
    </xf>
    <xf numFmtId="0" fontId="3" fillId="4" borderId="4" xfId="0" applyFont="1" applyFill="1" applyBorder="1" applyAlignment="1" applyProtection="1">
      <alignment horizontal="center" vertical="center" wrapText="1"/>
    </xf>
    <xf numFmtId="0" fontId="3" fillId="4" borderId="4" xfId="0" applyFont="1" applyFill="1" applyBorder="1" applyAlignment="1" applyProtection="1">
      <alignment horizontal="center" vertical="center"/>
    </xf>
    <xf numFmtId="0" fontId="4" fillId="4" borderId="4" xfId="0" applyFont="1" applyFill="1" applyBorder="1" applyAlignment="1" applyProtection="1">
      <alignment horizontal="center" vertical="center" wrapText="1"/>
    </xf>
    <xf numFmtId="14" fontId="10" fillId="0" borderId="6" xfId="0" applyNumberFormat="1" applyFont="1" applyBorder="1" applyAlignment="1" applyProtection="1">
      <alignment horizontal="center" vertical="center" wrapText="1"/>
    </xf>
    <xf numFmtId="0" fontId="5" fillId="0" borderId="6" xfId="0" applyFont="1" applyBorder="1" applyAlignment="1" applyProtection="1">
      <alignment horizontal="center" vertical="center"/>
    </xf>
    <xf numFmtId="0" fontId="5" fillId="7" borderId="6" xfId="0" applyFont="1" applyFill="1" applyBorder="1" applyAlignment="1" applyProtection="1">
      <alignment horizontal="center" vertical="center" wrapText="1"/>
    </xf>
    <xf numFmtId="0" fontId="8" fillId="0" borderId="8" xfId="0" applyFont="1" applyBorder="1" applyAlignment="1" applyProtection="1">
      <alignment horizontal="center"/>
    </xf>
    <xf numFmtId="0" fontId="8" fillId="0" borderId="0" xfId="0" applyFont="1" applyBorder="1" applyAlignment="1" applyProtection="1">
      <alignment horizontal="center"/>
    </xf>
    <xf numFmtId="0" fontId="8" fillId="0" borderId="9" xfId="0" applyFont="1" applyBorder="1" applyAlignment="1" applyProtection="1">
      <alignment horizontal="center"/>
    </xf>
    <xf numFmtId="0" fontId="8" fillId="0" borderId="6" xfId="0" applyFont="1" applyBorder="1" applyAlignment="1" applyProtection="1">
      <alignment horizontal="center"/>
    </xf>
    <xf numFmtId="0" fontId="10" fillId="0" borderId="6"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1" fontId="10" fillId="7" borderId="6" xfId="0" applyNumberFormat="1" applyFont="1" applyFill="1" applyBorder="1" applyAlignment="1" applyProtection="1">
      <alignment horizontal="center" vertical="center" wrapText="1"/>
    </xf>
    <xf numFmtId="17" fontId="10" fillId="0" borderId="6" xfId="0" applyNumberFormat="1" applyFont="1" applyBorder="1" applyAlignment="1" applyProtection="1">
      <alignment horizontal="center" vertical="center" wrapText="1"/>
    </xf>
    <xf numFmtId="0" fontId="10" fillId="7" borderId="6" xfId="0" applyFont="1" applyFill="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10" fillId="0" borderId="12" xfId="0" applyFont="1" applyBorder="1" applyAlignment="1" applyProtection="1">
      <alignment horizontal="center" vertical="center" wrapText="1"/>
    </xf>
    <xf numFmtId="0" fontId="10" fillId="7" borderId="11" xfId="0" applyFont="1" applyFill="1" applyBorder="1" applyAlignment="1" applyProtection="1">
      <alignment horizontal="center" vertical="center" wrapText="1"/>
    </xf>
    <xf numFmtId="0" fontId="10" fillId="7" borderId="12" xfId="0" applyFont="1" applyFill="1" applyBorder="1" applyAlignment="1" applyProtection="1">
      <alignment horizontal="center" vertical="center" wrapText="1"/>
    </xf>
    <xf numFmtId="0" fontId="12" fillId="6" borderId="1" xfId="0" applyFont="1" applyFill="1" applyBorder="1" applyAlignment="1" applyProtection="1">
      <alignment horizontal="center"/>
    </xf>
    <xf numFmtId="0" fontId="12" fillId="6" borderId="3" xfId="0" applyFont="1" applyFill="1" applyBorder="1" applyAlignment="1" applyProtection="1">
      <alignment horizontal="center"/>
    </xf>
    <xf numFmtId="0" fontId="14" fillId="8" borderId="4" xfId="0" applyFont="1" applyFill="1" applyBorder="1" applyAlignment="1" applyProtection="1">
      <alignment horizontal="center" vertical="center" wrapText="1"/>
    </xf>
    <xf numFmtId="0" fontId="17" fillId="6" borderId="0" xfId="0" applyFont="1" applyFill="1" applyAlignment="1" applyProtection="1">
      <alignment horizontal="center" wrapText="1"/>
    </xf>
    <xf numFmtId="0" fontId="16" fillId="6" borderId="0" xfId="0" applyFont="1" applyFill="1" applyAlignment="1" applyProtection="1">
      <alignment horizontal="center" vertical="center" wrapText="1"/>
    </xf>
    <xf numFmtId="0" fontId="16" fillId="9" borderId="0" xfId="0" applyFont="1" applyFill="1" applyAlignment="1" applyProtection="1">
      <alignment horizontal="center" vertical="center" wrapText="1"/>
    </xf>
    <xf numFmtId="0" fontId="13" fillId="6" borderId="4" xfId="0" applyFont="1" applyFill="1" applyBorder="1" applyAlignment="1" applyProtection="1">
      <alignment horizontal="center" vertical="center" wrapText="1"/>
    </xf>
    <xf numFmtId="0" fontId="11" fillId="0" borderId="0" xfId="0" applyFont="1" applyBorder="1" applyProtection="1">
      <protection locked="0"/>
    </xf>
    <xf numFmtId="0" fontId="11" fillId="0" borderId="0" xfId="0" applyFont="1" applyBorder="1" applyProtection="1"/>
    <xf numFmtId="0" fontId="11" fillId="0" borderId="0" xfId="0" applyFont="1" applyBorder="1" applyAlignment="1" applyProtection="1">
      <alignment horizontal="center" vertical="center"/>
    </xf>
    <xf numFmtId="0" fontId="11" fillId="0" borderId="7" xfId="0" applyFont="1" applyBorder="1" applyProtection="1"/>
    <xf numFmtId="0" fontId="11" fillId="0" borderId="7" xfId="0" applyFont="1" applyBorder="1" applyAlignment="1" applyProtection="1">
      <alignment horizontal="center" vertical="center"/>
    </xf>
    <xf numFmtId="0" fontId="22" fillId="0" borderId="0" xfId="0" applyFont="1" applyProtection="1">
      <protection locked="0"/>
    </xf>
    <xf numFmtId="0" fontId="22" fillId="0" borderId="0" xfId="0" applyFont="1" applyAlignment="1" applyProtection="1">
      <alignment horizontal="left"/>
      <protection locked="0"/>
    </xf>
    <xf numFmtId="0" fontId="22" fillId="0" borderId="0" xfId="0" applyFont="1" applyAlignment="1" applyProtection="1">
      <protection locked="0"/>
    </xf>
    <xf numFmtId="0" fontId="22" fillId="0" borderId="0" xfId="0" applyFont="1" applyAlignment="1" applyProtection="1">
      <alignment horizontal="center" vertical="center"/>
      <protection locked="0"/>
    </xf>
  </cellXfs>
  <cellStyles count="2">
    <cellStyle name="Normal" xfId="0" builtinId="0"/>
    <cellStyle name="Normal 2" xfId="1"/>
  </cellStyles>
  <dxfs count="18">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rgb="FF9C0006"/>
      </font>
      <fill>
        <patternFill>
          <bgColor rgb="FF00B050"/>
        </patternFill>
      </fill>
    </dxf>
    <dxf>
      <fill>
        <patternFill>
          <bgColor theme="2" tint="-0.499984740745262"/>
        </patternFill>
      </fill>
    </dxf>
  </dxfs>
  <tableStyles count="0" defaultTableStyle="TableStyleMedium2" defaultPivotStyle="PivotStyleLight16"/>
  <colors>
    <mruColors>
      <color rgb="FFB8CCE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415926</xdr:colOff>
      <xdr:row>2</xdr:row>
      <xdr:rowOff>111125</xdr:rowOff>
    </xdr:from>
    <xdr:to>
      <xdr:col>1</xdr:col>
      <xdr:colOff>1400574</xdr:colOff>
      <xdr:row>6</xdr:row>
      <xdr:rowOff>219074</xdr:rowOff>
    </xdr:to>
    <xdr:pic>
      <xdr:nvPicPr>
        <xdr:cNvPr id="2" name="71 Imagen" descr="Logo Secretaría.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5926" y="317500"/>
          <a:ext cx="1460898" cy="1123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478365</xdr:colOff>
      <xdr:row>1</xdr:row>
      <xdr:rowOff>127001</xdr:rowOff>
    </xdr:from>
    <xdr:to>
      <xdr:col>18</xdr:col>
      <xdr:colOff>1167315</xdr:colOff>
      <xdr:row>7</xdr:row>
      <xdr:rowOff>127000</xdr:rowOff>
    </xdr:to>
    <xdr:pic>
      <xdr:nvPicPr>
        <xdr:cNvPr id="3" name="10 Imagen" descr="SIG.bmp"/>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385990" y="127001"/>
          <a:ext cx="1974825" cy="1635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esti&#243;n%20de%20Competitividad/PE-P5-F2_Matriz_de_Riesgos_DCB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2)"/>
      <sheetName val="Probabilidad"/>
      <sheetName val="Impacto Proceso -SD"/>
      <sheetName val="Impacto Corrupción"/>
      <sheetName val="Matriz f"/>
    </sheetNames>
    <sheetDataSet>
      <sheetData sheetId="0">
        <row r="17">
          <cell r="D17" t="str">
            <v>Coordinar capacitaciones en temas de contratación estatal al personal que maneje proyectos</v>
          </cell>
        </row>
        <row r="18">
          <cell r="D18" t="str">
            <v xml:space="preserve">Efectuar lista de chequeo de lo contratos y/o convenios de los proyectos (No incluye OPS) revisando informe de supervisión </v>
          </cell>
        </row>
      </sheetData>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workbookViewId="0">
      <selection activeCell="B46" sqref="B46:G47"/>
    </sheetView>
  </sheetViews>
  <sheetFormatPr baseColWidth="10" defaultRowHeight="15" x14ac:dyDescent="0.25"/>
  <cols>
    <col min="1" max="1" width="3.7109375" style="5" customWidth="1"/>
    <col min="2" max="2" width="15" style="5" bestFit="1" customWidth="1"/>
    <col min="3" max="3" width="18.85546875" style="5" customWidth="1"/>
    <col min="4" max="4" width="31.85546875" style="5" customWidth="1"/>
    <col min="5" max="5" width="24" style="5" customWidth="1"/>
    <col min="6" max="6" width="14.42578125" style="5" bestFit="1" customWidth="1"/>
    <col min="7" max="10" width="11.42578125" style="5"/>
    <col min="11" max="11" width="11.42578125" style="5" hidden="1" customWidth="1"/>
    <col min="12" max="257" width="11.42578125" style="5"/>
    <col min="258" max="258" width="3.28515625" style="5" bestFit="1" customWidth="1"/>
    <col min="259" max="259" width="15" style="5" bestFit="1" customWidth="1"/>
    <col min="260" max="260" width="14.140625" style="5" customWidth="1"/>
    <col min="261" max="261" width="23" style="5" customWidth="1"/>
    <col min="262" max="262" width="13.85546875" style="5" bestFit="1" customWidth="1"/>
    <col min="263" max="263" width="14.42578125" style="5" bestFit="1" customWidth="1"/>
    <col min="264" max="513" width="11.42578125" style="5"/>
    <col min="514" max="514" width="3.28515625" style="5" bestFit="1" customWidth="1"/>
    <col min="515" max="515" width="15" style="5" bestFit="1" customWidth="1"/>
    <col min="516" max="516" width="14.140625" style="5" customWidth="1"/>
    <col min="517" max="517" width="23" style="5" customWidth="1"/>
    <col min="518" max="518" width="13.85546875" style="5" bestFit="1" customWidth="1"/>
    <col min="519" max="519" width="14.42578125" style="5" bestFit="1" customWidth="1"/>
    <col min="520" max="769" width="11.42578125" style="5"/>
    <col min="770" max="770" width="3.28515625" style="5" bestFit="1" customWidth="1"/>
    <col min="771" max="771" width="15" style="5" bestFit="1" customWidth="1"/>
    <col min="772" max="772" width="14.140625" style="5" customWidth="1"/>
    <col min="773" max="773" width="23" style="5" customWidth="1"/>
    <col min="774" max="774" width="13.85546875" style="5" bestFit="1" customWidth="1"/>
    <col min="775" max="775" width="14.42578125" style="5" bestFit="1" customWidth="1"/>
    <col min="776" max="1025" width="11.42578125" style="5"/>
    <col min="1026" max="1026" width="3.28515625" style="5" bestFit="1" customWidth="1"/>
    <col min="1027" max="1027" width="15" style="5" bestFit="1" customWidth="1"/>
    <col min="1028" max="1028" width="14.140625" style="5" customWidth="1"/>
    <col min="1029" max="1029" width="23" style="5" customWidth="1"/>
    <col min="1030" max="1030" width="13.85546875" style="5" bestFit="1" customWidth="1"/>
    <col min="1031" max="1031" width="14.42578125" style="5" bestFit="1" customWidth="1"/>
    <col min="1032" max="1281" width="11.42578125" style="5"/>
    <col min="1282" max="1282" width="3.28515625" style="5" bestFit="1" customWidth="1"/>
    <col min="1283" max="1283" width="15" style="5" bestFit="1" customWidth="1"/>
    <col min="1284" max="1284" width="14.140625" style="5" customWidth="1"/>
    <col min="1285" max="1285" width="23" style="5" customWidth="1"/>
    <col min="1286" max="1286" width="13.85546875" style="5" bestFit="1" customWidth="1"/>
    <col min="1287" max="1287" width="14.42578125" style="5" bestFit="1" customWidth="1"/>
    <col min="1288" max="1537" width="11.42578125" style="5"/>
    <col min="1538" max="1538" width="3.28515625" style="5" bestFit="1" customWidth="1"/>
    <col min="1539" max="1539" width="15" style="5" bestFit="1" customWidth="1"/>
    <col min="1540" max="1540" width="14.140625" style="5" customWidth="1"/>
    <col min="1541" max="1541" width="23" style="5" customWidth="1"/>
    <col min="1542" max="1542" width="13.85546875" style="5" bestFit="1" customWidth="1"/>
    <col min="1543" max="1543" width="14.42578125" style="5" bestFit="1" customWidth="1"/>
    <col min="1544" max="1793" width="11.42578125" style="5"/>
    <col min="1794" max="1794" width="3.28515625" style="5" bestFit="1" customWidth="1"/>
    <col min="1795" max="1795" width="15" style="5" bestFit="1" customWidth="1"/>
    <col min="1796" max="1796" width="14.140625" style="5" customWidth="1"/>
    <col min="1797" max="1797" width="23" style="5" customWidth="1"/>
    <col min="1798" max="1798" width="13.85546875" style="5" bestFit="1" customWidth="1"/>
    <col min="1799" max="1799" width="14.42578125" style="5" bestFit="1" customWidth="1"/>
    <col min="1800" max="2049" width="11.42578125" style="5"/>
    <col min="2050" max="2050" width="3.28515625" style="5" bestFit="1" customWidth="1"/>
    <col min="2051" max="2051" width="15" style="5" bestFit="1" customWidth="1"/>
    <col min="2052" max="2052" width="14.140625" style="5" customWidth="1"/>
    <col min="2053" max="2053" width="23" style="5" customWidth="1"/>
    <col min="2054" max="2054" width="13.85546875" style="5" bestFit="1" customWidth="1"/>
    <col min="2055" max="2055" width="14.42578125" style="5" bestFit="1" customWidth="1"/>
    <col min="2056" max="2305" width="11.42578125" style="5"/>
    <col min="2306" max="2306" width="3.28515625" style="5" bestFit="1" customWidth="1"/>
    <col min="2307" max="2307" width="15" style="5" bestFit="1" customWidth="1"/>
    <col min="2308" max="2308" width="14.140625" style="5" customWidth="1"/>
    <col min="2309" max="2309" width="23" style="5" customWidth="1"/>
    <col min="2310" max="2310" width="13.85546875" style="5" bestFit="1" customWidth="1"/>
    <col min="2311" max="2311" width="14.42578125" style="5" bestFit="1" customWidth="1"/>
    <col min="2312" max="2561" width="11.42578125" style="5"/>
    <col min="2562" max="2562" width="3.28515625" style="5" bestFit="1" customWidth="1"/>
    <col min="2563" max="2563" width="15" style="5" bestFit="1" customWidth="1"/>
    <col min="2564" max="2564" width="14.140625" style="5" customWidth="1"/>
    <col min="2565" max="2565" width="23" style="5" customWidth="1"/>
    <col min="2566" max="2566" width="13.85546875" style="5" bestFit="1" customWidth="1"/>
    <col min="2567" max="2567" width="14.42578125" style="5" bestFit="1" customWidth="1"/>
    <col min="2568" max="2817" width="11.42578125" style="5"/>
    <col min="2818" max="2818" width="3.28515625" style="5" bestFit="1" customWidth="1"/>
    <col min="2819" max="2819" width="15" style="5" bestFit="1" customWidth="1"/>
    <col min="2820" max="2820" width="14.140625" style="5" customWidth="1"/>
    <col min="2821" max="2821" width="23" style="5" customWidth="1"/>
    <col min="2822" max="2822" width="13.85546875" style="5" bestFit="1" customWidth="1"/>
    <col min="2823" max="2823" width="14.42578125" style="5" bestFit="1" customWidth="1"/>
    <col min="2824" max="3073" width="11.42578125" style="5"/>
    <col min="3074" max="3074" width="3.28515625" style="5" bestFit="1" customWidth="1"/>
    <col min="3075" max="3075" width="15" style="5" bestFit="1" customWidth="1"/>
    <col min="3076" max="3076" width="14.140625" style="5" customWidth="1"/>
    <col min="3077" max="3077" width="23" style="5" customWidth="1"/>
    <col min="3078" max="3078" width="13.85546875" style="5" bestFit="1" customWidth="1"/>
    <col min="3079" max="3079" width="14.42578125" style="5" bestFit="1" customWidth="1"/>
    <col min="3080" max="3329" width="11.42578125" style="5"/>
    <col min="3330" max="3330" width="3.28515625" style="5" bestFit="1" customWidth="1"/>
    <col min="3331" max="3331" width="15" style="5" bestFit="1" customWidth="1"/>
    <col min="3332" max="3332" width="14.140625" style="5" customWidth="1"/>
    <col min="3333" max="3333" width="23" style="5" customWidth="1"/>
    <col min="3334" max="3334" width="13.85546875" style="5" bestFit="1" customWidth="1"/>
    <col min="3335" max="3335" width="14.42578125" style="5" bestFit="1" customWidth="1"/>
    <col min="3336" max="3585" width="11.42578125" style="5"/>
    <col min="3586" max="3586" width="3.28515625" style="5" bestFit="1" customWidth="1"/>
    <col min="3587" max="3587" width="15" style="5" bestFit="1" customWidth="1"/>
    <col min="3588" max="3588" width="14.140625" style="5" customWidth="1"/>
    <col min="3589" max="3589" width="23" style="5" customWidth="1"/>
    <col min="3590" max="3590" width="13.85546875" style="5" bestFit="1" customWidth="1"/>
    <col min="3591" max="3591" width="14.42578125" style="5" bestFit="1" customWidth="1"/>
    <col min="3592" max="3841" width="11.42578125" style="5"/>
    <col min="3842" max="3842" width="3.28515625" style="5" bestFit="1" customWidth="1"/>
    <col min="3843" max="3843" width="15" style="5" bestFit="1" customWidth="1"/>
    <col min="3844" max="3844" width="14.140625" style="5" customWidth="1"/>
    <col min="3845" max="3845" width="23" style="5" customWidth="1"/>
    <col min="3846" max="3846" width="13.85546875" style="5" bestFit="1" customWidth="1"/>
    <col min="3847" max="3847" width="14.42578125" style="5" bestFit="1" customWidth="1"/>
    <col min="3848" max="4097" width="11.42578125" style="5"/>
    <col min="4098" max="4098" width="3.28515625" style="5" bestFit="1" customWidth="1"/>
    <col min="4099" max="4099" width="15" style="5" bestFit="1" customWidth="1"/>
    <col min="4100" max="4100" width="14.140625" style="5" customWidth="1"/>
    <col min="4101" max="4101" width="23" style="5" customWidth="1"/>
    <col min="4102" max="4102" width="13.85546875" style="5" bestFit="1" customWidth="1"/>
    <col min="4103" max="4103" width="14.42578125" style="5" bestFit="1" customWidth="1"/>
    <col min="4104" max="4353" width="11.42578125" style="5"/>
    <col min="4354" max="4354" width="3.28515625" style="5" bestFit="1" customWidth="1"/>
    <col min="4355" max="4355" width="15" style="5" bestFit="1" customWidth="1"/>
    <col min="4356" max="4356" width="14.140625" style="5" customWidth="1"/>
    <col min="4357" max="4357" width="23" style="5" customWidth="1"/>
    <col min="4358" max="4358" width="13.85546875" style="5" bestFit="1" customWidth="1"/>
    <col min="4359" max="4359" width="14.42578125" style="5" bestFit="1" customWidth="1"/>
    <col min="4360" max="4609" width="11.42578125" style="5"/>
    <col min="4610" max="4610" width="3.28515625" style="5" bestFit="1" customWidth="1"/>
    <col min="4611" max="4611" width="15" style="5" bestFit="1" customWidth="1"/>
    <col min="4612" max="4612" width="14.140625" style="5" customWidth="1"/>
    <col min="4613" max="4613" width="23" style="5" customWidth="1"/>
    <col min="4614" max="4614" width="13.85546875" style="5" bestFit="1" customWidth="1"/>
    <col min="4615" max="4615" width="14.42578125" style="5" bestFit="1" customWidth="1"/>
    <col min="4616" max="4865" width="11.42578125" style="5"/>
    <col min="4866" max="4866" width="3.28515625" style="5" bestFit="1" customWidth="1"/>
    <col min="4867" max="4867" width="15" style="5" bestFit="1" customWidth="1"/>
    <col min="4868" max="4868" width="14.140625" style="5" customWidth="1"/>
    <col min="4869" max="4869" width="23" style="5" customWidth="1"/>
    <col min="4870" max="4870" width="13.85546875" style="5" bestFit="1" customWidth="1"/>
    <col min="4871" max="4871" width="14.42578125" style="5" bestFit="1" customWidth="1"/>
    <col min="4872" max="5121" width="11.42578125" style="5"/>
    <col min="5122" max="5122" width="3.28515625" style="5" bestFit="1" customWidth="1"/>
    <col min="5123" max="5123" width="15" style="5" bestFit="1" customWidth="1"/>
    <col min="5124" max="5124" width="14.140625" style="5" customWidth="1"/>
    <col min="5125" max="5125" width="23" style="5" customWidth="1"/>
    <col min="5126" max="5126" width="13.85546875" style="5" bestFit="1" customWidth="1"/>
    <col min="5127" max="5127" width="14.42578125" style="5" bestFit="1" customWidth="1"/>
    <col min="5128" max="5377" width="11.42578125" style="5"/>
    <col min="5378" max="5378" width="3.28515625" style="5" bestFit="1" customWidth="1"/>
    <col min="5379" max="5379" width="15" style="5" bestFit="1" customWidth="1"/>
    <col min="5380" max="5380" width="14.140625" style="5" customWidth="1"/>
    <col min="5381" max="5381" width="23" style="5" customWidth="1"/>
    <col min="5382" max="5382" width="13.85546875" style="5" bestFit="1" customWidth="1"/>
    <col min="5383" max="5383" width="14.42578125" style="5" bestFit="1" customWidth="1"/>
    <col min="5384" max="5633" width="11.42578125" style="5"/>
    <col min="5634" max="5634" width="3.28515625" style="5" bestFit="1" customWidth="1"/>
    <col min="5635" max="5635" width="15" style="5" bestFit="1" customWidth="1"/>
    <col min="5636" max="5636" width="14.140625" style="5" customWidth="1"/>
    <col min="5637" max="5637" width="23" style="5" customWidth="1"/>
    <col min="5638" max="5638" width="13.85546875" style="5" bestFit="1" customWidth="1"/>
    <col min="5639" max="5639" width="14.42578125" style="5" bestFit="1" customWidth="1"/>
    <col min="5640" max="5889" width="11.42578125" style="5"/>
    <col min="5890" max="5890" width="3.28515625" style="5" bestFit="1" customWidth="1"/>
    <col min="5891" max="5891" width="15" style="5" bestFit="1" customWidth="1"/>
    <col min="5892" max="5892" width="14.140625" style="5" customWidth="1"/>
    <col min="5893" max="5893" width="23" style="5" customWidth="1"/>
    <col min="5894" max="5894" width="13.85546875" style="5" bestFit="1" customWidth="1"/>
    <col min="5895" max="5895" width="14.42578125" style="5" bestFit="1" customWidth="1"/>
    <col min="5896" max="6145" width="11.42578125" style="5"/>
    <col min="6146" max="6146" width="3.28515625" style="5" bestFit="1" customWidth="1"/>
    <col min="6147" max="6147" width="15" style="5" bestFit="1" customWidth="1"/>
    <col min="6148" max="6148" width="14.140625" style="5" customWidth="1"/>
    <col min="6149" max="6149" width="23" style="5" customWidth="1"/>
    <col min="6150" max="6150" width="13.85546875" style="5" bestFit="1" customWidth="1"/>
    <col min="6151" max="6151" width="14.42578125" style="5" bestFit="1" customWidth="1"/>
    <col min="6152" max="6401" width="11.42578125" style="5"/>
    <col min="6402" max="6402" width="3.28515625" style="5" bestFit="1" customWidth="1"/>
    <col min="6403" max="6403" width="15" style="5" bestFit="1" customWidth="1"/>
    <col min="6404" max="6404" width="14.140625" style="5" customWidth="1"/>
    <col min="6405" max="6405" width="23" style="5" customWidth="1"/>
    <col min="6406" max="6406" width="13.85546875" style="5" bestFit="1" customWidth="1"/>
    <col min="6407" max="6407" width="14.42578125" style="5" bestFit="1" customWidth="1"/>
    <col min="6408" max="6657" width="11.42578125" style="5"/>
    <col min="6658" max="6658" width="3.28515625" style="5" bestFit="1" customWidth="1"/>
    <col min="6659" max="6659" width="15" style="5" bestFit="1" customWidth="1"/>
    <col min="6660" max="6660" width="14.140625" style="5" customWidth="1"/>
    <col min="6661" max="6661" width="23" style="5" customWidth="1"/>
    <col min="6662" max="6662" width="13.85546875" style="5" bestFit="1" customWidth="1"/>
    <col min="6663" max="6663" width="14.42578125" style="5" bestFit="1" customWidth="1"/>
    <col min="6664" max="6913" width="11.42578125" style="5"/>
    <col min="6914" max="6914" width="3.28515625" style="5" bestFit="1" customWidth="1"/>
    <col min="6915" max="6915" width="15" style="5" bestFit="1" customWidth="1"/>
    <col min="6916" max="6916" width="14.140625" style="5" customWidth="1"/>
    <col min="6917" max="6917" width="23" style="5" customWidth="1"/>
    <col min="6918" max="6918" width="13.85546875" style="5" bestFit="1" customWidth="1"/>
    <col min="6919" max="6919" width="14.42578125" style="5" bestFit="1" customWidth="1"/>
    <col min="6920" max="7169" width="11.42578125" style="5"/>
    <col min="7170" max="7170" width="3.28515625" style="5" bestFit="1" customWidth="1"/>
    <col min="7171" max="7171" width="15" style="5" bestFit="1" customWidth="1"/>
    <col min="7172" max="7172" width="14.140625" style="5" customWidth="1"/>
    <col min="7173" max="7173" width="23" style="5" customWidth="1"/>
    <col min="7174" max="7174" width="13.85546875" style="5" bestFit="1" customWidth="1"/>
    <col min="7175" max="7175" width="14.42578125" style="5" bestFit="1" customWidth="1"/>
    <col min="7176" max="7425" width="11.42578125" style="5"/>
    <col min="7426" max="7426" width="3.28515625" style="5" bestFit="1" customWidth="1"/>
    <col min="7427" max="7427" width="15" style="5" bestFit="1" customWidth="1"/>
    <col min="7428" max="7428" width="14.140625" style="5" customWidth="1"/>
    <col min="7429" max="7429" width="23" style="5" customWidth="1"/>
    <col min="7430" max="7430" width="13.85546875" style="5" bestFit="1" customWidth="1"/>
    <col min="7431" max="7431" width="14.42578125" style="5" bestFit="1" customWidth="1"/>
    <col min="7432" max="7681" width="11.42578125" style="5"/>
    <col min="7682" max="7682" width="3.28515625" style="5" bestFit="1" customWidth="1"/>
    <col min="7683" max="7683" width="15" style="5" bestFit="1" customWidth="1"/>
    <col min="7684" max="7684" width="14.140625" style="5" customWidth="1"/>
    <col min="7685" max="7685" width="23" style="5" customWidth="1"/>
    <col min="7686" max="7686" width="13.85546875" style="5" bestFit="1" customWidth="1"/>
    <col min="7687" max="7687" width="14.42578125" style="5" bestFit="1" customWidth="1"/>
    <col min="7688" max="7937" width="11.42578125" style="5"/>
    <col min="7938" max="7938" width="3.28515625" style="5" bestFit="1" customWidth="1"/>
    <col min="7939" max="7939" width="15" style="5" bestFit="1" customWidth="1"/>
    <col min="7940" max="7940" width="14.140625" style="5" customWidth="1"/>
    <col min="7941" max="7941" width="23" style="5" customWidth="1"/>
    <col min="7942" max="7942" width="13.85546875" style="5" bestFit="1" customWidth="1"/>
    <col min="7943" max="7943" width="14.42578125" style="5" bestFit="1" customWidth="1"/>
    <col min="7944" max="8193" width="11.42578125" style="5"/>
    <col min="8194" max="8194" width="3.28515625" style="5" bestFit="1" customWidth="1"/>
    <col min="8195" max="8195" width="15" style="5" bestFit="1" customWidth="1"/>
    <col min="8196" max="8196" width="14.140625" style="5" customWidth="1"/>
    <col min="8197" max="8197" width="23" style="5" customWidth="1"/>
    <col min="8198" max="8198" width="13.85546875" style="5" bestFit="1" customWidth="1"/>
    <col min="8199" max="8199" width="14.42578125" style="5" bestFit="1" customWidth="1"/>
    <col min="8200" max="8449" width="11.42578125" style="5"/>
    <col min="8450" max="8450" width="3.28515625" style="5" bestFit="1" customWidth="1"/>
    <col min="8451" max="8451" width="15" style="5" bestFit="1" customWidth="1"/>
    <col min="8452" max="8452" width="14.140625" style="5" customWidth="1"/>
    <col min="8453" max="8453" width="23" style="5" customWidth="1"/>
    <col min="8454" max="8454" width="13.85546875" style="5" bestFit="1" customWidth="1"/>
    <col min="8455" max="8455" width="14.42578125" style="5" bestFit="1" customWidth="1"/>
    <col min="8456" max="8705" width="11.42578125" style="5"/>
    <col min="8706" max="8706" width="3.28515625" style="5" bestFit="1" customWidth="1"/>
    <col min="8707" max="8707" width="15" style="5" bestFit="1" customWidth="1"/>
    <col min="8708" max="8708" width="14.140625" style="5" customWidth="1"/>
    <col min="8709" max="8709" width="23" style="5" customWidth="1"/>
    <col min="8710" max="8710" width="13.85546875" style="5" bestFit="1" customWidth="1"/>
    <col min="8711" max="8711" width="14.42578125" style="5" bestFit="1" customWidth="1"/>
    <col min="8712" max="8961" width="11.42578125" style="5"/>
    <col min="8962" max="8962" width="3.28515625" style="5" bestFit="1" customWidth="1"/>
    <col min="8963" max="8963" width="15" style="5" bestFit="1" customWidth="1"/>
    <col min="8964" max="8964" width="14.140625" style="5" customWidth="1"/>
    <col min="8965" max="8965" width="23" style="5" customWidth="1"/>
    <col min="8966" max="8966" width="13.85546875" style="5" bestFit="1" customWidth="1"/>
    <col min="8967" max="8967" width="14.42578125" style="5" bestFit="1" customWidth="1"/>
    <col min="8968" max="9217" width="11.42578125" style="5"/>
    <col min="9218" max="9218" width="3.28515625" style="5" bestFit="1" customWidth="1"/>
    <col min="9219" max="9219" width="15" style="5" bestFit="1" customWidth="1"/>
    <col min="9220" max="9220" width="14.140625" style="5" customWidth="1"/>
    <col min="9221" max="9221" width="23" style="5" customWidth="1"/>
    <col min="9222" max="9222" width="13.85546875" style="5" bestFit="1" customWidth="1"/>
    <col min="9223" max="9223" width="14.42578125" style="5" bestFit="1" customWidth="1"/>
    <col min="9224" max="9473" width="11.42578125" style="5"/>
    <col min="9474" max="9474" width="3.28515625" style="5" bestFit="1" customWidth="1"/>
    <col min="9475" max="9475" width="15" style="5" bestFit="1" customWidth="1"/>
    <col min="9476" max="9476" width="14.140625" style="5" customWidth="1"/>
    <col min="9477" max="9477" width="23" style="5" customWidth="1"/>
    <col min="9478" max="9478" width="13.85546875" style="5" bestFit="1" customWidth="1"/>
    <col min="9479" max="9479" width="14.42578125" style="5" bestFit="1" customWidth="1"/>
    <col min="9480" max="9729" width="11.42578125" style="5"/>
    <col min="9730" max="9730" width="3.28515625" style="5" bestFit="1" customWidth="1"/>
    <col min="9731" max="9731" width="15" style="5" bestFit="1" customWidth="1"/>
    <col min="9732" max="9732" width="14.140625" style="5" customWidth="1"/>
    <col min="9733" max="9733" width="23" style="5" customWidth="1"/>
    <col min="9734" max="9734" width="13.85546875" style="5" bestFit="1" customWidth="1"/>
    <col min="9735" max="9735" width="14.42578125" style="5" bestFit="1" customWidth="1"/>
    <col min="9736" max="9985" width="11.42578125" style="5"/>
    <col min="9986" max="9986" width="3.28515625" style="5" bestFit="1" customWidth="1"/>
    <col min="9987" max="9987" width="15" style="5" bestFit="1" customWidth="1"/>
    <col min="9988" max="9988" width="14.140625" style="5" customWidth="1"/>
    <col min="9989" max="9989" width="23" style="5" customWidth="1"/>
    <col min="9990" max="9990" width="13.85546875" style="5" bestFit="1" customWidth="1"/>
    <col min="9991" max="9991" width="14.42578125" style="5" bestFit="1" customWidth="1"/>
    <col min="9992" max="10241" width="11.42578125" style="5"/>
    <col min="10242" max="10242" width="3.28515625" style="5" bestFit="1" customWidth="1"/>
    <col min="10243" max="10243" width="15" style="5" bestFit="1" customWidth="1"/>
    <col min="10244" max="10244" width="14.140625" style="5" customWidth="1"/>
    <col min="10245" max="10245" width="23" style="5" customWidth="1"/>
    <col min="10246" max="10246" width="13.85546875" style="5" bestFit="1" customWidth="1"/>
    <col min="10247" max="10247" width="14.42578125" style="5" bestFit="1" customWidth="1"/>
    <col min="10248" max="10497" width="11.42578125" style="5"/>
    <col min="10498" max="10498" width="3.28515625" style="5" bestFit="1" customWidth="1"/>
    <col min="10499" max="10499" width="15" style="5" bestFit="1" customWidth="1"/>
    <col min="10500" max="10500" width="14.140625" style="5" customWidth="1"/>
    <col min="10501" max="10501" width="23" style="5" customWidth="1"/>
    <col min="10502" max="10502" width="13.85546875" style="5" bestFit="1" customWidth="1"/>
    <col min="10503" max="10503" width="14.42578125" style="5" bestFit="1" customWidth="1"/>
    <col min="10504" max="10753" width="11.42578125" style="5"/>
    <col min="10754" max="10754" width="3.28515625" style="5" bestFit="1" customWidth="1"/>
    <col min="10755" max="10755" width="15" style="5" bestFit="1" customWidth="1"/>
    <col min="10756" max="10756" width="14.140625" style="5" customWidth="1"/>
    <col min="10757" max="10757" width="23" style="5" customWidth="1"/>
    <col min="10758" max="10758" width="13.85546875" style="5" bestFit="1" customWidth="1"/>
    <col min="10759" max="10759" width="14.42578125" style="5" bestFit="1" customWidth="1"/>
    <col min="10760" max="11009" width="11.42578125" style="5"/>
    <col min="11010" max="11010" width="3.28515625" style="5" bestFit="1" customWidth="1"/>
    <col min="11011" max="11011" width="15" style="5" bestFit="1" customWidth="1"/>
    <col min="11012" max="11012" width="14.140625" style="5" customWidth="1"/>
    <col min="11013" max="11013" width="23" style="5" customWidth="1"/>
    <col min="11014" max="11014" width="13.85546875" style="5" bestFit="1" customWidth="1"/>
    <col min="11015" max="11015" width="14.42578125" style="5" bestFit="1" customWidth="1"/>
    <col min="11016" max="11265" width="11.42578125" style="5"/>
    <col min="11266" max="11266" width="3.28515625" style="5" bestFit="1" customWidth="1"/>
    <col min="11267" max="11267" width="15" style="5" bestFit="1" customWidth="1"/>
    <col min="11268" max="11268" width="14.140625" style="5" customWidth="1"/>
    <col min="11269" max="11269" width="23" style="5" customWidth="1"/>
    <col min="11270" max="11270" width="13.85546875" style="5" bestFit="1" customWidth="1"/>
    <col min="11271" max="11271" width="14.42578125" style="5" bestFit="1" customWidth="1"/>
    <col min="11272" max="11521" width="11.42578125" style="5"/>
    <col min="11522" max="11522" width="3.28515625" style="5" bestFit="1" customWidth="1"/>
    <col min="11523" max="11523" width="15" style="5" bestFit="1" customWidth="1"/>
    <col min="11524" max="11524" width="14.140625" style="5" customWidth="1"/>
    <col min="11525" max="11525" width="23" style="5" customWidth="1"/>
    <col min="11526" max="11526" width="13.85546875" style="5" bestFit="1" customWidth="1"/>
    <col min="11527" max="11527" width="14.42578125" style="5" bestFit="1" customWidth="1"/>
    <col min="11528" max="11777" width="11.42578125" style="5"/>
    <col min="11778" max="11778" width="3.28515625" style="5" bestFit="1" customWidth="1"/>
    <col min="11779" max="11779" width="15" style="5" bestFit="1" customWidth="1"/>
    <col min="11780" max="11780" width="14.140625" style="5" customWidth="1"/>
    <col min="11781" max="11781" width="23" style="5" customWidth="1"/>
    <col min="11782" max="11782" width="13.85546875" style="5" bestFit="1" customWidth="1"/>
    <col min="11783" max="11783" width="14.42578125" style="5" bestFit="1" customWidth="1"/>
    <col min="11784" max="12033" width="11.42578125" style="5"/>
    <col min="12034" max="12034" width="3.28515625" style="5" bestFit="1" customWidth="1"/>
    <col min="12035" max="12035" width="15" style="5" bestFit="1" customWidth="1"/>
    <col min="12036" max="12036" width="14.140625" style="5" customWidth="1"/>
    <col min="12037" max="12037" width="23" style="5" customWidth="1"/>
    <col min="12038" max="12038" width="13.85546875" style="5" bestFit="1" customWidth="1"/>
    <col min="12039" max="12039" width="14.42578125" style="5" bestFit="1" customWidth="1"/>
    <col min="12040" max="12289" width="11.42578125" style="5"/>
    <col min="12290" max="12290" width="3.28515625" style="5" bestFit="1" customWidth="1"/>
    <col min="12291" max="12291" width="15" style="5" bestFit="1" customWidth="1"/>
    <col min="12292" max="12292" width="14.140625" style="5" customWidth="1"/>
    <col min="12293" max="12293" width="23" style="5" customWidth="1"/>
    <col min="12294" max="12294" width="13.85546875" style="5" bestFit="1" customWidth="1"/>
    <col min="12295" max="12295" width="14.42578125" style="5" bestFit="1" customWidth="1"/>
    <col min="12296" max="12545" width="11.42578125" style="5"/>
    <col min="12546" max="12546" width="3.28515625" style="5" bestFit="1" customWidth="1"/>
    <col min="12547" max="12547" width="15" style="5" bestFit="1" customWidth="1"/>
    <col min="12548" max="12548" width="14.140625" style="5" customWidth="1"/>
    <col min="12549" max="12549" width="23" style="5" customWidth="1"/>
    <col min="12550" max="12550" width="13.85546875" style="5" bestFit="1" customWidth="1"/>
    <col min="12551" max="12551" width="14.42578125" style="5" bestFit="1" customWidth="1"/>
    <col min="12552" max="12801" width="11.42578125" style="5"/>
    <col min="12802" max="12802" width="3.28515625" style="5" bestFit="1" customWidth="1"/>
    <col min="12803" max="12803" width="15" style="5" bestFit="1" customWidth="1"/>
    <col min="12804" max="12804" width="14.140625" style="5" customWidth="1"/>
    <col min="12805" max="12805" width="23" style="5" customWidth="1"/>
    <col min="12806" max="12806" width="13.85546875" style="5" bestFit="1" customWidth="1"/>
    <col min="12807" max="12807" width="14.42578125" style="5" bestFit="1" customWidth="1"/>
    <col min="12808" max="13057" width="11.42578125" style="5"/>
    <col min="13058" max="13058" width="3.28515625" style="5" bestFit="1" customWidth="1"/>
    <col min="13059" max="13059" width="15" style="5" bestFit="1" customWidth="1"/>
    <col min="13060" max="13060" width="14.140625" style="5" customWidth="1"/>
    <col min="13061" max="13061" width="23" style="5" customWidth="1"/>
    <col min="13062" max="13062" width="13.85546875" style="5" bestFit="1" customWidth="1"/>
    <col min="13063" max="13063" width="14.42578125" style="5" bestFit="1" customWidth="1"/>
    <col min="13064" max="13313" width="11.42578125" style="5"/>
    <col min="13314" max="13314" width="3.28515625" style="5" bestFit="1" customWidth="1"/>
    <col min="13315" max="13315" width="15" style="5" bestFit="1" customWidth="1"/>
    <col min="13316" max="13316" width="14.140625" style="5" customWidth="1"/>
    <col min="13317" max="13317" width="23" style="5" customWidth="1"/>
    <col min="13318" max="13318" width="13.85546875" style="5" bestFit="1" customWidth="1"/>
    <col min="13319" max="13319" width="14.42578125" style="5" bestFit="1" customWidth="1"/>
    <col min="13320" max="13569" width="11.42578125" style="5"/>
    <col min="13570" max="13570" width="3.28515625" style="5" bestFit="1" customWidth="1"/>
    <col min="13571" max="13571" width="15" style="5" bestFit="1" customWidth="1"/>
    <col min="13572" max="13572" width="14.140625" style="5" customWidth="1"/>
    <col min="13573" max="13573" width="23" style="5" customWidth="1"/>
    <col min="13574" max="13574" width="13.85546875" style="5" bestFit="1" customWidth="1"/>
    <col min="13575" max="13575" width="14.42578125" style="5" bestFit="1" customWidth="1"/>
    <col min="13576" max="13825" width="11.42578125" style="5"/>
    <col min="13826" max="13826" width="3.28515625" style="5" bestFit="1" customWidth="1"/>
    <col min="13827" max="13827" width="15" style="5" bestFit="1" customWidth="1"/>
    <col min="13828" max="13828" width="14.140625" style="5" customWidth="1"/>
    <col min="13829" max="13829" width="23" style="5" customWidth="1"/>
    <col min="13830" max="13830" width="13.85546875" style="5" bestFit="1" customWidth="1"/>
    <col min="13831" max="13831" width="14.42578125" style="5" bestFit="1" customWidth="1"/>
    <col min="13832" max="14081" width="11.42578125" style="5"/>
    <col min="14082" max="14082" width="3.28515625" style="5" bestFit="1" customWidth="1"/>
    <col min="14083" max="14083" width="15" style="5" bestFit="1" customWidth="1"/>
    <col min="14084" max="14084" width="14.140625" style="5" customWidth="1"/>
    <col min="14085" max="14085" width="23" style="5" customWidth="1"/>
    <col min="14086" max="14086" width="13.85546875" style="5" bestFit="1" customWidth="1"/>
    <col min="14087" max="14087" width="14.42578125" style="5" bestFit="1" customWidth="1"/>
    <col min="14088" max="14337" width="11.42578125" style="5"/>
    <col min="14338" max="14338" width="3.28515625" style="5" bestFit="1" customWidth="1"/>
    <col min="14339" max="14339" width="15" style="5" bestFit="1" customWidth="1"/>
    <col min="14340" max="14340" width="14.140625" style="5" customWidth="1"/>
    <col min="14341" max="14341" width="23" style="5" customWidth="1"/>
    <col min="14342" max="14342" width="13.85546875" style="5" bestFit="1" customWidth="1"/>
    <col min="14343" max="14343" width="14.42578125" style="5" bestFit="1" customWidth="1"/>
    <col min="14344" max="14593" width="11.42578125" style="5"/>
    <col min="14594" max="14594" width="3.28515625" style="5" bestFit="1" customWidth="1"/>
    <col min="14595" max="14595" width="15" style="5" bestFit="1" customWidth="1"/>
    <col min="14596" max="14596" width="14.140625" style="5" customWidth="1"/>
    <col min="14597" max="14597" width="23" style="5" customWidth="1"/>
    <col min="14598" max="14598" width="13.85546875" style="5" bestFit="1" customWidth="1"/>
    <col min="14599" max="14599" width="14.42578125" style="5" bestFit="1" customWidth="1"/>
    <col min="14600" max="14849" width="11.42578125" style="5"/>
    <col min="14850" max="14850" width="3.28515625" style="5" bestFit="1" customWidth="1"/>
    <col min="14851" max="14851" width="15" style="5" bestFit="1" customWidth="1"/>
    <col min="14852" max="14852" width="14.140625" style="5" customWidth="1"/>
    <col min="14853" max="14853" width="23" style="5" customWidth="1"/>
    <col min="14854" max="14854" width="13.85546875" style="5" bestFit="1" customWidth="1"/>
    <col min="14855" max="14855" width="14.42578125" style="5" bestFit="1" customWidth="1"/>
    <col min="14856" max="15105" width="11.42578125" style="5"/>
    <col min="15106" max="15106" width="3.28515625" style="5" bestFit="1" customWidth="1"/>
    <col min="15107" max="15107" width="15" style="5" bestFit="1" customWidth="1"/>
    <col min="15108" max="15108" width="14.140625" style="5" customWidth="1"/>
    <col min="15109" max="15109" width="23" style="5" customWidth="1"/>
    <col min="15110" max="15110" width="13.85546875" style="5" bestFit="1" customWidth="1"/>
    <col min="15111" max="15111" width="14.42578125" style="5" bestFit="1" customWidth="1"/>
    <col min="15112" max="15361" width="11.42578125" style="5"/>
    <col min="15362" max="15362" width="3.28515625" style="5" bestFit="1" customWidth="1"/>
    <col min="15363" max="15363" width="15" style="5" bestFit="1" customWidth="1"/>
    <col min="15364" max="15364" width="14.140625" style="5" customWidth="1"/>
    <col min="15365" max="15365" width="23" style="5" customWidth="1"/>
    <col min="15366" max="15366" width="13.85546875" style="5" bestFit="1" customWidth="1"/>
    <col min="15367" max="15367" width="14.42578125" style="5" bestFit="1" customWidth="1"/>
    <col min="15368" max="15617" width="11.42578125" style="5"/>
    <col min="15618" max="15618" width="3.28515625" style="5" bestFit="1" customWidth="1"/>
    <col min="15619" max="15619" width="15" style="5" bestFit="1" customWidth="1"/>
    <col min="15620" max="15620" width="14.140625" style="5" customWidth="1"/>
    <col min="15621" max="15621" width="23" style="5" customWidth="1"/>
    <col min="15622" max="15622" width="13.85546875" style="5" bestFit="1" customWidth="1"/>
    <col min="15623" max="15623" width="14.42578125" style="5" bestFit="1" customWidth="1"/>
    <col min="15624" max="15873" width="11.42578125" style="5"/>
    <col min="15874" max="15874" width="3.28515625" style="5" bestFit="1" customWidth="1"/>
    <col min="15875" max="15875" width="15" style="5" bestFit="1" customWidth="1"/>
    <col min="15876" max="15876" width="14.140625" style="5" customWidth="1"/>
    <col min="15877" max="15877" width="23" style="5" customWidth="1"/>
    <col min="15878" max="15878" width="13.85546875" style="5" bestFit="1" customWidth="1"/>
    <col min="15879" max="15879" width="14.42578125" style="5" bestFit="1" customWidth="1"/>
    <col min="15880" max="16129" width="11.42578125" style="5"/>
    <col min="16130" max="16130" width="3.28515625" style="5" bestFit="1" customWidth="1"/>
    <col min="16131" max="16131" width="15" style="5" bestFit="1" customWidth="1"/>
    <col min="16132" max="16132" width="14.140625" style="5" customWidth="1"/>
    <col min="16133" max="16133" width="23" style="5" customWidth="1"/>
    <col min="16134" max="16134" width="13.85546875" style="5" bestFit="1" customWidth="1"/>
    <col min="16135" max="16135" width="14.42578125" style="5" bestFit="1" customWidth="1"/>
    <col min="16136" max="16384" width="11.42578125" style="5"/>
  </cols>
  <sheetData>
    <row r="1" spans="1:13" x14ac:dyDescent="0.25">
      <c r="A1" s="17"/>
      <c r="B1" s="17"/>
      <c r="C1" s="17"/>
      <c r="D1" s="17"/>
      <c r="E1" s="17"/>
      <c r="F1" s="17"/>
      <c r="G1" s="17"/>
      <c r="H1" s="17"/>
      <c r="I1" s="17"/>
      <c r="J1" s="17"/>
      <c r="K1" s="17"/>
      <c r="L1" s="17"/>
      <c r="M1" s="17"/>
    </row>
    <row r="2" spans="1:13" x14ac:dyDescent="0.25">
      <c r="A2" s="17"/>
      <c r="B2" s="1"/>
      <c r="C2" s="1"/>
      <c r="D2" s="2"/>
      <c r="E2" s="2"/>
      <c r="F2" s="2"/>
      <c r="G2" s="17"/>
      <c r="H2" s="17"/>
      <c r="I2" s="17"/>
      <c r="J2" s="17"/>
      <c r="K2" s="17"/>
      <c r="L2" s="17"/>
      <c r="M2" s="17"/>
    </row>
    <row r="3" spans="1:13" x14ac:dyDescent="0.25">
      <c r="A3" s="18"/>
      <c r="B3" s="67" t="s">
        <v>0</v>
      </c>
      <c r="C3" s="67"/>
      <c r="D3" s="67"/>
      <c r="E3" s="67"/>
      <c r="F3" s="11"/>
      <c r="G3" s="17"/>
      <c r="H3" s="17"/>
      <c r="I3" s="17"/>
      <c r="J3" s="17"/>
      <c r="K3" s="17"/>
      <c r="L3" s="17"/>
      <c r="M3" s="17"/>
    </row>
    <row r="4" spans="1:13" x14ac:dyDescent="0.25">
      <c r="A4" s="68" t="s">
        <v>1</v>
      </c>
      <c r="B4" s="13" t="s">
        <v>10</v>
      </c>
      <c r="C4" s="13" t="s">
        <v>11</v>
      </c>
      <c r="D4" s="13" t="s">
        <v>12</v>
      </c>
      <c r="E4" s="13" t="s">
        <v>13</v>
      </c>
      <c r="F4" s="19"/>
      <c r="G4" s="17"/>
      <c r="H4" s="17"/>
      <c r="I4" s="17"/>
      <c r="J4" s="17"/>
      <c r="K4" s="17"/>
      <c r="L4" s="17"/>
      <c r="M4" s="17"/>
    </row>
    <row r="5" spans="1:13" ht="30" x14ac:dyDescent="0.25">
      <c r="A5" s="68"/>
      <c r="B5" s="14" t="s">
        <v>2</v>
      </c>
      <c r="C5" s="14">
        <v>5</v>
      </c>
      <c r="D5" s="18" t="s">
        <v>14</v>
      </c>
      <c r="E5" s="18" t="s">
        <v>19</v>
      </c>
      <c r="F5" s="19"/>
      <c r="G5" s="17"/>
      <c r="H5" s="17"/>
      <c r="I5" s="17"/>
      <c r="J5" s="17"/>
      <c r="K5" s="17"/>
      <c r="L5" s="17"/>
      <c r="M5" s="17"/>
    </row>
    <row r="6" spans="1:13" ht="30" x14ac:dyDescent="0.25">
      <c r="A6" s="68"/>
      <c r="B6" s="15" t="s">
        <v>3</v>
      </c>
      <c r="C6" s="15">
        <f>+C5-1</f>
        <v>4</v>
      </c>
      <c r="D6" s="18" t="s">
        <v>15</v>
      </c>
      <c r="E6" s="18" t="s">
        <v>20</v>
      </c>
      <c r="F6" s="19"/>
      <c r="G6" s="66" t="s">
        <v>181</v>
      </c>
      <c r="H6" s="66"/>
      <c r="I6" s="66"/>
      <c r="J6" s="66"/>
      <c r="K6" s="66"/>
      <c r="L6" s="66"/>
      <c r="M6" s="66"/>
    </row>
    <row r="7" spans="1:13" ht="30" x14ac:dyDescent="0.25">
      <c r="A7" s="68"/>
      <c r="B7" s="15" t="s">
        <v>4</v>
      </c>
      <c r="C7" s="15">
        <f>+C6-1</f>
        <v>3</v>
      </c>
      <c r="D7" s="18" t="s">
        <v>16</v>
      </c>
      <c r="E7" s="18" t="s">
        <v>21</v>
      </c>
      <c r="F7" s="19"/>
      <c r="G7" s="66"/>
      <c r="H7" s="66"/>
      <c r="I7" s="66"/>
      <c r="J7" s="66"/>
      <c r="K7" s="66"/>
      <c r="L7" s="66"/>
      <c r="M7" s="66"/>
    </row>
    <row r="8" spans="1:13" ht="30" x14ac:dyDescent="0.25">
      <c r="A8" s="68"/>
      <c r="B8" s="15" t="s">
        <v>5</v>
      </c>
      <c r="C8" s="15">
        <f>+C7-1</f>
        <v>2</v>
      </c>
      <c r="D8" s="18" t="s">
        <v>17</v>
      </c>
      <c r="E8" s="18" t="s">
        <v>22</v>
      </c>
      <c r="F8" s="19"/>
      <c r="G8" s="66"/>
      <c r="H8" s="66"/>
      <c r="I8" s="66"/>
      <c r="J8" s="66"/>
      <c r="K8" s="66"/>
      <c r="L8" s="66"/>
      <c r="M8" s="66"/>
    </row>
    <row r="9" spans="1:13" ht="45" x14ac:dyDescent="0.25">
      <c r="A9" s="68"/>
      <c r="B9" s="15" t="s">
        <v>6</v>
      </c>
      <c r="C9" s="15">
        <f>+C8-1</f>
        <v>1</v>
      </c>
      <c r="D9" s="18" t="s">
        <v>18</v>
      </c>
      <c r="E9" s="18" t="s">
        <v>23</v>
      </c>
      <c r="F9" s="19"/>
      <c r="G9" s="66"/>
      <c r="H9" s="66"/>
      <c r="I9" s="66"/>
      <c r="J9" s="66"/>
      <c r="K9" s="66"/>
      <c r="L9" s="66"/>
      <c r="M9" s="66"/>
    </row>
    <row r="10" spans="1:13" x14ac:dyDescent="0.25">
      <c r="A10" s="20"/>
      <c r="B10" s="12"/>
      <c r="C10" s="12"/>
      <c r="D10" s="19"/>
      <c r="E10" s="19"/>
      <c r="F10" s="19"/>
      <c r="G10" s="17"/>
      <c r="H10" s="17"/>
      <c r="I10" s="17"/>
      <c r="J10" s="17"/>
      <c r="K10" s="17"/>
      <c r="L10" s="17"/>
      <c r="M10" s="17"/>
    </row>
    <row r="11" spans="1:13" x14ac:dyDescent="0.25">
      <c r="A11" s="21"/>
      <c r="B11" s="17"/>
      <c r="C11" s="17"/>
      <c r="D11" s="17"/>
      <c r="E11" s="17"/>
      <c r="F11" s="17"/>
      <c r="G11" s="17"/>
      <c r="H11" s="17"/>
      <c r="I11" s="17"/>
      <c r="J11" s="17"/>
      <c r="K11" s="17"/>
      <c r="L11" s="17"/>
      <c r="M11" s="17"/>
    </row>
    <row r="12" spans="1:13" x14ac:dyDescent="0.25">
      <c r="A12" s="22"/>
      <c r="B12" s="17"/>
      <c r="C12" s="65" t="s">
        <v>91</v>
      </c>
      <c r="D12" s="62" t="s">
        <v>92</v>
      </c>
      <c r="E12" s="63"/>
      <c r="F12" s="63"/>
      <c r="G12" s="63"/>
      <c r="H12" s="63"/>
      <c r="I12" s="63"/>
      <c r="J12" s="63"/>
      <c r="K12" s="63"/>
      <c r="L12" s="63"/>
      <c r="M12" s="64"/>
    </row>
    <row r="13" spans="1:13" x14ac:dyDescent="0.25">
      <c r="A13" s="3" t="s">
        <v>24</v>
      </c>
      <c r="B13" s="10" t="s">
        <v>25</v>
      </c>
      <c r="C13" s="65"/>
      <c r="D13" s="6" t="s">
        <v>26</v>
      </c>
      <c r="E13" s="3" t="s">
        <v>27</v>
      </c>
      <c r="F13" s="3" t="s">
        <v>28</v>
      </c>
      <c r="G13" s="3" t="s">
        <v>29</v>
      </c>
      <c r="H13" s="3" t="s">
        <v>30</v>
      </c>
      <c r="I13" s="3" t="s">
        <v>31</v>
      </c>
      <c r="J13" s="3" t="s">
        <v>32</v>
      </c>
      <c r="K13" s="3"/>
      <c r="L13" s="3" t="s">
        <v>33</v>
      </c>
      <c r="M13" s="3" t="s">
        <v>93</v>
      </c>
    </row>
    <row r="14" spans="1:13" ht="135" x14ac:dyDescent="0.25">
      <c r="A14" s="16">
        <v>1</v>
      </c>
      <c r="B14" s="43" t="s">
        <v>184</v>
      </c>
      <c r="C14" s="16"/>
      <c r="D14" s="16">
        <v>4</v>
      </c>
      <c r="E14" s="16">
        <v>4</v>
      </c>
      <c r="F14" s="16">
        <v>4</v>
      </c>
      <c r="G14" s="16">
        <v>4</v>
      </c>
      <c r="H14" s="16"/>
      <c r="I14" s="16"/>
      <c r="J14" s="23">
        <f>SUM(D14:I14)</f>
        <v>16</v>
      </c>
      <c r="K14" s="23">
        <f>AVERAGE(D14:I14)</f>
        <v>4</v>
      </c>
      <c r="L14" s="23">
        <f>TRUNC(K14)</f>
        <v>4</v>
      </c>
      <c r="M14" s="23">
        <f>IF(C14="",L14,C14)</f>
        <v>4</v>
      </c>
    </row>
    <row r="15" spans="1:13" ht="120" x14ac:dyDescent="0.25">
      <c r="A15" s="16">
        <v>2</v>
      </c>
      <c r="B15" s="43" t="s">
        <v>185</v>
      </c>
      <c r="C15" s="16"/>
      <c r="D15" s="16">
        <v>2</v>
      </c>
      <c r="E15" s="16">
        <v>2</v>
      </c>
      <c r="F15" s="16">
        <v>2</v>
      </c>
      <c r="G15" s="16">
        <v>4</v>
      </c>
      <c r="H15" s="16"/>
      <c r="I15" s="16"/>
      <c r="J15" s="23">
        <f t="shared" ref="J15:J25" si="0">SUM(D15:I15)</f>
        <v>10</v>
      </c>
      <c r="K15" s="23">
        <f t="shared" ref="K15:K25" si="1">AVERAGE(D15:I15)</f>
        <v>2.5</v>
      </c>
      <c r="L15" s="23">
        <f t="shared" ref="L15:L25" si="2">TRUNC(K15)</f>
        <v>2</v>
      </c>
      <c r="M15" s="23">
        <f t="shared" ref="M15:M25" si="3">IF(C15="",L15,C15)</f>
        <v>2</v>
      </c>
    </row>
    <row r="16" spans="1:13" ht="105" x14ac:dyDescent="0.25">
      <c r="A16" s="16">
        <v>3</v>
      </c>
      <c r="B16" s="48" t="s">
        <v>197</v>
      </c>
      <c r="C16" s="16"/>
      <c r="D16" s="16">
        <v>3</v>
      </c>
      <c r="E16" s="16">
        <v>1</v>
      </c>
      <c r="F16" s="16"/>
      <c r="G16" s="16"/>
      <c r="H16" s="16"/>
      <c r="I16" s="16"/>
      <c r="J16" s="23">
        <f>SUM(D16:I16)</f>
        <v>4</v>
      </c>
      <c r="K16" s="23">
        <f>AVERAGE(D16:I16)</f>
        <v>2</v>
      </c>
      <c r="L16" s="23">
        <f>TRUNC(K16)</f>
        <v>2</v>
      </c>
      <c r="M16" s="23">
        <f>IF(C16="",L16,C16)</f>
        <v>2</v>
      </c>
    </row>
    <row r="17" spans="1:13" ht="105" x14ac:dyDescent="0.25">
      <c r="A17" s="16">
        <v>4</v>
      </c>
      <c r="B17" s="48" t="s">
        <v>205</v>
      </c>
      <c r="C17" s="16"/>
      <c r="D17" s="16">
        <v>1</v>
      </c>
      <c r="E17" s="16">
        <v>1</v>
      </c>
      <c r="F17" s="16">
        <v>2</v>
      </c>
      <c r="G17" s="16">
        <v>1</v>
      </c>
      <c r="H17" s="16">
        <v>2</v>
      </c>
      <c r="I17" s="16"/>
      <c r="J17" s="23">
        <f t="shared" si="0"/>
        <v>7</v>
      </c>
      <c r="K17" s="23">
        <f t="shared" si="1"/>
        <v>1.4</v>
      </c>
      <c r="L17" s="23">
        <f t="shared" si="2"/>
        <v>1</v>
      </c>
      <c r="M17" s="23">
        <f t="shared" si="3"/>
        <v>1</v>
      </c>
    </row>
    <row r="18" spans="1:13" ht="15" customHeight="1" x14ac:dyDescent="0.25">
      <c r="A18" s="16">
        <v>5</v>
      </c>
      <c r="B18" s="48" t="s">
        <v>206</v>
      </c>
      <c r="C18" s="16"/>
      <c r="D18" s="16">
        <v>1</v>
      </c>
      <c r="E18" s="16">
        <v>1</v>
      </c>
      <c r="F18" s="16">
        <v>2</v>
      </c>
      <c r="G18" s="16">
        <v>1</v>
      </c>
      <c r="H18" s="16">
        <v>2</v>
      </c>
      <c r="I18" s="16"/>
      <c r="J18" s="23">
        <f t="shared" si="0"/>
        <v>7</v>
      </c>
      <c r="K18" s="23">
        <f t="shared" si="1"/>
        <v>1.4</v>
      </c>
      <c r="L18" s="23">
        <f t="shared" si="2"/>
        <v>1</v>
      </c>
      <c r="M18" s="23">
        <f t="shared" si="3"/>
        <v>1</v>
      </c>
    </row>
    <row r="19" spans="1:13" ht="90.75" x14ac:dyDescent="0.25">
      <c r="A19" s="16">
        <v>6</v>
      </c>
      <c r="B19" s="51" t="s">
        <v>220</v>
      </c>
      <c r="C19" s="16"/>
      <c r="D19" s="16">
        <v>1</v>
      </c>
      <c r="E19" s="16">
        <v>1</v>
      </c>
      <c r="F19" s="16">
        <v>1</v>
      </c>
      <c r="G19" s="16">
        <v>1</v>
      </c>
      <c r="H19" s="16"/>
      <c r="I19" s="16"/>
      <c r="J19" s="23">
        <f>SUM(D19:I19)</f>
        <v>4</v>
      </c>
      <c r="K19" s="23">
        <f>AVERAGE(D19:I19)</f>
        <v>1</v>
      </c>
      <c r="L19" s="23">
        <f>TRUNC(K19)</f>
        <v>1</v>
      </c>
      <c r="M19" s="23">
        <f>IF(C19="",L19,C19)</f>
        <v>1</v>
      </c>
    </row>
    <row r="20" spans="1:13" ht="75.75" x14ac:dyDescent="0.25">
      <c r="A20" s="16">
        <v>7</v>
      </c>
      <c r="B20" s="51" t="s">
        <v>229</v>
      </c>
      <c r="C20" s="16"/>
      <c r="D20" s="16">
        <v>1</v>
      </c>
      <c r="E20" s="16">
        <v>1</v>
      </c>
      <c r="F20" s="16"/>
      <c r="G20" s="16"/>
      <c r="H20" s="16"/>
      <c r="I20" s="16"/>
      <c r="J20" s="23">
        <f t="shared" si="0"/>
        <v>2</v>
      </c>
      <c r="K20" s="23">
        <f t="shared" si="1"/>
        <v>1</v>
      </c>
      <c r="L20" s="23">
        <f t="shared" si="2"/>
        <v>1</v>
      </c>
      <c r="M20" s="23">
        <f t="shared" si="3"/>
        <v>1</v>
      </c>
    </row>
    <row r="21" spans="1:13" ht="51.75" x14ac:dyDescent="0.25">
      <c r="A21" s="16">
        <v>8</v>
      </c>
      <c r="B21" s="53" t="s">
        <v>242</v>
      </c>
      <c r="C21" s="16"/>
      <c r="D21" s="16">
        <v>3</v>
      </c>
      <c r="E21" s="16">
        <v>3</v>
      </c>
      <c r="F21" s="16">
        <v>3</v>
      </c>
      <c r="G21" s="16">
        <v>3</v>
      </c>
      <c r="H21" s="16"/>
      <c r="I21" s="16"/>
      <c r="J21" s="23">
        <f t="shared" si="0"/>
        <v>12</v>
      </c>
      <c r="K21" s="23">
        <f t="shared" si="1"/>
        <v>3</v>
      </c>
      <c r="L21" s="23">
        <f t="shared" si="2"/>
        <v>3</v>
      </c>
      <c r="M21" s="23">
        <f t="shared" si="3"/>
        <v>3</v>
      </c>
    </row>
    <row r="22" spans="1:13" ht="128.25" x14ac:dyDescent="0.25">
      <c r="A22" s="16">
        <v>9</v>
      </c>
      <c r="B22" s="53" t="s">
        <v>248</v>
      </c>
      <c r="C22" s="16"/>
      <c r="D22" s="16">
        <v>2</v>
      </c>
      <c r="E22" s="16">
        <v>4</v>
      </c>
      <c r="F22" s="16">
        <v>3</v>
      </c>
      <c r="G22" s="16">
        <v>4</v>
      </c>
      <c r="H22" s="16"/>
      <c r="I22" s="16"/>
      <c r="J22" s="23">
        <f t="shared" si="0"/>
        <v>13</v>
      </c>
      <c r="K22" s="23">
        <f t="shared" si="1"/>
        <v>3.25</v>
      </c>
      <c r="L22" s="23">
        <f t="shared" si="2"/>
        <v>3</v>
      </c>
      <c r="M22" s="23">
        <f t="shared" si="3"/>
        <v>3</v>
      </c>
    </row>
    <row r="23" spans="1:13" ht="77.25" x14ac:dyDescent="0.25">
      <c r="A23" s="16">
        <v>10</v>
      </c>
      <c r="B23" s="53" t="s">
        <v>257</v>
      </c>
      <c r="C23" s="16">
        <v>1</v>
      </c>
      <c r="D23" s="16"/>
      <c r="E23" s="16"/>
      <c r="F23" s="16"/>
      <c r="G23" s="16"/>
      <c r="H23" s="16"/>
      <c r="I23" s="16"/>
      <c r="J23" s="23">
        <f t="shared" si="0"/>
        <v>0</v>
      </c>
      <c r="K23" s="23" t="e">
        <f t="shared" si="1"/>
        <v>#DIV/0!</v>
      </c>
      <c r="L23" s="23" t="e">
        <f t="shared" si="2"/>
        <v>#DIV/0!</v>
      </c>
      <c r="M23" s="23">
        <f t="shared" si="3"/>
        <v>1</v>
      </c>
    </row>
    <row r="24" spans="1:13" ht="102" x14ac:dyDescent="0.25">
      <c r="A24" s="16">
        <v>11</v>
      </c>
      <c r="B24" s="56" t="s">
        <v>264</v>
      </c>
      <c r="C24" s="16"/>
      <c r="D24" s="16">
        <v>1</v>
      </c>
      <c r="E24" s="16">
        <v>1</v>
      </c>
      <c r="F24" s="16">
        <v>1</v>
      </c>
      <c r="G24" s="16">
        <v>1</v>
      </c>
      <c r="H24" s="16">
        <v>1</v>
      </c>
      <c r="I24" s="16">
        <v>1</v>
      </c>
      <c r="J24" s="23">
        <f t="shared" si="0"/>
        <v>6</v>
      </c>
      <c r="K24" s="23">
        <f t="shared" si="1"/>
        <v>1</v>
      </c>
      <c r="L24" s="23">
        <f t="shared" si="2"/>
        <v>1</v>
      </c>
      <c r="M24" s="23">
        <f t="shared" si="3"/>
        <v>1</v>
      </c>
    </row>
    <row r="25" spans="1:13" ht="102" x14ac:dyDescent="0.25">
      <c r="A25" s="16">
        <v>12</v>
      </c>
      <c r="B25" s="56" t="s">
        <v>265</v>
      </c>
      <c r="C25" s="16"/>
      <c r="D25" s="16">
        <v>1</v>
      </c>
      <c r="E25" s="16">
        <v>1</v>
      </c>
      <c r="F25" s="16">
        <v>1</v>
      </c>
      <c r="G25" s="16">
        <v>1</v>
      </c>
      <c r="H25" s="16">
        <v>1</v>
      </c>
      <c r="I25" s="16">
        <v>1</v>
      </c>
      <c r="J25" s="23">
        <f t="shared" si="0"/>
        <v>6</v>
      </c>
      <c r="K25" s="23">
        <f t="shared" si="1"/>
        <v>1</v>
      </c>
      <c r="L25" s="23">
        <f t="shared" si="2"/>
        <v>1</v>
      </c>
      <c r="M25" s="23">
        <f t="shared" si="3"/>
        <v>1</v>
      </c>
    </row>
    <row r="26" spans="1:13" ht="204" x14ac:dyDescent="0.25">
      <c r="A26" s="16">
        <v>13</v>
      </c>
      <c r="B26" s="56" t="s">
        <v>266</v>
      </c>
      <c r="C26" s="16"/>
      <c r="D26" s="16">
        <v>2</v>
      </c>
      <c r="E26" s="16">
        <v>2</v>
      </c>
      <c r="F26" s="16">
        <v>2</v>
      </c>
      <c r="G26" s="16">
        <v>2</v>
      </c>
      <c r="H26" s="16">
        <v>2</v>
      </c>
      <c r="I26" s="16">
        <v>2</v>
      </c>
      <c r="J26" s="16">
        <f t="shared" ref="J26:J29" si="4">SUM(D26:I26)</f>
        <v>12</v>
      </c>
      <c r="K26" s="16">
        <f t="shared" ref="K26:K29" si="5">AVERAGE(D26:I26)</f>
        <v>2</v>
      </c>
      <c r="L26" s="16">
        <f t="shared" ref="L26:L29" si="6">TRUNC(K26)</f>
        <v>2</v>
      </c>
      <c r="M26" s="16">
        <f t="shared" ref="M26:M29" si="7">IF(C26="",L26,C26)</f>
        <v>2</v>
      </c>
    </row>
    <row r="27" spans="1:13" ht="51" x14ac:dyDescent="0.25">
      <c r="A27" s="16">
        <v>14</v>
      </c>
      <c r="B27" s="56" t="s">
        <v>279</v>
      </c>
      <c r="C27" s="16">
        <v>1</v>
      </c>
      <c r="D27" s="16"/>
      <c r="E27" s="16"/>
      <c r="F27" s="16"/>
      <c r="G27" s="16"/>
      <c r="H27" s="16"/>
      <c r="I27" s="16"/>
      <c r="J27" s="16">
        <f t="shared" si="4"/>
        <v>0</v>
      </c>
      <c r="K27" s="16" t="e">
        <f t="shared" si="5"/>
        <v>#DIV/0!</v>
      </c>
      <c r="L27" s="16" t="e">
        <f t="shared" si="6"/>
        <v>#DIV/0!</v>
      </c>
      <c r="M27" s="16">
        <f t="shared" si="7"/>
        <v>1</v>
      </c>
    </row>
    <row r="28" spans="1:13" ht="165" x14ac:dyDescent="0.25">
      <c r="A28" s="16">
        <v>15</v>
      </c>
      <c r="B28" s="48" t="s">
        <v>289</v>
      </c>
      <c r="C28" s="16"/>
      <c r="D28" s="16">
        <v>2</v>
      </c>
      <c r="E28" s="16">
        <v>3</v>
      </c>
      <c r="F28" s="16">
        <v>2</v>
      </c>
      <c r="G28" s="16">
        <v>4</v>
      </c>
      <c r="H28" s="16">
        <v>2</v>
      </c>
      <c r="I28" s="16">
        <v>4</v>
      </c>
      <c r="J28" s="16">
        <f t="shared" si="4"/>
        <v>17</v>
      </c>
      <c r="K28" s="16">
        <f t="shared" si="5"/>
        <v>2.8333333333333335</v>
      </c>
      <c r="L28" s="16">
        <f t="shared" si="6"/>
        <v>2</v>
      </c>
      <c r="M28" s="16">
        <f t="shared" si="7"/>
        <v>2</v>
      </c>
    </row>
    <row r="29" spans="1:13" ht="120" x14ac:dyDescent="0.25">
      <c r="A29" s="16">
        <v>16</v>
      </c>
      <c r="B29" s="48" t="s">
        <v>290</v>
      </c>
      <c r="C29" s="16"/>
      <c r="D29" s="16">
        <v>1</v>
      </c>
      <c r="E29" s="16">
        <v>3</v>
      </c>
      <c r="F29" s="16">
        <v>2</v>
      </c>
      <c r="G29" s="16">
        <v>4</v>
      </c>
      <c r="H29" s="16">
        <v>3</v>
      </c>
      <c r="I29" s="16">
        <v>3</v>
      </c>
      <c r="J29" s="16">
        <f t="shared" si="4"/>
        <v>16</v>
      </c>
      <c r="K29" s="16">
        <f t="shared" si="5"/>
        <v>2.6666666666666665</v>
      </c>
      <c r="L29" s="16">
        <f t="shared" si="6"/>
        <v>2</v>
      </c>
      <c r="M29" s="16">
        <f t="shared" si="7"/>
        <v>2</v>
      </c>
    </row>
    <row r="30" spans="1:13" ht="195" x14ac:dyDescent="0.25">
      <c r="A30" s="16">
        <v>17</v>
      </c>
      <c r="B30" s="48" t="s">
        <v>302</v>
      </c>
      <c r="C30" s="16"/>
      <c r="D30" s="16">
        <v>3</v>
      </c>
      <c r="E30" s="16">
        <v>4</v>
      </c>
      <c r="F30" s="16">
        <v>3</v>
      </c>
      <c r="G30" s="16">
        <v>3</v>
      </c>
      <c r="H30" s="16"/>
      <c r="I30" s="16"/>
      <c r="J30" s="16">
        <f t="shared" ref="J30:J37" si="8">SUM(D30:I30)</f>
        <v>13</v>
      </c>
      <c r="K30" s="16">
        <f t="shared" ref="K30:K37" si="9">AVERAGE(D30:I30)</f>
        <v>3.25</v>
      </c>
      <c r="L30" s="16">
        <f t="shared" ref="L30:L37" si="10">TRUNC(K30)</f>
        <v>3</v>
      </c>
      <c r="M30" s="16">
        <f t="shared" ref="M30:M37" si="11">IF(C30="",L30,C30)</f>
        <v>3</v>
      </c>
    </row>
    <row r="31" spans="1:13" ht="180" x14ac:dyDescent="0.25">
      <c r="A31" s="16">
        <v>18</v>
      </c>
      <c r="B31" s="48" t="s">
        <v>303</v>
      </c>
      <c r="C31" s="16"/>
      <c r="D31" s="16">
        <v>3</v>
      </c>
      <c r="E31" s="16">
        <v>4</v>
      </c>
      <c r="F31" s="16">
        <v>3</v>
      </c>
      <c r="G31" s="16">
        <v>4</v>
      </c>
      <c r="H31" s="16"/>
      <c r="I31" s="16"/>
      <c r="J31" s="16">
        <f t="shared" si="8"/>
        <v>14</v>
      </c>
      <c r="K31" s="16">
        <f t="shared" si="9"/>
        <v>3.5</v>
      </c>
      <c r="L31" s="16">
        <f t="shared" si="10"/>
        <v>3</v>
      </c>
      <c r="M31" s="16">
        <f t="shared" si="11"/>
        <v>3</v>
      </c>
    </row>
    <row r="32" spans="1:13" ht="135" x14ac:dyDescent="0.25">
      <c r="A32" s="16">
        <v>19</v>
      </c>
      <c r="B32" s="58" t="s">
        <v>304</v>
      </c>
      <c r="C32" s="16"/>
      <c r="D32" s="16">
        <v>2</v>
      </c>
      <c r="E32" s="16">
        <v>3</v>
      </c>
      <c r="F32" s="16">
        <v>1</v>
      </c>
      <c r="G32" s="16">
        <v>2</v>
      </c>
      <c r="H32" s="16"/>
      <c r="I32" s="16"/>
      <c r="J32" s="16">
        <f t="shared" si="8"/>
        <v>8</v>
      </c>
      <c r="K32" s="16">
        <f t="shared" si="9"/>
        <v>2</v>
      </c>
      <c r="L32" s="16">
        <f t="shared" si="10"/>
        <v>2</v>
      </c>
      <c r="M32" s="16">
        <f t="shared" si="11"/>
        <v>2</v>
      </c>
    </row>
    <row r="33" spans="1:13" ht="105" x14ac:dyDescent="0.25">
      <c r="A33" s="16">
        <v>20</v>
      </c>
      <c r="B33" s="48" t="s">
        <v>305</v>
      </c>
      <c r="C33" s="16"/>
      <c r="D33" s="16">
        <v>3</v>
      </c>
      <c r="E33" s="16">
        <v>2</v>
      </c>
      <c r="F33" s="16">
        <v>2</v>
      </c>
      <c r="G33" s="16">
        <v>4</v>
      </c>
      <c r="H33" s="16"/>
      <c r="I33" s="16"/>
      <c r="J33" s="16">
        <f t="shared" si="8"/>
        <v>11</v>
      </c>
      <c r="K33" s="16">
        <f t="shared" si="9"/>
        <v>2.75</v>
      </c>
      <c r="L33" s="16">
        <f t="shared" si="10"/>
        <v>2</v>
      </c>
      <c r="M33" s="16">
        <f t="shared" si="11"/>
        <v>2</v>
      </c>
    </row>
    <row r="34" spans="1:13" ht="165" x14ac:dyDescent="0.25">
      <c r="A34" s="16">
        <v>21</v>
      </c>
      <c r="B34" s="48" t="s">
        <v>306</v>
      </c>
      <c r="C34" s="16"/>
      <c r="D34" s="16">
        <v>4</v>
      </c>
      <c r="E34" s="16">
        <v>4</v>
      </c>
      <c r="F34" s="16">
        <v>4</v>
      </c>
      <c r="G34" s="16">
        <v>4</v>
      </c>
      <c r="H34" s="16"/>
      <c r="I34" s="16"/>
      <c r="J34" s="16">
        <f t="shared" si="8"/>
        <v>16</v>
      </c>
      <c r="K34" s="16">
        <f t="shared" si="9"/>
        <v>4</v>
      </c>
      <c r="L34" s="16">
        <f t="shared" si="10"/>
        <v>4</v>
      </c>
      <c r="M34" s="16">
        <f t="shared" si="11"/>
        <v>4</v>
      </c>
    </row>
    <row r="35" spans="1:13" ht="165" x14ac:dyDescent="0.25">
      <c r="A35" s="16">
        <v>22</v>
      </c>
      <c r="B35" s="48" t="s">
        <v>307</v>
      </c>
      <c r="C35" s="16"/>
      <c r="D35" s="16">
        <v>4</v>
      </c>
      <c r="E35" s="16">
        <v>3</v>
      </c>
      <c r="F35" s="16">
        <v>3</v>
      </c>
      <c r="G35" s="16">
        <v>4</v>
      </c>
      <c r="H35" s="16"/>
      <c r="I35" s="16"/>
      <c r="J35" s="16">
        <f t="shared" si="8"/>
        <v>14</v>
      </c>
      <c r="K35" s="16">
        <f t="shared" si="9"/>
        <v>3.5</v>
      </c>
      <c r="L35" s="16">
        <f t="shared" si="10"/>
        <v>3</v>
      </c>
      <c r="M35" s="16">
        <f t="shared" si="11"/>
        <v>3</v>
      </c>
    </row>
    <row r="36" spans="1:13" ht="180" x14ac:dyDescent="0.25">
      <c r="A36" s="16">
        <v>23</v>
      </c>
      <c r="B36" s="48" t="s">
        <v>308</v>
      </c>
      <c r="C36" s="16"/>
      <c r="D36" s="16">
        <v>3</v>
      </c>
      <c r="E36" s="16">
        <v>3</v>
      </c>
      <c r="F36" s="16">
        <v>4</v>
      </c>
      <c r="G36" s="16">
        <v>4</v>
      </c>
      <c r="H36" s="16"/>
      <c r="I36" s="16"/>
      <c r="J36" s="16">
        <f t="shared" si="8"/>
        <v>14</v>
      </c>
      <c r="K36" s="16">
        <f t="shared" si="9"/>
        <v>3.5</v>
      </c>
      <c r="L36" s="16">
        <f t="shared" si="10"/>
        <v>3</v>
      </c>
      <c r="M36" s="16">
        <f t="shared" si="11"/>
        <v>3</v>
      </c>
    </row>
    <row r="37" spans="1:13" ht="60" x14ac:dyDescent="0.25">
      <c r="A37" s="16">
        <v>24</v>
      </c>
      <c r="B37" s="48" t="s">
        <v>309</v>
      </c>
      <c r="C37" s="16"/>
      <c r="D37" s="16">
        <v>2</v>
      </c>
      <c r="E37" s="16">
        <v>3</v>
      </c>
      <c r="F37" s="16">
        <v>2</v>
      </c>
      <c r="G37" s="16">
        <v>2</v>
      </c>
      <c r="H37" s="16"/>
      <c r="I37" s="16"/>
      <c r="J37" s="16">
        <f t="shared" si="8"/>
        <v>9</v>
      </c>
      <c r="K37" s="16">
        <f t="shared" si="9"/>
        <v>2.25</v>
      </c>
      <c r="L37" s="16">
        <f t="shared" si="10"/>
        <v>2</v>
      </c>
      <c r="M37" s="16">
        <f t="shared" si="11"/>
        <v>2</v>
      </c>
    </row>
    <row r="38" spans="1:13" ht="90" x14ac:dyDescent="0.25">
      <c r="A38" s="16">
        <v>25</v>
      </c>
      <c r="B38" s="48" t="s">
        <v>342</v>
      </c>
      <c r="C38" s="16"/>
      <c r="D38" s="16">
        <v>2</v>
      </c>
      <c r="E38" s="16">
        <v>1</v>
      </c>
      <c r="F38" s="16">
        <v>3</v>
      </c>
      <c r="G38" s="16">
        <v>1</v>
      </c>
      <c r="H38" s="16"/>
      <c r="I38" s="16"/>
      <c r="J38" s="16">
        <f t="shared" ref="J38:J51" si="12">SUM(D38:I38)</f>
        <v>7</v>
      </c>
      <c r="K38" s="16">
        <f t="shared" ref="K38:K51" si="13">AVERAGE(D38:I38)</f>
        <v>1.75</v>
      </c>
      <c r="L38" s="16">
        <f t="shared" ref="L38:L51" si="14">TRUNC(K38)</f>
        <v>1</v>
      </c>
      <c r="M38" s="16">
        <f t="shared" ref="M38:M51" si="15">IF(C38="",L38,C38)</f>
        <v>1</v>
      </c>
    </row>
    <row r="39" spans="1:13" ht="120" x14ac:dyDescent="0.25">
      <c r="A39" s="16">
        <v>26</v>
      </c>
      <c r="B39" s="48" t="s">
        <v>343</v>
      </c>
      <c r="C39" s="16"/>
      <c r="D39" s="16">
        <v>3</v>
      </c>
      <c r="E39" s="16">
        <v>2</v>
      </c>
      <c r="F39" s="16">
        <v>2</v>
      </c>
      <c r="G39" s="16">
        <v>2</v>
      </c>
      <c r="H39" s="16"/>
      <c r="I39" s="16"/>
      <c r="J39" s="16">
        <f t="shared" si="12"/>
        <v>9</v>
      </c>
      <c r="K39" s="16">
        <f t="shared" si="13"/>
        <v>2.25</v>
      </c>
      <c r="L39" s="16">
        <f t="shared" si="14"/>
        <v>2</v>
      </c>
      <c r="M39" s="16">
        <f t="shared" si="15"/>
        <v>2</v>
      </c>
    </row>
    <row r="40" spans="1:13" ht="105" x14ac:dyDescent="0.25">
      <c r="A40" s="16">
        <v>27</v>
      </c>
      <c r="B40" s="58" t="s">
        <v>344</v>
      </c>
      <c r="C40" s="16"/>
      <c r="D40" s="16">
        <v>3</v>
      </c>
      <c r="E40" s="16">
        <v>3</v>
      </c>
      <c r="F40" s="16">
        <v>2</v>
      </c>
      <c r="G40" s="16">
        <v>2</v>
      </c>
      <c r="H40" s="16"/>
      <c r="I40" s="16"/>
      <c r="J40" s="16">
        <f t="shared" si="12"/>
        <v>10</v>
      </c>
      <c r="K40" s="16">
        <f t="shared" si="13"/>
        <v>2.5</v>
      </c>
      <c r="L40" s="16">
        <f t="shared" si="14"/>
        <v>2</v>
      </c>
      <c r="M40" s="16">
        <f t="shared" si="15"/>
        <v>2</v>
      </c>
    </row>
    <row r="41" spans="1:13" ht="105" x14ac:dyDescent="0.25">
      <c r="A41" s="16">
        <v>28</v>
      </c>
      <c r="B41" s="48" t="s">
        <v>345</v>
      </c>
      <c r="C41" s="16"/>
      <c r="D41" s="16">
        <v>2</v>
      </c>
      <c r="E41" s="16">
        <v>1</v>
      </c>
      <c r="F41" s="16">
        <v>2</v>
      </c>
      <c r="G41" s="16">
        <v>1</v>
      </c>
      <c r="H41" s="16"/>
      <c r="I41" s="16"/>
      <c r="J41" s="16">
        <f t="shared" si="12"/>
        <v>6</v>
      </c>
      <c r="K41" s="16">
        <f t="shared" si="13"/>
        <v>1.5</v>
      </c>
      <c r="L41" s="16">
        <f t="shared" si="14"/>
        <v>1</v>
      </c>
      <c r="M41" s="16">
        <f t="shared" si="15"/>
        <v>1</v>
      </c>
    </row>
    <row r="42" spans="1:13" ht="150" x14ac:dyDescent="0.25">
      <c r="A42" s="16">
        <v>29</v>
      </c>
      <c r="B42" s="48" t="s">
        <v>346</v>
      </c>
      <c r="C42" s="16"/>
      <c r="D42" s="16">
        <v>1</v>
      </c>
      <c r="E42" s="16">
        <v>1</v>
      </c>
      <c r="F42" s="16">
        <v>1</v>
      </c>
      <c r="G42" s="16">
        <v>2</v>
      </c>
      <c r="H42" s="16"/>
      <c r="I42" s="16"/>
      <c r="J42" s="16">
        <f t="shared" si="12"/>
        <v>5</v>
      </c>
      <c r="K42" s="16">
        <f t="shared" si="13"/>
        <v>1.25</v>
      </c>
      <c r="L42" s="16">
        <f t="shared" si="14"/>
        <v>1</v>
      </c>
      <c r="M42" s="16">
        <f t="shared" si="15"/>
        <v>1</v>
      </c>
    </row>
    <row r="43" spans="1:13" ht="345" x14ac:dyDescent="0.25">
      <c r="A43" s="16">
        <v>30</v>
      </c>
      <c r="B43" s="48" t="s">
        <v>347</v>
      </c>
      <c r="C43" s="16"/>
      <c r="D43" s="16">
        <v>2</v>
      </c>
      <c r="E43" s="16">
        <v>2</v>
      </c>
      <c r="F43" s="16">
        <v>1</v>
      </c>
      <c r="G43" s="16">
        <v>2</v>
      </c>
      <c r="H43" s="16"/>
      <c r="I43" s="16"/>
      <c r="J43" s="16">
        <f t="shared" si="12"/>
        <v>7</v>
      </c>
      <c r="K43" s="16">
        <f t="shared" si="13"/>
        <v>1.75</v>
      </c>
      <c r="L43" s="16">
        <f t="shared" si="14"/>
        <v>1</v>
      </c>
      <c r="M43" s="16">
        <f t="shared" si="15"/>
        <v>1</v>
      </c>
    </row>
    <row r="44" spans="1:13" ht="105" x14ac:dyDescent="0.25">
      <c r="A44" s="16">
        <v>31</v>
      </c>
      <c r="B44" s="48" t="s">
        <v>348</v>
      </c>
      <c r="C44" s="16"/>
      <c r="D44" s="16">
        <v>3</v>
      </c>
      <c r="E44" s="16">
        <v>2</v>
      </c>
      <c r="F44" s="16">
        <v>2</v>
      </c>
      <c r="G44" s="16">
        <v>3</v>
      </c>
      <c r="H44" s="16"/>
      <c r="I44" s="16"/>
      <c r="J44" s="16">
        <f t="shared" si="12"/>
        <v>10</v>
      </c>
      <c r="K44" s="16">
        <f t="shared" si="13"/>
        <v>2.5</v>
      </c>
      <c r="L44" s="16">
        <f t="shared" si="14"/>
        <v>2</v>
      </c>
      <c r="M44" s="16">
        <f t="shared" si="15"/>
        <v>2</v>
      </c>
    </row>
    <row r="45" spans="1:13" ht="150" x14ac:dyDescent="0.25">
      <c r="A45" s="16">
        <v>32</v>
      </c>
      <c r="B45" s="48" t="s">
        <v>349</v>
      </c>
      <c r="C45" s="16"/>
      <c r="D45" s="16">
        <v>2</v>
      </c>
      <c r="E45" s="16">
        <v>3</v>
      </c>
      <c r="F45" s="16">
        <v>2</v>
      </c>
      <c r="G45" s="16">
        <v>1</v>
      </c>
      <c r="H45" s="16"/>
      <c r="I45" s="16"/>
      <c r="J45" s="16">
        <f t="shared" si="12"/>
        <v>8</v>
      </c>
      <c r="K45" s="16">
        <f t="shared" si="13"/>
        <v>2</v>
      </c>
      <c r="L45" s="16">
        <f t="shared" si="14"/>
        <v>2</v>
      </c>
      <c r="M45" s="16">
        <f t="shared" si="15"/>
        <v>2</v>
      </c>
    </row>
    <row r="46" spans="1:13" x14ac:dyDescent="0.25">
      <c r="A46" s="16">
        <v>33</v>
      </c>
      <c r="B46" s="16" t="s">
        <v>397</v>
      </c>
      <c r="C46" s="16"/>
      <c r="D46" s="16">
        <v>2</v>
      </c>
      <c r="E46" s="16">
        <v>2</v>
      </c>
      <c r="F46" s="16">
        <v>2</v>
      </c>
      <c r="G46" s="16">
        <v>2</v>
      </c>
      <c r="H46" s="16"/>
      <c r="I46" s="16"/>
      <c r="J46" s="16">
        <f t="shared" si="12"/>
        <v>8</v>
      </c>
      <c r="K46" s="16">
        <f t="shared" si="13"/>
        <v>2</v>
      </c>
      <c r="L46" s="16">
        <f t="shared" si="14"/>
        <v>2</v>
      </c>
      <c r="M46" s="16">
        <f t="shared" si="15"/>
        <v>2</v>
      </c>
    </row>
    <row r="47" spans="1:13" ht="38.25" x14ac:dyDescent="0.25">
      <c r="A47" s="16">
        <v>34</v>
      </c>
      <c r="B47" s="61" t="s">
        <v>398</v>
      </c>
      <c r="C47" s="16"/>
      <c r="D47" s="16">
        <v>1</v>
      </c>
      <c r="E47" s="16">
        <v>2</v>
      </c>
      <c r="F47" s="16">
        <v>2</v>
      </c>
      <c r="G47" s="16">
        <v>3</v>
      </c>
      <c r="H47" s="16"/>
      <c r="I47" s="16"/>
      <c r="J47" s="16">
        <f t="shared" si="12"/>
        <v>8</v>
      </c>
      <c r="K47" s="16">
        <f t="shared" si="13"/>
        <v>2</v>
      </c>
      <c r="L47" s="16">
        <f t="shared" si="14"/>
        <v>2</v>
      </c>
      <c r="M47" s="16">
        <f t="shared" si="15"/>
        <v>2</v>
      </c>
    </row>
    <row r="48" spans="1:13" x14ac:dyDescent="0.25">
      <c r="A48" s="16">
        <v>35</v>
      </c>
      <c r="B48" s="16"/>
      <c r="C48" s="16"/>
      <c r="D48" s="16"/>
      <c r="E48" s="16"/>
      <c r="F48" s="16"/>
      <c r="G48" s="16"/>
      <c r="H48" s="16"/>
      <c r="I48" s="16"/>
      <c r="J48" s="16">
        <f t="shared" si="12"/>
        <v>0</v>
      </c>
      <c r="K48" s="16" t="e">
        <f t="shared" si="13"/>
        <v>#DIV/0!</v>
      </c>
      <c r="L48" s="16" t="e">
        <f t="shared" si="14"/>
        <v>#DIV/0!</v>
      </c>
      <c r="M48" s="16" t="e">
        <f t="shared" si="15"/>
        <v>#DIV/0!</v>
      </c>
    </row>
    <row r="49" spans="1:13" x14ac:dyDescent="0.25">
      <c r="A49" s="16">
        <v>36</v>
      </c>
      <c r="B49" s="16"/>
      <c r="C49" s="16"/>
      <c r="D49" s="16"/>
      <c r="E49" s="16"/>
      <c r="F49" s="16"/>
      <c r="G49" s="16"/>
      <c r="H49" s="16"/>
      <c r="I49" s="16"/>
      <c r="J49" s="16">
        <f t="shared" si="12"/>
        <v>0</v>
      </c>
      <c r="K49" s="16" t="e">
        <f t="shared" si="13"/>
        <v>#DIV/0!</v>
      </c>
      <c r="L49" s="16" t="e">
        <f t="shared" si="14"/>
        <v>#DIV/0!</v>
      </c>
      <c r="M49" s="16" t="e">
        <f t="shared" si="15"/>
        <v>#DIV/0!</v>
      </c>
    </row>
    <row r="50" spans="1:13" x14ac:dyDescent="0.25">
      <c r="A50" s="16">
        <v>37</v>
      </c>
      <c r="B50" s="16"/>
      <c r="C50" s="16"/>
      <c r="D50" s="16"/>
      <c r="E50" s="16"/>
      <c r="F50" s="16"/>
      <c r="G50" s="16"/>
      <c r="H50" s="16"/>
      <c r="I50" s="16"/>
      <c r="J50" s="16">
        <f t="shared" si="12"/>
        <v>0</v>
      </c>
      <c r="K50" s="16" t="e">
        <f t="shared" si="13"/>
        <v>#DIV/0!</v>
      </c>
      <c r="L50" s="16" t="e">
        <f t="shared" si="14"/>
        <v>#DIV/0!</v>
      </c>
      <c r="M50" s="16" t="e">
        <f t="shared" si="15"/>
        <v>#DIV/0!</v>
      </c>
    </row>
    <row r="51" spans="1:13" x14ac:dyDescent="0.25">
      <c r="A51" s="16">
        <v>38</v>
      </c>
      <c r="B51" s="16"/>
      <c r="C51" s="16"/>
      <c r="D51" s="16"/>
      <c r="E51" s="16"/>
      <c r="F51" s="16"/>
      <c r="G51" s="16"/>
      <c r="H51" s="16"/>
      <c r="I51" s="16"/>
      <c r="J51" s="16">
        <f t="shared" si="12"/>
        <v>0</v>
      </c>
      <c r="K51" s="16" t="e">
        <f t="shared" si="13"/>
        <v>#DIV/0!</v>
      </c>
      <c r="L51" s="16" t="e">
        <f t="shared" si="14"/>
        <v>#DIV/0!</v>
      </c>
      <c r="M51" s="16" t="e">
        <f t="shared" si="15"/>
        <v>#DIV/0!</v>
      </c>
    </row>
  </sheetData>
  <mergeCells count="5">
    <mergeCell ref="D12:M12"/>
    <mergeCell ref="C12:C13"/>
    <mergeCell ref="G6:M9"/>
    <mergeCell ref="B3:E3"/>
    <mergeCell ref="A4:A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zoomScale="80" zoomScaleNormal="80" workbookViewId="0">
      <selection activeCell="C41" sqref="C41"/>
    </sheetView>
  </sheetViews>
  <sheetFormatPr baseColWidth="10" defaultRowHeight="15" x14ac:dyDescent="0.25"/>
  <cols>
    <col min="1" max="1" width="13.5703125" style="5" customWidth="1"/>
    <col min="2" max="2" width="26.7109375" style="5" customWidth="1"/>
    <col min="3" max="3" width="22" style="5" customWidth="1"/>
    <col min="4" max="4" width="13.85546875" style="5" customWidth="1"/>
    <col min="5" max="5" width="18.5703125" style="5" customWidth="1"/>
    <col min="6" max="6" width="22.28515625" style="5" customWidth="1"/>
    <col min="7" max="7" width="21.7109375" style="5" customWidth="1"/>
    <col min="8" max="8" width="22.140625" style="5" customWidth="1"/>
    <col min="9" max="10" width="22.28515625" style="5" customWidth="1"/>
    <col min="11" max="11" width="18.5703125" style="5" customWidth="1"/>
    <col min="12" max="12" width="15.5703125" style="5" customWidth="1"/>
    <col min="13" max="13" width="17.85546875" style="5" customWidth="1"/>
    <col min="14" max="14" width="16.85546875" style="5" customWidth="1"/>
    <col min="15" max="16384" width="11.42578125" style="5"/>
  </cols>
  <sheetData>
    <row r="1" spans="1:20" x14ac:dyDescent="0.25">
      <c r="A1" s="17"/>
      <c r="B1" s="17"/>
      <c r="C1" s="17"/>
      <c r="D1" s="17"/>
      <c r="E1" s="17"/>
      <c r="F1" s="17"/>
      <c r="G1" s="17"/>
      <c r="H1" s="17"/>
      <c r="I1" s="17"/>
      <c r="J1" s="17"/>
      <c r="K1" s="17"/>
      <c r="L1" s="17"/>
      <c r="M1" s="17"/>
      <c r="N1" s="17"/>
      <c r="O1" s="17"/>
    </row>
    <row r="2" spans="1:20" ht="120" hidden="1" x14ac:dyDescent="0.25">
      <c r="A2" s="18"/>
      <c r="B2" s="25" t="s">
        <v>34</v>
      </c>
      <c r="C2" s="25" t="s">
        <v>40</v>
      </c>
      <c r="D2" s="25" t="s">
        <v>42</v>
      </c>
      <c r="E2" s="25" t="s">
        <v>43</v>
      </c>
      <c r="F2" s="25" t="s">
        <v>44</v>
      </c>
      <c r="G2" s="25" t="s">
        <v>45</v>
      </c>
      <c r="H2" s="25" t="s">
        <v>46</v>
      </c>
      <c r="I2" s="25" t="s">
        <v>47</v>
      </c>
      <c r="J2" s="25" t="s">
        <v>48</v>
      </c>
      <c r="K2" s="26"/>
      <c r="L2" s="26"/>
      <c r="M2" s="17"/>
      <c r="N2" s="17"/>
      <c r="O2" s="17"/>
    </row>
    <row r="3" spans="1:20" hidden="1" x14ac:dyDescent="0.25">
      <c r="A3" s="18" t="s">
        <v>49</v>
      </c>
      <c r="B3" s="18" t="s">
        <v>35</v>
      </c>
      <c r="C3" s="18" t="s">
        <v>35</v>
      </c>
      <c r="D3" s="18" t="s">
        <v>36</v>
      </c>
      <c r="E3" s="18" t="s">
        <v>36</v>
      </c>
      <c r="F3" s="18" t="s">
        <v>52</v>
      </c>
      <c r="G3" s="18" t="s">
        <v>57</v>
      </c>
      <c r="H3" s="18" t="s">
        <v>58</v>
      </c>
      <c r="I3" s="18" t="s">
        <v>52</v>
      </c>
      <c r="J3" s="18" t="s">
        <v>68</v>
      </c>
      <c r="K3" s="17"/>
      <c r="L3" s="17"/>
      <c r="M3" s="17"/>
      <c r="N3" s="17"/>
      <c r="O3" s="17"/>
    </row>
    <row r="4" spans="1:20" ht="90" hidden="1" x14ac:dyDescent="0.25">
      <c r="A4" s="18" t="s">
        <v>50</v>
      </c>
      <c r="B4" s="18" t="s">
        <v>36</v>
      </c>
      <c r="C4" s="18" t="s">
        <v>36</v>
      </c>
      <c r="D4" s="18" t="s">
        <v>37</v>
      </c>
      <c r="E4" s="18" t="s">
        <v>37</v>
      </c>
      <c r="F4" s="18" t="s">
        <v>53</v>
      </c>
      <c r="G4" s="18" t="s">
        <v>63</v>
      </c>
      <c r="H4" s="18" t="s">
        <v>59</v>
      </c>
      <c r="I4" s="18" t="s">
        <v>52</v>
      </c>
      <c r="J4" s="18" t="s">
        <v>68</v>
      </c>
      <c r="K4" s="17"/>
      <c r="L4" s="17"/>
      <c r="M4" s="17"/>
      <c r="N4" s="17"/>
      <c r="O4" s="17"/>
    </row>
    <row r="5" spans="1:20" ht="120" hidden="1" x14ac:dyDescent="0.25">
      <c r="A5" s="18" t="s">
        <v>7</v>
      </c>
      <c r="B5" s="18" t="s">
        <v>37</v>
      </c>
      <c r="C5" s="18" t="s">
        <v>37</v>
      </c>
      <c r="D5" s="18" t="s">
        <v>41</v>
      </c>
      <c r="E5" s="18" t="s">
        <v>41</v>
      </c>
      <c r="F5" s="18" t="s">
        <v>54</v>
      </c>
      <c r="G5" s="18" t="s">
        <v>64</v>
      </c>
      <c r="H5" s="18" t="s">
        <v>60</v>
      </c>
      <c r="I5" s="18" t="s">
        <v>52</v>
      </c>
      <c r="J5" s="18" t="s">
        <v>68</v>
      </c>
      <c r="K5" s="17"/>
      <c r="L5" s="17"/>
      <c r="M5" s="17"/>
      <c r="N5" s="17"/>
      <c r="O5" s="17"/>
    </row>
    <row r="6" spans="1:20" ht="105" hidden="1" x14ac:dyDescent="0.25">
      <c r="A6" s="18" t="s">
        <v>8</v>
      </c>
      <c r="B6" s="27" t="s">
        <v>38</v>
      </c>
      <c r="C6" s="27" t="s">
        <v>38</v>
      </c>
      <c r="D6" s="18" t="s">
        <v>38</v>
      </c>
      <c r="E6" s="18" t="s">
        <v>38</v>
      </c>
      <c r="F6" s="18" t="s">
        <v>55</v>
      </c>
      <c r="G6" s="18" t="s">
        <v>65</v>
      </c>
      <c r="H6" s="18" t="s">
        <v>61</v>
      </c>
      <c r="I6" s="18" t="s">
        <v>67</v>
      </c>
      <c r="J6" s="18" t="s">
        <v>70</v>
      </c>
      <c r="K6" s="17"/>
      <c r="L6" s="17"/>
      <c r="M6" s="17"/>
      <c r="N6" s="17"/>
      <c r="O6" s="17"/>
    </row>
    <row r="7" spans="1:20" ht="105" hidden="1" x14ac:dyDescent="0.25">
      <c r="A7" s="18" t="s">
        <v>51</v>
      </c>
      <c r="B7" s="27" t="s">
        <v>39</v>
      </c>
      <c r="C7" s="27" t="s">
        <v>39</v>
      </c>
      <c r="D7" s="18" t="s">
        <v>39</v>
      </c>
      <c r="E7" s="18" t="s">
        <v>39</v>
      </c>
      <c r="F7" s="18" t="s">
        <v>56</v>
      </c>
      <c r="G7" s="18" t="s">
        <v>66</v>
      </c>
      <c r="H7" s="18" t="s">
        <v>62</v>
      </c>
      <c r="I7" s="18" t="s">
        <v>78</v>
      </c>
      <c r="J7" s="18" t="s">
        <v>69</v>
      </c>
      <c r="K7" s="17"/>
      <c r="L7" s="17"/>
      <c r="M7" s="17"/>
      <c r="N7" s="17"/>
      <c r="O7" s="17"/>
    </row>
    <row r="8" spans="1:20" hidden="1" x14ac:dyDescent="0.25">
      <c r="A8" s="28"/>
      <c r="B8" s="29"/>
      <c r="C8" s="29"/>
      <c r="D8" s="28"/>
      <c r="E8" s="28"/>
      <c r="F8" s="28"/>
      <c r="G8" s="28"/>
      <c r="H8" s="28"/>
      <c r="I8" s="28"/>
      <c r="J8" s="28"/>
      <c r="K8" s="17"/>
      <c r="L8" s="17"/>
      <c r="M8" s="17"/>
      <c r="N8" s="17"/>
      <c r="O8" s="17"/>
    </row>
    <row r="9" spans="1:20" hidden="1" x14ac:dyDescent="0.25">
      <c r="A9" s="30"/>
      <c r="B9" s="30"/>
      <c r="C9" s="30"/>
      <c r="D9" s="30"/>
      <c r="E9" s="30"/>
      <c r="F9" s="30"/>
      <c r="G9" s="30"/>
      <c r="H9" s="30"/>
      <c r="I9" s="30"/>
      <c r="J9" s="30"/>
      <c r="K9" s="17"/>
      <c r="L9" s="17"/>
      <c r="M9" s="17"/>
      <c r="N9" s="17"/>
      <c r="O9" s="17"/>
    </row>
    <row r="10" spans="1:20" hidden="1" x14ac:dyDescent="0.25">
      <c r="A10" s="30"/>
      <c r="B10" s="30"/>
      <c r="C10" s="30"/>
      <c r="D10" s="30"/>
      <c r="E10" s="30"/>
      <c r="F10" s="30"/>
      <c r="G10" s="30"/>
      <c r="H10" s="30"/>
      <c r="I10" s="30"/>
      <c r="J10" s="30"/>
      <c r="K10" s="17"/>
      <c r="L10" s="17"/>
      <c r="M10" s="17"/>
      <c r="N10" s="17"/>
      <c r="O10" s="17"/>
    </row>
    <row r="11" spans="1:20" hidden="1" x14ac:dyDescent="0.25">
      <c r="A11" s="30"/>
      <c r="B11" s="30"/>
      <c r="C11" s="30"/>
      <c r="D11" s="30"/>
      <c r="E11" s="30"/>
      <c r="F11" s="30"/>
      <c r="G11" s="30"/>
      <c r="H11" s="30"/>
      <c r="I11" s="30"/>
      <c r="J11" s="30"/>
      <c r="K11" s="17"/>
      <c r="L11" s="17"/>
      <c r="M11" s="17"/>
      <c r="N11" s="17"/>
      <c r="O11" s="17"/>
    </row>
    <row r="12" spans="1:20" x14ac:dyDescent="0.25">
      <c r="A12" s="17"/>
      <c r="B12" s="17"/>
      <c r="C12" s="17"/>
      <c r="D12" s="17"/>
      <c r="E12" s="17"/>
      <c r="F12" s="17"/>
      <c r="G12" s="17"/>
      <c r="H12" s="17"/>
      <c r="I12" s="17"/>
      <c r="J12" s="17"/>
      <c r="K12" s="17"/>
      <c r="L12" s="17"/>
      <c r="M12" s="17"/>
      <c r="N12" s="17"/>
      <c r="O12" s="17"/>
    </row>
    <row r="13" spans="1:20" ht="18" x14ac:dyDescent="0.25">
      <c r="A13" s="71" t="s">
        <v>76</v>
      </c>
      <c r="B13" s="71"/>
      <c r="C13" s="71"/>
      <c r="D13" s="71"/>
      <c r="E13" s="71"/>
      <c r="F13" s="71"/>
      <c r="G13" s="71"/>
      <c r="H13" s="71"/>
      <c r="I13" s="71"/>
      <c r="J13" s="71"/>
      <c r="K13" s="71"/>
      <c r="L13" s="71"/>
      <c r="M13" s="71"/>
      <c r="N13" s="69" t="s">
        <v>71</v>
      </c>
      <c r="O13" s="70"/>
      <c r="P13" s="4"/>
      <c r="Q13" s="4"/>
      <c r="R13" s="4"/>
      <c r="S13" s="4"/>
      <c r="T13" s="4"/>
    </row>
    <row r="14" spans="1:20" ht="154.5" customHeight="1" x14ac:dyDescent="0.25">
      <c r="A14" s="73" t="s">
        <v>71</v>
      </c>
      <c r="B14" s="74" t="s">
        <v>72</v>
      </c>
      <c r="C14" s="73" t="s">
        <v>73</v>
      </c>
      <c r="D14" s="73" t="s">
        <v>74</v>
      </c>
      <c r="E14" s="72" t="s">
        <v>34</v>
      </c>
      <c r="F14" s="72" t="s">
        <v>40</v>
      </c>
      <c r="G14" s="72" t="s">
        <v>42</v>
      </c>
      <c r="H14" s="72" t="s">
        <v>43</v>
      </c>
      <c r="I14" s="72" t="s">
        <v>44</v>
      </c>
      <c r="J14" s="72" t="s">
        <v>45</v>
      </c>
      <c r="K14" s="72" t="s">
        <v>46</v>
      </c>
      <c r="L14" s="72" t="s">
        <v>47</v>
      </c>
      <c r="M14" s="72" t="s">
        <v>48</v>
      </c>
      <c r="N14" s="73" t="s">
        <v>77</v>
      </c>
      <c r="O14" s="75" t="s">
        <v>75</v>
      </c>
    </row>
    <row r="15" spans="1:20" ht="15" customHeight="1" x14ac:dyDescent="0.25">
      <c r="A15" s="73"/>
      <c r="B15" s="74"/>
      <c r="C15" s="73"/>
      <c r="D15" s="73"/>
      <c r="E15" s="72"/>
      <c r="F15" s="72"/>
      <c r="G15" s="72"/>
      <c r="H15" s="72"/>
      <c r="I15" s="72"/>
      <c r="J15" s="72"/>
      <c r="K15" s="72"/>
      <c r="L15" s="72"/>
      <c r="M15" s="72"/>
      <c r="N15" s="73"/>
      <c r="O15" s="75"/>
    </row>
    <row r="16" spans="1:20" ht="24.75" customHeight="1" x14ac:dyDescent="0.25">
      <c r="A16" s="16"/>
      <c r="B16" s="16"/>
      <c r="C16" s="16"/>
      <c r="D16" s="16"/>
      <c r="E16" s="16"/>
      <c r="F16" s="16"/>
      <c r="G16" s="16"/>
      <c r="H16" s="16"/>
      <c r="I16" s="16"/>
      <c r="J16" s="16"/>
      <c r="K16" s="16"/>
      <c r="L16" s="16"/>
      <c r="M16" s="16"/>
      <c r="N16" s="8" t="str">
        <f>IF(OR(E16=$B$7,F16=$C$7,G16=$D$7,H16=$E$7,I16=$F$7,J16=$G$7,K16=$H$7,L16=$I$7,M16=$J$7),$A$7,IF(OR(E16=$B$6,F16=$C$6,G16=$D$6,H16=$E$6,I16=$F$6,J16=$G$6,K16=$H$6,L16=$I$6,M16=$J$6),$A$6,IF(OR(E16=$B$5,F16=$C$5,G16=$D$5,H16=$E$5,I16=$F$5,J16=$G$5,K16=$H$5,L16=$I$5,M16=$J$5),$A$5,IF(OR(E16=$B$4,F16=$C$4,G16=$D$4,H16=$E$4,I16=$F$4,J16=$G$4,K16=$H$4,L16=$I$4,M16=$J$4),$A$4,$A$3))))</f>
        <v>Insignificante</v>
      </c>
      <c r="O16" s="9">
        <f>IF(N16="Catastrófico",5,IF(N16="Mayor",4,IF(N16="Moderado",3,IF(N16="Menor",2,1))))</f>
        <v>1</v>
      </c>
    </row>
    <row r="17" spans="1:15" x14ac:dyDescent="0.25">
      <c r="A17" s="16"/>
      <c r="B17" s="16"/>
      <c r="C17" s="16"/>
      <c r="D17" s="16"/>
      <c r="E17" s="16"/>
      <c r="F17" s="16"/>
      <c r="G17" s="16"/>
      <c r="H17" s="16"/>
      <c r="I17" s="16"/>
      <c r="J17" s="16"/>
      <c r="K17" s="16"/>
      <c r="L17" s="16"/>
      <c r="M17" s="16"/>
      <c r="N17" s="8" t="str">
        <f t="shared" ref="N17:N34" si="0">IF(OR(E17=$B$7,F17=$C$7,G17=$D$7,H17=$E$7,I17=$F$7,J17=$G$7,K17=$H$7,L17=$I$7,M17=$J$7),$A$7,IF(OR(E17=$B$6,F17=$C$6,G17=$D$6,H17=$E$6,I17=$F$6,J17=$G$6,K17=$H$6,L17=$I$6,M17=$J$6),$A$6,IF(OR(E17=$B$5,F17=$C$5,G17=$D$5,H17=$E$5,I17=$F$5,J17=$G$5,K17=$H$5,L17=$I$5,M17=$J$5),$A$5,IF(OR(E17=$B$4,F17=$C$4,G17=$D$4,H17=$E$4,I17=$F$4,J17=$G$4,K17=$H$4,L17=$I$4,M17=$J$4),$A$4,$A$3))))</f>
        <v>Insignificante</v>
      </c>
      <c r="O17" s="9">
        <f t="shared" ref="O17:O34" si="1">IF(N17="Catastrófico",5,IF(N17="Mayor",4,IF(N17="Moderado",3,IF(N17="Menor",2,1))))</f>
        <v>1</v>
      </c>
    </row>
    <row r="18" spans="1:15" x14ac:dyDescent="0.25">
      <c r="A18" s="16"/>
      <c r="B18" s="16"/>
      <c r="C18" s="16"/>
      <c r="D18" s="16"/>
      <c r="E18" s="16"/>
      <c r="F18" s="16"/>
      <c r="G18" s="16"/>
      <c r="H18" s="16"/>
      <c r="I18" s="16"/>
      <c r="J18" s="16"/>
      <c r="K18" s="16"/>
      <c r="L18" s="16"/>
      <c r="M18" s="16"/>
      <c r="N18" s="8" t="str">
        <f t="shared" si="0"/>
        <v>Insignificante</v>
      </c>
      <c r="O18" s="9">
        <f t="shared" si="1"/>
        <v>1</v>
      </c>
    </row>
    <row r="19" spans="1:15" x14ac:dyDescent="0.25">
      <c r="A19" s="16"/>
      <c r="B19" s="16"/>
      <c r="C19" s="16"/>
      <c r="D19" s="16"/>
      <c r="E19" s="16"/>
      <c r="F19" s="16"/>
      <c r="G19" s="16"/>
      <c r="H19" s="16"/>
      <c r="I19" s="16"/>
      <c r="J19" s="16"/>
      <c r="K19" s="16"/>
      <c r="L19" s="16"/>
      <c r="M19" s="16"/>
      <c r="N19" s="8" t="str">
        <f t="shared" si="0"/>
        <v>Insignificante</v>
      </c>
      <c r="O19" s="9">
        <f t="shared" si="1"/>
        <v>1</v>
      </c>
    </row>
    <row r="20" spans="1:15" x14ac:dyDescent="0.25">
      <c r="A20" s="16"/>
      <c r="B20" s="16"/>
      <c r="C20" s="16"/>
      <c r="D20" s="16"/>
      <c r="E20" s="16"/>
      <c r="F20" s="16"/>
      <c r="G20" s="16"/>
      <c r="H20" s="16"/>
      <c r="I20" s="16"/>
      <c r="J20" s="16"/>
      <c r="K20" s="16"/>
      <c r="L20" s="16"/>
      <c r="M20" s="16"/>
      <c r="N20" s="8" t="str">
        <f t="shared" si="0"/>
        <v>Insignificante</v>
      </c>
      <c r="O20" s="9">
        <f t="shared" si="1"/>
        <v>1</v>
      </c>
    </row>
    <row r="21" spans="1:15" x14ac:dyDescent="0.25">
      <c r="A21" s="16"/>
      <c r="B21" s="16"/>
      <c r="C21" s="16"/>
      <c r="D21" s="16"/>
      <c r="E21" s="16"/>
      <c r="F21" s="16"/>
      <c r="G21" s="16"/>
      <c r="H21" s="16"/>
      <c r="I21" s="16"/>
      <c r="J21" s="16"/>
      <c r="K21" s="16"/>
      <c r="L21" s="16"/>
      <c r="M21" s="16"/>
      <c r="N21" s="8" t="str">
        <f t="shared" si="0"/>
        <v>Insignificante</v>
      </c>
      <c r="O21" s="9">
        <f t="shared" si="1"/>
        <v>1</v>
      </c>
    </row>
    <row r="22" spans="1:15" x14ac:dyDescent="0.25">
      <c r="A22" s="16"/>
      <c r="B22" s="16"/>
      <c r="C22" s="16"/>
      <c r="D22" s="16"/>
      <c r="E22" s="16"/>
      <c r="F22" s="16"/>
      <c r="G22" s="16"/>
      <c r="H22" s="16"/>
      <c r="I22" s="16"/>
      <c r="J22" s="16"/>
      <c r="K22" s="16"/>
      <c r="L22" s="16"/>
      <c r="M22" s="16"/>
      <c r="N22" s="8" t="str">
        <f t="shared" si="0"/>
        <v>Insignificante</v>
      </c>
      <c r="O22" s="9">
        <f t="shared" si="1"/>
        <v>1</v>
      </c>
    </row>
    <row r="23" spans="1:15" x14ac:dyDescent="0.25">
      <c r="A23" s="16"/>
      <c r="B23" s="16"/>
      <c r="C23" s="16"/>
      <c r="D23" s="16"/>
      <c r="E23" s="16"/>
      <c r="F23" s="16"/>
      <c r="G23" s="16"/>
      <c r="H23" s="16"/>
      <c r="I23" s="16"/>
      <c r="J23" s="16"/>
      <c r="K23" s="16"/>
      <c r="L23" s="16"/>
      <c r="M23" s="16"/>
      <c r="N23" s="8" t="str">
        <f t="shared" si="0"/>
        <v>Insignificante</v>
      </c>
      <c r="O23" s="9">
        <f t="shared" si="1"/>
        <v>1</v>
      </c>
    </row>
    <row r="24" spans="1:15" x14ac:dyDescent="0.25">
      <c r="A24" s="16"/>
      <c r="B24" s="16"/>
      <c r="C24" s="16"/>
      <c r="D24" s="16"/>
      <c r="E24" s="16"/>
      <c r="F24" s="16"/>
      <c r="G24" s="16"/>
      <c r="H24" s="16"/>
      <c r="I24" s="16"/>
      <c r="J24" s="16"/>
      <c r="K24" s="16"/>
      <c r="L24" s="16"/>
      <c r="M24" s="16"/>
      <c r="N24" s="8" t="str">
        <f t="shared" si="0"/>
        <v>Insignificante</v>
      </c>
      <c r="O24" s="9">
        <f t="shared" si="1"/>
        <v>1</v>
      </c>
    </row>
    <row r="25" spans="1:15" x14ac:dyDescent="0.25">
      <c r="A25" s="16"/>
      <c r="B25" s="16"/>
      <c r="C25" s="16"/>
      <c r="D25" s="16"/>
      <c r="E25" s="16"/>
      <c r="F25" s="16"/>
      <c r="G25" s="16"/>
      <c r="H25" s="16"/>
      <c r="I25" s="16"/>
      <c r="J25" s="16"/>
      <c r="K25" s="16"/>
      <c r="L25" s="16"/>
      <c r="M25" s="16"/>
      <c r="N25" s="8" t="str">
        <f t="shared" si="0"/>
        <v>Insignificante</v>
      </c>
      <c r="O25" s="9">
        <f t="shared" si="1"/>
        <v>1</v>
      </c>
    </row>
    <row r="26" spans="1:15" x14ac:dyDescent="0.25">
      <c r="A26" s="16"/>
      <c r="B26" s="16"/>
      <c r="C26" s="16"/>
      <c r="D26" s="16"/>
      <c r="E26" s="16"/>
      <c r="F26" s="16"/>
      <c r="G26" s="16"/>
      <c r="H26" s="16"/>
      <c r="I26" s="16"/>
      <c r="J26" s="16"/>
      <c r="K26" s="16"/>
      <c r="L26" s="16"/>
      <c r="M26" s="16"/>
      <c r="N26" s="8" t="str">
        <f t="shared" si="0"/>
        <v>Insignificante</v>
      </c>
      <c r="O26" s="9">
        <f t="shared" si="1"/>
        <v>1</v>
      </c>
    </row>
    <row r="27" spans="1:15" x14ac:dyDescent="0.25">
      <c r="A27" s="16"/>
      <c r="B27" s="16"/>
      <c r="C27" s="16"/>
      <c r="D27" s="16"/>
      <c r="E27" s="16"/>
      <c r="F27" s="16"/>
      <c r="G27" s="16"/>
      <c r="H27" s="16"/>
      <c r="I27" s="16"/>
      <c r="J27" s="16"/>
      <c r="K27" s="16"/>
      <c r="L27" s="16"/>
      <c r="M27" s="16"/>
      <c r="N27" s="8" t="str">
        <f t="shared" si="0"/>
        <v>Insignificante</v>
      </c>
      <c r="O27" s="9">
        <f t="shared" si="1"/>
        <v>1</v>
      </c>
    </row>
    <row r="28" spans="1:15" x14ac:dyDescent="0.25">
      <c r="A28" s="16"/>
      <c r="B28" s="16"/>
      <c r="C28" s="16"/>
      <c r="D28" s="16"/>
      <c r="E28" s="16"/>
      <c r="F28" s="16"/>
      <c r="G28" s="16"/>
      <c r="H28" s="16"/>
      <c r="I28" s="16"/>
      <c r="J28" s="16"/>
      <c r="K28" s="16"/>
      <c r="L28" s="16"/>
      <c r="M28" s="16"/>
      <c r="N28" s="8" t="str">
        <f t="shared" si="0"/>
        <v>Insignificante</v>
      </c>
      <c r="O28" s="9">
        <f t="shared" si="1"/>
        <v>1</v>
      </c>
    </row>
    <row r="29" spans="1:15" x14ac:dyDescent="0.25">
      <c r="A29" s="16"/>
      <c r="B29" s="16"/>
      <c r="C29" s="16"/>
      <c r="D29" s="16"/>
      <c r="E29" s="16"/>
      <c r="F29" s="16"/>
      <c r="G29" s="16"/>
      <c r="H29" s="16"/>
      <c r="I29" s="16"/>
      <c r="J29" s="16"/>
      <c r="K29" s="16"/>
      <c r="L29" s="16"/>
      <c r="M29" s="16"/>
      <c r="N29" s="8" t="str">
        <f t="shared" si="0"/>
        <v>Insignificante</v>
      </c>
      <c r="O29" s="9">
        <f t="shared" si="1"/>
        <v>1</v>
      </c>
    </row>
    <row r="30" spans="1:15" x14ac:dyDescent="0.25">
      <c r="A30" s="16"/>
      <c r="B30" s="16"/>
      <c r="C30" s="16"/>
      <c r="D30" s="16"/>
      <c r="E30" s="16"/>
      <c r="F30" s="16"/>
      <c r="G30" s="16"/>
      <c r="H30" s="16"/>
      <c r="I30" s="16"/>
      <c r="J30" s="16"/>
      <c r="K30" s="16"/>
      <c r="L30" s="16"/>
      <c r="M30" s="16"/>
      <c r="N30" s="8" t="str">
        <f t="shared" si="0"/>
        <v>Insignificante</v>
      </c>
      <c r="O30" s="9">
        <f t="shared" si="1"/>
        <v>1</v>
      </c>
    </row>
    <row r="31" spans="1:15" x14ac:dyDescent="0.25">
      <c r="A31" s="16"/>
      <c r="B31" s="16"/>
      <c r="C31" s="16"/>
      <c r="D31" s="16"/>
      <c r="E31" s="16"/>
      <c r="F31" s="16"/>
      <c r="G31" s="16"/>
      <c r="H31" s="16"/>
      <c r="I31" s="16"/>
      <c r="J31" s="16"/>
      <c r="K31" s="16"/>
      <c r="L31" s="16"/>
      <c r="M31" s="16"/>
      <c r="N31" s="8" t="str">
        <f t="shared" si="0"/>
        <v>Insignificante</v>
      </c>
      <c r="O31" s="9">
        <f t="shared" si="1"/>
        <v>1</v>
      </c>
    </row>
    <row r="32" spans="1:15" x14ac:dyDescent="0.25">
      <c r="A32" s="16"/>
      <c r="B32" s="16"/>
      <c r="C32" s="16"/>
      <c r="D32" s="16"/>
      <c r="E32" s="16"/>
      <c r="F32" s="16"/>
      <c r="G32" s="16"/>
      <c r="H32" s="16"/>
      <c r="I32" s="16"/>
      <c r="J32" s="16"/>
      <c r="K32" s="16"/>
      <c r="L32" s="16"/>
      <c r="M32" s="16"/>
      <c r="N32" s="8" t="str">
        <f t="shared" si="0"/>
        <v>Insignificante</v>
      </c>
      <c r="O32" s="9">
        <f t="shared" si="1"/>
        <v>1</v>
      </c>
    </row>
    <row r="33" spans="1:15" x14ac:dyDescent="0.25">
      <c r="A33" s="16"/>
      <c r="B33" s="16"/>
      <c r="C33" s="16"/>
      <c r="D33" s="16"/>
      <c r="E33" s="16"/>
      <c r="F33" s="16"/>
      <c r="G33" s="16"/>
      <c r="H33" s="16"/>
      <c r="I33" s="16"/>
      <c r="J33" s="16"/>
      <c r="K33" s="16"/>
      <c r="L33" s="16"/>
      <c r="M33" s="16"/>
      <c r="N33" s="8" t="str">
        <f t="shared" si="0"/>
        <v>Insignificante</v>
      </c>
      <c r="O33" s="9">
        <f t="shared" si="1"/>
        <v>1</v>
      </c>
    </row>
    <row r="34" spans="1:15" x14ac:dyDescent="0.25">
      <c r="A34" s="16"/>
      <c r="B34" s="16"/>
      <c r="C34" s="16"/>
      <c r="D34" s="16"/>
      <c r="E34" s="16"/>
      <c r="F34" s="16"/>
      <c r="G34" s="16"/>
      <c r="H34" s="16"/>
      <c r="I34" s="16"/>
      <c r="J34" s="16"/>
      <c r="K34" s="16"/>
      <c r="L34" s="16"/>
      <c r="M34" s="16"/>
      <c r="N34" s="8" t="str">
        <f t="shared" si="0"/>
        <v>Insignificante</v>
      </c>
      <c r="O34" s="9">
        <f t="shared" si="1"/>
        <v>1</v>
      </c>
    </row>
  </sheetData>
  <sheetProtection password="CF26" sheet="1" objects="1" scenarios="1"/>
  <mergeCells count="17">
    <mergeCell ref="M14:M15"/>
    <mergeCell ref="N13:O13"/>
    <mergeCell ref="A13:M13"/>
    <mergeCell ref="G14:G15"/>
    <mergeCell ref="H14:H15"/>
    <mergeCell ref="I14:I15"/>
    <mergeCell ref="J14:J15"/>
    <mergeCell ref="K14:K15"/>
    <mergeCell ref="L14:L15"/>
    <mergeCell ref="A14:A15"/>
    <mergeCell ref="B14:B15"/>
    <mergeCell ref="C14:C15"/>
    <mergeCell ref="D14:D15"/>
    <mergeCell ref="E14:E15"/>
    <mergeCell ref="F14:F15"/>
    <mergeCell ref="N14:N15"/>
    <mergeCell ref="O14:O15"/>
  </mergeCells>
  <dataValidations count="9">
    <dataValidation type="list" allowBlank="1" showInputMessage="1" showErrorMessage="1" sqref="E16:E33">
      <formula1>$B$3:$B$7</formula1>
    </dataValidation>
    <dataValidation type="list" allowBlank="1" showInputMessage="1" showErrorMessage="1" sqref="F16:F32">
      <formula1>$C$3:$C$7</formula1>
    </dataValidation>
    <dataValidation type="list" allowBlank="1" showInputMessage="1" showErrorMessage="1" sqref="G16:G33">
      <formula1>$D$3:$D$7</formula1>
    </dataValidation>
    <dataValidation type="list" allowBlank="1" showInputMessage="1" showErrorMessage="1" sqref="H16:H33">
      <formula1>$E$3:$E$7</formula1>
    </dataValidation>
    <dataValidation type="list" allowBlank="1" showInputMessage="1" showErrorMessage="1" sqref="I16:I33">
      <formula1>$F$3:$F$7</formula1>
    </dataValidation>
    <dataValidation type="list" allowBlank="1" showInputMessage="1" showErrorMessage="1" sqref="J16:J33">
      <formula1>$G$3:$G$7</formula1>
    </dataValidation>
    <dataValidation type="list" allowBlank="1" showInputMessage="1" showErrorMessage="1" sqref="K16:K33">
      <formula1>$H$3:$H$7</formula1>
    </dataValidation>
    <dataValidation type="list" allowBlank="1" showInputMessage="1" showErrorMessage="1" sqref="L16:L33">
      <formula1>$I$5:$I$7</formula1>
    </dataValidation>
    <dataValidation type="list" allowBlank="1" showInputMessage="1" showErrorMessage="1" sqref="M16:M33">
      <formula1>$J$5:$J$7</formula1>
    </dataValidation>
  </dataValidations>
  <pageMargins left="0.7" right="0.7" top="0.75" bottom="0.75" header="0.3" footer="0.3"/>
  <pageSetup orientation="portrait" horizontalDpi="4294967295" verticalDpi="4294967295" r:id="rId1"/>
  <extLst>
    <ext xmlns:x14="http://schemas.microsoft.com/office/spreadsheetml/2009/9/main" uri="{78C0D931-6437-407d-A8EE-F0AAD7539E65}">
      <x14:conditionalFormattings>
        <x14:conditionalFormatting xmlns:xm="http://schemas.microsoft.com/office/excel/2006/main">
          <x14:cfRule type="containsText" priority="1" operator="containsText" id="{532787C8-7ADF-47D6-9843-D6D31398EE22}">
            <xm:f>NOT(ISERROR(SEARCH($B$4,E16)))</xm:f>
            <xm:f>$B$4</xm:f>
            <x14:dxf>
              <fill>
                <patternFill>
                  <bgColor theme="2" tint="-0.499984740745262"/>
                </patternFill>
              </fill>
            </x14:dxf>
          </x14:cfRule>
          <x14:cfRule type="containsText" priority="2" stopIfTrue="1" operator="containsText" id="{F79D91C8-6A02-47E9-BDA8-25B73390C1BE}">
            <xm:f>NOT(ISERROR(SEARCH($B$3,E16)))</xm:f>
            <xm:f>$B$3</xm:f>
            <x14:dxf>
              <font>
                <color rgb="FF9C0006"/>
              </font>
              <fill>
                <patternFill>
                  <bgColor rgb="FF00B050"/>
                </patternFill>
              </fill>
            </x14:dxf>
          </x14:cfRule>
          <xm:sqref>E16:E33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6"/>
  <sheetViews>
    <sheetView topLeftCell="L17" workbookViewId="0">
      <selection activeCell="W20" sqref="W20"/>
    </sheetView>
  </sheetViews>
  <sheetFormatPr baseColWidth="10" defaultRowHeight="15" x14ac:dyDescent="0.25"/>
  <cols>
    <col min="1" max="1" width="16.7109375" style="5" customWidth="1"/>
    <col min="2" max="2" width="12.5703125" style="5" customWidth="1"/>
    <col min="3" max="3" width="5.7109375" style="5" customWidth="1"/>
    <col min="4" max="4" width="23.7109375" style="5" customWidth="1"/>
    <col min="5" max="5" width="11.42578125" style="5"/>
    <col min="6" max="6" width="17.5703125" style="5" customWidth="1"/>
    <col min="7" max="7" width="19.140625" style="5" customWidth="1"/>
    <col min="8" max="8" width="20.7109375" style="5" customWidth="1"/>
    <col min="9" max="9" width="19.140625" style="5" customWidth="1"/>
    <col min="10" max="10" width="12.85546875" style="5" customWidth="1"/>
    <col min="11" max="11" width="17.28515625" style="5" customWidth="1"/>
    <col min="12" max="12" width="23.42578125" style="5" customWidth="1"/>
    <col min="13" max="13" width="15.7109375" style="5" customWidth="1"/>
    <col min="14" max="14" width="24.140625" style="5" customWidth="1"/>
    <col min="15" max="15" width="16" style="5" customWidth="1"/>
    <col min="16" max="16" width="14.140625" style="5" customWidth="1"/>
    <col min="17" max="17" width="12" style="5" customWidth="1"/>
    <col min="18" max="19" width="11.42578125" style="5"/>
    <col min="20" max="20" width="14.42578125" style="5" customWidth="1"/>
    <col min="21" max="16384" width="11.42578125" style="5"/>
  </cols>
  <sheetData>
    <row r="1" spans="1:27"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row>
    <row r="2" spans="1:27" hidden="1" x14ac:dyDescent="0.25">
      <c r="A2" s="17"/>
      <c r="B2" s="17"/>
      <c r="C2" s="17"/>
      <c r="D2" s="17"/>
      <c r="E2" s="17"/>
      <c r="F2" s="17"/>
      <c r="G2" s="17"/>
      <c r="H2" s="17"/>
      <c r="I2" s="17" t="s">
        <v>178</v>
      </c>
      <c r="J2" s="17" t="s">
        <v>179</v>
      </c>
      <c r="K2" s="17"/>
      <c r="L2" s="17"/>
      <c r="M2" s="17"/>
      <c r="N2" s="17"/>
      <c r="O2" s="17"/>
      <c r="P2" s="17"/>
      <c r="Q2" s="17"/>
      <c r="R2" s="17"/>
      <c r="S2" s="17"/>
      <c r="T2" s="17"/>
      <c r="U2" s="17"/>
      <c r="V2" s="17"/>
      <c r="W2" s="17"/>
      <c r="X2" s="17"/>
      <c r="Y2" s="17"/>
      <c r="Z2" s="17"/>
      <c r="AA2" s="17"/>
    </row>
    <row r="3" spans="1:27" hidden="1" x14ac:dyDescent="0.25">
      <c r="A3" s="17"/>
      <c r="B3" s="17"/>
      <c r="C3" s="17"/>
      <c r="D3" s="17"/>
      <c r="E3" s="17"/>
      <c r="F3" s="17"/>
      <c r="G3" s="17"/>
      <c r="H3" s="17"/>
      <c r="I3" s="17"/>
      <c r="J3" s="17"/>
      <c r="K3" s="17"/>
      <c r="L3" s="17"/>
      <c r="M3" s="17"/>
      <c r="N3" s="17"/>
      <c r="O3" s="17"/>
      <c r="P3" s="17"/>
      <c r="Q3" s="17"/>
      <c r="R3" s="17"/>
      <c r="S3" s="17"/>
      <c r="T3" s="17"/>
      <c r="U3" s="17"/>
      <c r="V3" s="17"/>
      <c r="W3" s="17"/>
      <c r="X3" s="17"/>
      <c r="Y3" s="17"/>
      <c r="Z3" s="17"/>
      <c r="AA3" s="17"/>
    </row>
    <row r="4" spans="1:27" hidden="1" x14ac:dyDescent="0.25">
      <c r="A4" s="17"/>
      <c r="B4" s="17"/>
      <c r="C4" s="17"/>
      <c r="D4" s="17"/>
      <c r="E4" s="17"/>
      <c r="F4" s="17"/>
      <c r="G4" s="17"/>
      <c r="H4" s="17"/>
      <c r="I4" s="17"/>
      <c r="J4" s="17"/>
      <c r="K4" s="17"/>
      <c r="L4" s="17"/>
      <c r="M4" s="17"/>
      <c r="N4" s="17"/>
      <c r="O4" s="17"/>
      <c r="P4" s="17"/>
      <c r="Q4" s="17"/>
      <c r="R4" s="17"/>
      <c r="S4" s="17"/>
      <c r="T4" s="17"/>
      <c r="U4" s="17"/>
      <c r="V4" s="17"/>
      <c r="W4" s="17"/>
      <c r="X4" s="17"/>
      <c r="Y4" s="17"/>
      <c r="Z4" s="17"/>
      <c r="AA4" s="17"/>
    </row>
    <row r="5" spans="1:27" hidden="1" x14ac:dyDescent="0.25">
      <c r="A5" s="17"/>
      <c r="B5" s="17"/>
      <c r="C5" s="17"/>
      <c r="D5" s="17"/>
      <c r="E5" s="17"/>
      <c r="F5" s="17"/>
      <c r="G5" s="17"/>
      <c r="H5" s="17"/>
      <c r="I5" s="17"/>
      <c r="J5" s="17"/>
      <c r="K5" s="17"/>
      <c r="L5" s="17"/>
      <c r="M5" s="17"/>
      <c r="N5" s="17"/>
      <c r="O5" s="17"/>
      <c r="P5" s="17"/>
      <c r="Q5" s="17"/>
      <c r="R5" s="17"/>
      <c r="S5" s="17"/>
      <c r="T5" s="17"/>
      <c r="U5" s="17"/>
      <c r="V5" s="17"/>
      <c r="W5" s="17"/>
      <c r="X5" s="17"/>
      <c r="Y5" s="17"/>
      <c r="Z5" s="17"/>
      <c r="AA5" s="17"/>
    </row>
    <row r="6" spans="1:27" hidden="1" x14ac:dyDescent="0.25">
      <c r="A6" s="17"/>
      <c r="B6" s="17"/>
      <c r="C6" s="17"/>
      <c r="D6" s="17"/>
      <c r="E6" s="17"/>
      <c r="F6" s="17"/>
      <c r="G6" s="17"/>
      <c r="H6" s="17"/>
      <c r="I6" s="17"/>
      <c r="J6" s="17"/>
      <c r="K6" s="17"/>
      <c r="L6" s="17"/>
      <c r="M6" s="17"/>
      <c r="N6" s="17"/>
      <c r="O6" s="17"/>
      <c r="P6" s="17"/>
      <c r="Q6" s="17"/>
      <c r="R6" s="17"/>
      <c r="S6" s="17"/>
      <c r="T6" s="17"/>
      <c r="U6" s="17"/>
      <c r="V6" s="17"/>
      <c r="W6" s="17"/>
      <c r="X6" s="17"/>
      <c r="Y6" s="17"/>
      <c r="Z6" s="17"/>
      <c r="AA6" s="17"/>
    </row>
    <row r="7" spans="1:27" hidden="1" x14ac:dyDescent="0.25">
      <c r="A7" s="17"/>
      <c r="B7" s="17"/>
      <c r="C7" s="17"/>
      <c r="D7" s="17"/>
      <c r="E7" s="17"/>
      <c r="F7" s="17"/>
      <c r="G7" s="17"/>
      <c r="H7" s="17"/>
      <c r="I7" s="17"/>
      <c r="J7" s="17"/>
      <c r="K7" s="17"/>
      <c r="L7" s="17"/>
      <c r="M7" s="17"/>
      <c r="N7" s="17"/>
      <c r="O7" s="17"/>
      <c r="P7" s="17"/>
      <c r="Q7" s="17"/>
      <c r="R7" s="17"/>
      <c r="S7" s="17"/>
      <c r="T7" s="17"/>
      <c r="U7" s="17"/>
      <c r="V7" s="17"/>
      <c r="W7" s="17"/>
      <c r="X7" s="17"/>
      <c r="Y7" s="17"/>
      <c r="Z7" s="17"/>
      <c r="AA7" s="17"/>
    </row>
    <row r="8" spans="1:27" hidden="1" x14ac:dyDescent="0.25">
      <c r="A8" s="17"/>
      <c r="B8" s="17"/>
      <c r="C8" s="17"/>
      <c r="D8" s="17"/>
      <c r="E8" s="17"/>
      <c r="F8" s="17"/>
      <c r="G8" s="17"/>
      <c r="H8" s="17"/>
      <c r="I8" s="17"/>
      <c r="J8" s="17"/>
      <c r="K8" s="17"/>
      <c r="L8" s="17"/>
      <c r="M8" s="17"/>
      <c r="N8" s="17"/>
      <c r="O8" s="17"/>
      <c r="P8" s="17"/>
      <c r="Q8" s="17"/>
      <c r="R8" s="17"/>
      <c r="S8" s="17"/>
      <c r="T8" s="17"/>
      <c r="U8" s="17"/>
      <c r="V8" s="17"/>
      <c r="W8" s="17"/>
      <c r="X8" s="17"/>
      <c r="Y8" s="17"/>
      <c r="Z8" s="17"/>
      <c r="AA8" s="17"/>
    </row>
    <row r="9" spans="1:27" hidden="1" x14ac:dyDescent="0.25">
      <c r="A9" s="17"/>
      <c r="B9" s="17"/>
      <c r="C9" s="17"/>
      <c r="D9" s="17"/>
      <c r="E9" s="17"/>
      <c r="F9" s="17"/>
      <c r="G9" s="17"/>
      <c r="H9" s="17"/>
      <c r="I9" s="17"/>
      <c r="J9" s="17"/>
      <c r="K9" s="17"/>
      <c r="L9" s="17"/>
      <c r="M9" s="17"/>
      <c r="N9" s="17"/>
      <c r="O9" s="17"/>
      <c r="P9" s="17"/>
      <c r="Q9" s="17"/>
      <c r="R9" s="17"/>
      <c r="S9" s="17"/>
      <c r="T9" s="17"/>
      <c r="U9" s="17"/>
      <c r="V9" s="17"/>
      <c r="W9" s="17"/>
      <c r="X9" s="17"/>
      <c r="Y9" s="17"/>
      <c r="Z9" s="17"/>
      <c r="AA9" s="17"/>
    </row>
    <row r="10" spans="1:27" hidden="1" x14ac:dyDescent="0.25">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row>
    <row r="11" spans="1:27" hidden="1" x14ac:dyDescent="0.25">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row>
    <row r="12" spans="1:27" hidden="1" x14ac:dyDescent="0.2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row>
    <row r="13" spans="1:27" x14ac:dyDescent="0.2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row>
    <row r="14" spans="1:27" ht="63.75" x14ac:dyDescent="0.25">
      <c r="A14" s="76" t="s">
        <v>71</v>
      </c>
      <c r="B14" s="78" t="s">
        <v>72</v>
      </c>
      <c r="C14" s="76" t="s">
        <v>73</v>
      </c>
      <c r="D14" s="76" t="s">
        <v>74</v>
      </c>
      <c r="E14" s="40" t="s">
        <v>156</v>
      </c>
      <c r="F14" s="40" t="s">
        <v>157</v>
      </c>
      <c r="G14" s="40" t="s">
        <v>158</v>
      </c>
      <c r="H14" s="40" t="s">
        <v>159</v>
      </c>
      <c r="I14" s="7" t="s">
        <v>160</v>
      </c>
      <c r="J14" s="7" t="s">
        <v>161</v>
      </c>
      <c r="K14" s="7" t="s">
        <v>162</v>
      </c>
      <c r="L14" s="7" t="s">
        <v>163</v>
      </c>
      <c r="M14" s="7" t="s">
        <v>164</v>
      </c>
      <c r="N14" s="7" t="s">
        <v>165</v>
      </c>
      <c r="O14" s="7" t="s">
        <v>166</v>
      </c>
      <c r="P14" s="7" t="s">
        <v>167</v>
      </c>
      <c r="Q14" s="7" t="s">
        <v>168</v>
      </c>
      <c r="R14" s="40" t="s">
        <v>169</v>
      </c>
      <c r="S14" s="7" t="s">
        <v>170</v>
      </c>
      <c r="T14" s="7" t="s">
        <v>171</v>
      </c>
      <c r="U14" s="7" t="s">
        <v>172</v>
      </c>
      <c r="V14" s="40" t="s">
        <v>173</v>
      </c>
      <c r="W14" s="40" t="s">
        <v>180</v>
      </c>
      <c r="X14" s="76" t="s">
        <v>175</v>
      </c>
      <c r="Y14" s="76" t="s">
        <v>176</v>
      </c>
      <c r="Z14" s="76" t="s">
        <v>177</v>
      </c>
      <c r="AA14" s="77" t="s">
        <v>75</v>
      </c>
    </row>
    <row r="15" spans="1:27" x14ac:dyDescent="0.25">
      <c r="A15" s="76"/>
      <c r="B15" s="78"/>
      <c r="C15" s="76"/>
      <c r="D15" s="76"/>
      <c r="E15" s="41" t="s">
        <v>174</v>
      </c>
      <c r="F15" s="41" t="s">
        <v>174</v>
      </c>
      <c r="G15" s="41" t="s">
        <v>174</v>
      </c>
      <c r="H15" s="41" t="s">
        <v>174</v>
      </c>
      <c r="I15" s="41" t="s">
        <v>174</v>
      </c>
      <c r="J15" s="41" t="s">
        <v>174</v>
      </c>
      <c r="K15" s="41" t="s">
        <v>174</v>
      </c>
      <c r="L15" s="41" t="s">
        <v>174</v>
      </c>
      <c r="M15" s="41" t="s">
        <v>174</v>
      </c>
      <c r="N15" s="41" t="s">
        <v>174</v>
      </c>
      <c r="O15" s="41" t="s">
        <v>174</v>
      </c>
      <c r="P15" s="41" t="s">
        <v>174</v>
      </c>
      <c r="Q15" s="41" t="s">
        <v>174</v>
      </c>
      <c r="R15" s="41" t="s">
        <v>174</v>
      </c>
      <c r="S15" s="41" t="s">
        <v>174</v>
      </c>
      <c r="T15" s="41" t="s">
        <v>174</v>
      </c>
      <c r="U15" s="41" t="s">
        <v>174</v>
      </c>
      <c r="V15" s="41" t="s">
        <v>174</v>
      </c>
      <c r="W15" s="41" t="s">
        <v>174</v>
      </c>
      <c r="X15" s="76"/>
      <c r="Y15" s="76"/>
      <c r="Z15" s="76"/>
      <c r="AA15" s="77"/>
    </row>
    <row r="16" spans="1:27" ht="90" x14ac:dyDescent="0.25">
      <c r="A16" s="44" t="s">
        <v>182</v>
      </c>
      <c r="B16" s="48" t="s">
        <v>186</v>
      </c>
      <c r="C16" s="16">
        <v>1</v>
      </c>
      <c r="D16" s="44" t="s">
        <v>184</v>
      </c>
      <c r="E16" s="44" t="s">
        <v>178</v>
      </c>
      <c r="F16" s="44" t="s">
        <v>178</v>
      </c>
      <c r="G16" s="44" t="s">
        <v>178</v>
      </c>
      <c r="H16" s="44" t="s">
        <v>178</v>
      </c>
      <c r="I16" s="44" t="s">
        <v>178</v>
      </c>
      <c r="J16" s="44" t="s">
        <v>178</v>
      </c>
      <c r="K16" s="44" t="s">
        <v>178</v>
      </c>
      <c r="L16" s="44" t="s">
        <v>179</v>
      </c>
      <c r="M16" s="44" t="s">
        <v>178</v>
      </c>
      <c r="N16" s="44" t="s">
        <v>178</v>
      </c>
      <c r="O16" s="44" t="s">
        <v>178</v>
      </c>
      <c r="P16" s="44" t="s">
        <v>178</v>
      </c>
      <c r="Q16" s="44" t="s">
        <v>178</v>
      </c>
      <c r="R16" s="44" t="s">
        <v>178</v>
      </c>
      <c r="S16" s="44" t="s">
        <v>178</v>
      </c>
      <c r="T16" s="44" t="s">
        <v>179</v>
      </c>
      <c r="U16" s="44" t="s">
        <v>179</v>
      </c>
      <c r="V16" s="44" t="s">
        <v>179</v>
      </c>
      <c r="W16" s="44" t="s">
        <v>179</v>
      </c>
      <c r="X16" s="38">
        <f>COUNTIF(E16:W16,"SI")</f>
        <v>14</v>
      </c>
      <c r="Y16" s="38">
        <f>COUNTIF(F16:W16,"NO")</f>
        <v>5</v>
      </c>
      <c r="Z16" s="49" t="str">
        <f>IF(OR(T16="SI",X16&gt;11),"CATASTRÓFICO",IF(X16&gt;5,"MAYOR","MODERADO"))</f>
        <v>CATASTRÓFICO</v>
      </c>
      <c r="AA16" s="39">
        <f>IF(Z16="MODERADO",3,IF(Z16="MAYOR",4,IF(Z16="CATASTRÓFICO",5,"NULL")))</f>
        <v>5</v>
      </c>
    </row>
    <row r="17" spans="1:27" ht="60" x14ac:dyDescent="0.25">
      <c r="A17" s="44" t="s">
        <v>182</v>
      </c>
      <c r="B17" s="48" t="s">
        <v>186</v>
      </c>
      <c r="C17" s="16">
        <v>2</v>
      </c>
      <c r="D17" s="44" t="s">
        <v>185</v>
      </c>
      <c r="E17" s="44" t="s">
        <v>178</v>
      </c>
      <c r="F17" s="44" t="s">
        <v>178</v>
      </c>
      <c r="G17" s="44" t="s">
        <v>178</v>
      </c>
      <c r="H17" s="44" t="s">
        <v>178</v>
      </c>
      <c r="I17" s="44" t="s">
        <v>178</v>
      </c>
      <c r="J17" s="44" t="s">
        <v>178</v>
      </c>
      <c r="K17" s="44" t="s">
        <v>178</v>
      </c>
      <c r="L17" s="44" t="s">
        <v>178</v>
      </c>
      <c r="M17" s="44" t="s">
        <v>178</v>
      </c>
      <c r="N17" s="44" t="s">
        <v>178</v>
      </c>
      <c r="O17" s="44" t="s">
        <v>178</v>
      </c>
      <c r="P17" s="44" t="s">
        <v>178</v>
      </c>
      <c r="Q17" s="44" t="s">
        <v>178</v>
      </c>
      <c r="R17" s="44" t="s">
        <v>178</v>
      </c>
      <c r="S17" s="44" t="s">
        <v>178</v>
      </c>
      <c r="T17" s="44" t="s">
        <v>179</v>
      </c>
      <c r="U17" s="44" t="s">
        <v>178</v>
      </c>
      <c r="V17" s="44" t="s">
        <v>179</v>
      </c>
      <c r="W17" s="44" t="s">
        <v>179</v>
      </c>
      <c r="X17" s="38">
        <f t="shared" ref="X17:X36" si="0">COUNTIF(E17:W17,"SI")</f>
        <v>16</v>
      </c>
      <c r="Y17" s="38">
        <f t="shared" ref="Y17:Y36" si="1">COUNTIF(F17:W17,"NO")</f>
        <v>3</v>
      </c>
      <c r="Z17" s="49" t="str">
        <f t="shared" ref="Z17:Z36" si="2">IF(OR(T17="SI",X17&gt;11),"CATASTRÓFICO",IF(X17&gt;5,"MAYOR","MODERADO"))</f>
        <v>CATASTRÓFICO</v>
      </c>
      <c r="AA17" s="39">
        <f t="shared" ref="AA17:AA56" si="3">IF(Z17="MODERADO",3,IF(Z17="MAYOR",4,IF(Z17="CATASTRÓFICO",5,"NULL")))</f>
        <v>5</v>
      </c>
    </row>
    <row r="18" spans="1:27" ht="75" x14ac:dyDescent="0.25">
      <c r="A18" s="44" t="s">
        <v>182</v>
      </c>
      <c r="B18" s="48" t="s">
        <v>198</v>
      </c>
      <c r="C18" s="16">
        <v>3</v>
      </c>
      <c r="D18" s="44" t="s">
        <v>197</v>
      </c>
      <c r="E18" s="16" t="s">
        <v>178</v>
      </c>
      <c r="F18" s="16" t="s">
        <v>178</v>
      </c>
      <c r="G18" s="16" t="s">
        <v>179</v>
      </c>
      <c r="H18" s="16" t="s">
        <v>179</v>
      </c>
      <c r="I18" s="16" t="s">
        <v>179</v>
      </c>
      <c r="J18" s="16" t="s">
        <v>179</v>
      </c>
      <c r="K18" s="16" t="s">
        <v>179</v>
      </c>
      <c r="L18" s="16" t="s">
        <v>179</v>
      </c>
      <c r="M18" s="16" t="s">
        <v>178</v>
      </c>
      <c r="N18" s="16" t="s">
        <v>178</v>
      </c>
      <c r="O18" s="16" t="s">
        <v>178</v>
      </c>
      <c r="P18" s="16" t="s">
        <v>178</v>
      </c>
      <c r="Q18" s="16" t="s">
        <v>179</v>
      </c>
      <c r="R18" s="16" t="s">
        <v>178</v>
      </c>
      <c r="S18" s="16" t="s">
        <v>179</v>
      </c>
      <c r="T18" s="16" t="s">
        <v>179</v>
      </c>
      <c r="U18" s="16" t="s">
        <v>179</v>
      </c>
      <c r="V18" s="16" t="s">
        <v>179</v>
      </c>
      <c r="W18" s="16" t="s">
        <v>179</v>
      </c>
      <c r="X18" s="38">
        <f>COUNTIF(E18:W18,"SI")</f>
        <v>7</v>
      </c>
      <c r="Y18" s="38">
        <f>COUNTIF(F18:W18,"NO")</f>
        <v>12</v>
      </c>
      <c r="Z18" s="39" t="str">
        <f>IF(OR(T18="SI",X18&gt;11),"CATASTRÓFICO",IF(X18&gt;5,"MAYOR","MODERADO"))</f>
        <v>MAYOR</v>
      </c>
      <c r="AA18" s="39">
        <f>IF(Z18="MODERADO",3,IF(Z18="MAYOR",4,IF(Z18="CATASTRÓFICO",5,"NULL")))</f>
        <v>4</v>
      </c>
    </row>
    <row r="19" spans="1:27" ht="60" x14ac:dyDescent="0.25">
      <c r="A19" s="44" t="s">
        <v>182</v>
      </c>
      <c r="B19" s="16" t="s">
        <v>207</v>
      </c>
      <c r="C19" s="16">
        <v>4</v>
      </c>
      <c r="D19" s="48" t="s">
        <v>205</v>
      </c>
      <c r="E19" s="16" t="s">
        <v>178</v>
      </c>
      <c r="F19" s="16" t="s">
        <v>178</v>
      </c>
      <c r="G19" s="16" t="s">
        <v>178</v>
      </c>
      <c r="H19" s="16" t="s">
        <v>179</v>
      </c>
      <c r="I19" s="16" t="s">
        <v>179</v>
      </c>
      <c r="J19" s="16" t="s">
        <v>178</v>
      </c>
      <c r="K19" s="16" t="s">
        <v>179</v>
      </c>
      <c r="L19" s="16" t="s">
        <v>179</v>
      </c>
      <c r="M19" s="16" t="s">
        <v>178</v>
      </c>
      <c r="N19" s="16" t="s">
        <v>178</v>
      </c>
      <c r="O19" s="16" t="s">
        <v>178</v>
      </c>
      <c r="P19" s="16" t="s">
        <v>178</v>
      </c>
      <c r="Q19" s="16" t="s">
        <v>178</v>
      </c>
      <c r="R19" s="16" t="s">
        <v>178</v>
      </c>
      <c r="S19" s="16" t="s">
        <v>179</v>
      </c>
      <c r="T19" s="16" t="s">
        <v>179</v>
      </c>
      <c r="U19" s="16" t="s">
        <v>179</v>
      </c>
      <c r="V19" s="16" t="s">
        <v>179</v>
      </c>
      <c r="W19" s="16" t="s">
        <v>178</v>
      </c>
      <c r="X19" s="38">
        <f t="shared" si="0"/>
        <v>11</v>
      </c>
      <c r="Y19" s="38">
        <f t="shared" si="1"/>
        <v>8</v>
      </c>
      <c r="Z19" s="39" t="str">
        <f t="shared" si="2"/>
        <v>MAYOR</v>
      </c>
      <c r="AA19" s="39">
        <f t="shared" si="3"/>
        <v>4</v>
      </c>
    </row>
    <row r="20" spans="1:27" ht="75" x14ac:dyDescent="0.25">
      <c r="A20" s="44" t="s">
        <v>182</v>
      </c>
      <c r="B20" s="16" t="s">
        <v>207</v>
      </c>
      <c r="C20" s="16">
        <v>5</v>
      </c>
      <c r="D20" s="48" t="s">
        <v>206</v>
      </c>
      <c r="E20" s="16" t="s">
        <v>178</v>
      </c>
      <c r="F20" s="16" t="s">
        <v>178</v>
      </c>
      <c r="G20" s="16" t="s">
        <v>178</v>
      </c>
      <c r="H20" s="16" t="s">
        <v>179</v>
      </c>
      <c r="I20" s="16" t="s">
        <v>208</v>
      </c>
      <c r="J20" s="16" t="s">
        <v>178</v>
      </c>
      <c r="K20" s="16" t="s">
        <v>179</v>
      </c>
      <c r="L20" s="16" t="s">
        <v>179</v>
      </c>
      <c r="M20" s="16" t="s">
        <v>178</v>
      </c>
      <c r="N20" s="16" t="s">
        <v>178</v>
      </c>
      <c r="O20" s="16" t="s">
        <v>178</v>
      </c>
      <c r="P20" s="16" t="s">
        <v>178</v>
      </c>
      <c r="Q20" s="16" t="s">
        <v>178</v>
      </c>
      <c r="R20" s="16" t="s">
        <v>178</v>
      </c>
      <c r="S20" s="16" t="s">
        <v>179</v>
      </c>
      <c r="T20" s="16" t="s">
        <v>179</v>
      </c>
      <c r="U20" s="16" t="s">
        <v>179</v>
      </c>
      <c r="V20" s="16" t="s">
        <v>179</v>
      </c>
      <c r="W20" s="16" t="s">
        <v>179</v>
      </c>
      <c r="X20" s="38">
        <f t="shared" si="0"/>
        <v>10</v>
      </c>
      <c r="Y20" s="38">
        <f t="shared" si="1"/>
        <v>8</v>
      </c>
      <c r="Z20" s="39" t="str">
        <f t="shared" si="2"/>
        <v>MAYOR</v>
      </c>
      <c r="AA20" s="39">
        <f t="shared" si="3"/>
        <v>4</v>
      </c>
    </row>
    <row r="21" spans="1:27" ht="60" x14ac:dyDescent="0.25">
      <c r="A21" s="52" t="s">
        <v>182</v>
      </c>
      <c r="B21" s="52" t="s">
        <v>221</v>
      </c>
      <c r="C21" s="16">
        <v>6</v>
      </c>
      <c r="D21" s="48" t="s">
        <v>220</v>
      </c>
      <c r="E21" s="16" t="s">
        <v>179</v>
      </c>
      <c r="F21" s="16" t="s">
        <v>179</v>
      </c>
      <c r="G21" s="16" t="s">
        <v>179</v>
      </c>
      <c r="H21" s="16" t="s">
        <v>179</v>
      </c>
      <c r="I21" s="16" t="s">
        <v>179</v>
      </c>
      <c r="J21" s="16" t="s">
        <v>179</v>
      </c>
      <c r="K21" s="16" t="s">
        <v>179</v>
      </c>
      <c r="L21" s="16" t="s">
        <v>179</v>
      </c>
      <c r="M21" s="16" t="s">
        <v>179</v>
      </c>
      <c r="N21" s="16" t="s">
        <v>179</v>
      </c>
      <c r="O21" s="16" t="s">
        <v>179</v>
      </c>
      <c r="P21" s="16" t="s">
        <v>179</v>
      </c>
      <c r="Q21" s="16" t="s">
        <v>179</v>
      </c>
      <c r="R21" s="16" t="s">
        <v>179</v>
      </c>
      <c r="S21" s="16" t="s">
        <v>179</v>
      </c>
      <c r="T21" s="16" t="s">
        <v>179</v>
      </c>
      <c r="U21" s="16" t="s">
        <v>179</v>
      </c>
      <c r="V21" s="16" t="s">
        <v>179</v>
      </c>
      <c r="W21" s="16" t="s">
        <v>179</v>
      </c>
      <c r="X21" s="38">
        <f>COUNTIF(E21:W21,"SI")</f>
        <v>0</v>
      </c>
      <c r="Y21" s="38">
        <f>COUNTIF(F21:W21,"NO")</f>
        <v>18</v>
      </c>
      <c r="Z21" s="39" t="str">
        <f>IF(OR(T21="SI",X21&gt;11),"CATASTRÓFICO",IF(X21&gt;5,"MAYOR","MODERADO"))</f>
        <v>MODERADO</v>
      </c>
      <c r="AA21" s="39">
        <f>IF(Z21="MODERADO",3,IF(Z21="MAYOR",4,IF(Z21="CATASTRÓFICO",5,"NULL")))</f>
        <v>3</v>
      </c>
    </row>
    <row r="22" spans="1:27" ht="105" x14ac:dyDescent="0.25">
      <c r="A22" s="44" t="s">
        <v>182</v>
      </c>
      <c r="B22" s="16" t="s">
        <v>230</v>
      </c>
      <c r="C22" s="16">
        <v>7</v>
      </c>
      <c r="D22" s="48" t="s">
        <v>231</v>
      </c>
      <c r="E22" s="16" t="s">
        <v>178</v>
      </c>
      <c r="F22" s="16" t="s">
        <v>178</v>
      </c>
      <c r="G22" s="16" t="s">
        <v>178</v>
      </c>
      <c r="H22" s="16" t="s">
        <v>179</v>
      </c>
      <c r="I22" s="16" t="s">
        <v>178</v>
      </c>
      <c r="J22" s="16" t="s">
        <v>179</v>
      </c>
      <c r="K22" s="16" t="s">
        <v>179</v>
      </c>
      <c r="L22" s="16" t="s">
        <v>179</v>
      </c>
      <c r="M22" s="16" t="s">
        <v>178</v>
      </c>
      <c r="N22" s="16" t="s">
        <v>178</v>
      </c>
      <c r="O22" s="16" t="s">
        <v>178</v>
      </c>
      <c r="P22" s="16" t="s">
        <v>178</v>
      </c>
      <c r="Q22" s="16" t="s">
        <v>178</v>
      </c>
      <c r="R22" s="16" t="s">
        <v>178</v>
      </c>
      <c r="S22" s="16" t="s">
        <v>179</v>
      </c>
      <c r="T22" s="16" t="s">
        <v>179</v>
      </c>
      <c r="U22" s="16" t="s">
        <v>179</v>
      </c>
      <c r="V22" s="16" t="s">
        <v>179</v>
      </c>
      <c r="W22" s="16" t="s">
        <v>179</v>
      </c>
      <c r="X22" s="38">
        <f t="shared" si="0"/>
        <v>10</v>
      </c>
      <c r="Y22" s="38">
        <f t="shared" si="1"/>
        <v>9</v>
      </c>
      <c r="Z22" s="39" t="str">
        <f t="shared" si="2"/>
        <v>MAYOR</v>
      </c>
      <c r="AA22" s="39">
        <f t="shared" si="3"/>
        <v>4</v>
      </c>
    </row>
    <row r="23" spans="1:27" ht="30" x14ac:dyDescent="0.25">
      <c r="A23" s="44" t="s">
        <v>182</v>
      </c>
      <c r="B23" s="48" t="s">
        <v>241</v>
      </c>
      <c r="C23" s="16">
        <v>8</v>
      </c>
      <c r="D23" s="48" t="s">
        <v>242</v>
      </c>
      <c r="E23" s="16" t="s">
        <v>178</v>
      </c>
      <c r="F23" s="16" t="s">
        <v>179</v>
      </c>
      <c r="G23" s="16" t="s">
        <v>179</v>
      </c>
      <c r="H23" s="16" t="s">
        <v>179</v>
      </c>
      <c r="I23" s="16" t="s">
        <v>178</v>
      </c>
      <c r="J23" s="16" t="s">
        <v>179</v>
      </c>
      <c r="K23" s="16" t="s">
        <v>179</v>
      </c>
      <c r="L23" s="16" t="s">
        <v>179</v>
      </c>
      <c r="M23" s="16" t="s">
        <v>178</v>
      </c>
      <c r="N23" s="16" t="s">
        <v>178</v>
      </c>
      <c r="O23" s="16" t="s">
        <v>178</v>
      </c>
      <c r="P23" s="16" t="s">
        <v>178</v>
      </c>
      <c r="Q23" s="16" t="s">
        <v>179</v>
      </c>
      <c r="R23" s="16" t="s">
        <v>179</v>
      </c>
      <c r="S23" s="16" t="s">
        <v>179</v>
      </c>
      <c r="T23" s="16" t="s">
        <v>179</v>
      </c>
      <c r="U23" s="16" t="s">
        <v>179</v>
      </c>
      <c r="V23" s="16" t="s">
        <v>179</v>
      </c>
      <c r="W23" s="16" t="s">
        <v>179</v>
      </c>
      <c r="X23" s="38">
        <f t="shared" si="0"/>
        <v>6</v>
      </c>
      <c r="Y23" s="38">
        <f t="shared" si="1"/>
        <v>13</v>
      </c>
      <c r="Z23" s="39" t="str">
        <f t="shared" si="2"/>
        <v>MAYOR</v>
      </c>
      <c r="AA23" s="39">
        <f t="shared" si="3"/>
        <v>4</v>
      </c>
    </row>
    <row r="24" spans="1:27" ht="105" x14ac:dyDescent="0.25">
      <c r="A24" s="44" t="s">
        <v>182</v>
      </c>
      <c r="B24" s="54" t="s">
        <v>249</v>
      </c>
      <c r="C24" s="16">
        <v>9</v>
      </c>
      <c r="D24" s="48" t="s">
        <v>248</v>
      </c>
      <c r="E24" s="16" t="s">
        <v>179</v>
      </c>
      <c r="F24" s="16" t="s">
        <v>178</v>
      </c>
      <c r="G24" s="16" t="s">
        <v>179</v>
      </c>
      <c r="H24" s="16" t="s">
        <v>179</v>
      </c>
      <c r="I24" s="16" t="s">
        <v>178</v>
      </c>
      <c r="J24" s="16" t="s">
        <v>179</v>
      </c>
      <c r="K24" s="16" t="s">
        <v>179</v>
      </c>
      <c r="L24" s="16" t="s">
        <v>179</v>
      </c>
      <c r="M24" s="16" t="s">
        <v>179</v>
      </c>
      <c r="N24" s="16" t="s">
        <v>178</v>
      </c>
      <c r="O24" s="16" t="s">
        <v>178</v>
      </c>
      <c r="P24" s="16" t="s">
        <v>178</v>
      </c>
      <c r="Q24" s="16" t="s">
        <v>179</v>
      </c>
      <c r="R24" s="16" t="s">
        <v>179</v>
      </c>
      <c r="S24" s="16" t="s">
        <v>179</v>
      </c>
      <c r="T24" s="16" t="s">
        <v>179</v>
      </c>
      <c r="U24" s="16" t="s">
        <v>179</v>
      </c>
      <c r="V24" s="16" t="s">
        <v>179</v>
      </c>
      <c r="W24" s="16" t="s">
        <v>179</v>
      </c>
      <c r="X24" s="38">
        <f t="shared" si="0"/>
        <v>5</v>
      </c>
      <c r="Y24" s="38">
        <f t="shared" si="1"/>
        <v>13</v>
      </c>
      <c r="Z24" s="39" t="str">
        <f t="shared" si="2"/>
        <v>MODERADO</v>
      </c>
      <c r="AA24" s="39">
        <f t="shared" si="3"/>
        <v>3</v>
      </c>
    </row>
    <row r="25" spans="1:27" ht="60" x14ac:dyDescent="0.25">
      <c r="A25" s="44" t="s">
        <v>182</v>
      </c>
      <c r="B25" s="43" t="s">
        <v>258</v>
      </c>
      <c r="C25" s="16">
        <v>10</v>
      </c>
      <c r="D25" s="43" t="s">
        <v>257</v>
      </c>
      <c r="E25" s="55" t="s">
        <v>179</v>
      </c>
      <c r="F25" s="55" t="s">
        <v>179</v>
      </c>
      <c r="G25" s="55" t="s">
        <v>179</v>
      </c>
      <c r="H25" s="55" t="s">
        <v>179</v>
      </c>
      <c r="I25" s="55" t="s">
        <v>179</v>
      </c>
      <c r="J25" s="55" t="s">
        <v>179</v>
      </c>
      <c r="K25" s="55" t="s">
        <v>179</v>
      </c>
      <c r="L25" s="55" t="s">
        <v>179</v>
      </c>
      <c r="M25" s="55" t="s">
        <v>179</v>
      </c>
      <c r="N25" s="55" t="s">
        <v>178</v>
      </c>
      <c r="O25" s="55" t="s">
        <v>178</v>
      </c>
      <c r="P25" s="55" t="s">
        <v>179</v>
      </c>
      <c r="Q25" s="55" t="s">
        <v>179</v>
      </c>
      <c r="R25" s="55" t="s">
        <v>178</v>
      </c>
      <c r="S25" s="55" t="s">
        <v>179</v>
      </c>
      <c r="T25" s="55" t="s">
        <v>179</v>
      </c>
      <c r="U25" s="55" t="s">
        <v>179</v>
      </c>
      <c r="V25" s="55" t="s">
        <v>179</v>
      </c>
      <c r="W25" s="55" t="s">
        <v>179</v>
      </c>
      <c r="X25" s="38">
        <f t="shared" si="0"/>
        <v>3</v>
      </c>
      <c r="Y25" s="38">
        <f t="shared" si="1"/>
        <v>15</v>
      </c>
      <c r="Z25" s="39" t="str">
        <f t="shared" si="2"/>
        <v>MODERADO</v>
      </c>
      <c r="AA25" s="39">
        <f t="shared" si="3"/>
        <v>3</v>
      </c>
    </row>
    <row r="26" spans="1:27" ht="51" x14ac:dyDescent="0.25">
      <c r="A26" s="44" t="s">
        <v>182</v>
      </c>
      <c r="B26" s="48" t="s">
        <v>267</v>
      </c>
      <c r="C26" s="16">
        <v>11</v>
      </c>
      <c r="D26" s="56" t="s">
        <v>264</v>
      </c>
      <c r="E26" s="16" t="s">
        <v>179</v>
      </c>
      <c r="F26" s="16" t="s">
        <v>178</v>
      </c>
      <c r="G26" s="16" t="s">
        <v>179</v>
      </c>
      <c r="H26" s="16" t="s">
        <v>179</v>
      </c>
      <c r="I26" s="16" t="s">
        <v>178</v>
      </c>
      <c r="J26" s="16" t="s">
        <v>179</v>
      </c>
      <c r="K26" s="16" t="s">
        <v>179</v>
      </c>
      <c r="L26" s="16" t="s">
        <v>179</v>
      </c>
      <c r="M26" s="16" t="s">
        <v>178</v>
      </c>
      <c r="N26" s="16" t="s">
        <v>179</v>
      </c>
      <c r="O26" s="16" t="s">
        <v>179</v>
      </c>
      <c r="P26" s="16" t="s">
        <v>179</v>
      </c>
      <c r="Q26" s="16" t="s">
        <v>179</v>
      </c>
      <c r="R26" s="16" t="s">
        <v>179</v>
      </c>
      <c r="S26" s="16" t="s">
        <v>178</v>
      </c>
      <c r="T26" s="16" t="s">
        <v>179</v>
      </c>
      <c r="U26" s="16" t="s">
        <v>178</v>
      </c>
      <c r="V26" s="16" t="s">
        <v>179</v>
      </c>
      <c r="W26" s="16" t="s">
        <v>179</v>
      </c>
      <c r="X26" s="38">
        <f t="shared" si="0"/>
        <v>5</v>
      </c>
      <c r="Y26" s="38">
        <f t="shared" si="1"/>
        <v>13</v>
      </c>
      <c r="Z26" s="39" t="str">
        <f t="shared" si="2"/>
        <v>MODERADO</v>
      </c>
      <c r="AA26" s="39">
        <f t="shared" si="3"/>
        <v>3</v>
      </c>
    </row>
    <row r="27" spans="1:27" ht="63.75" x14ac:dyDescent="0.25">
      <c r="A27" s="44" t="s">
        <v>182</v>
      </c>
      <c r="B27" s="48" t="s">
        <v>267</v>
      </c>
      <c r="C27" s="16">
        <v>12</v>
      </c>
      <c r="D27" s="56" t="s">
        <v>265</v>
      </c>
      <c r="E27" s="16" t="s">
        <v>179</v>
      </c>
      <c r="F27" s="16" t="s">
        <v>178</v>
      </c>
      <c r="G27" s="16" t="s">
        <v>179</v>
      </c>
      <c r="H27" s="16" t="s">
        <v>179</v>
      </c>
      <c r="I27" s="16" t="s">
        <v>178</v>
      </c>
      <c r="J27" s="16" t="s">
        <v>179</v>
      </c>
      <c r="K27" s="16" t="s">
        <v>179</v>
      </c>
      <c r="L27" s="16" t="s">
        <v>179</v>
      </c>
      <c r="M27" s="16" t="s">
        <v>179</v>
      </c>
      <c r="N27" s="16" t="s">
        <v>178</v>
      </c>
      <c r="O27" s="16" t="s">
        <v>179</v>
      </c>
      <c r="P27" s="16" t="s">
        <v>179</v>
      </c>
      <c r="Q27" s="16" t="s">
        <v>179</v>
      </c>
      <c r="R27" s="16" t="s">
        <v>179</v>
      </c>
      <c r="S27" s="16" t="s">
        <v>178</v>
      </c>
      <c r="T27" s="16" t="s">
        <v>179</v>
      </c>
      <c r="U27" s="16" t="s">
        <v>178</v>
      </c>
      <c r="V27" s="16" t="s">
        <v>179</v>
      </c>
      <c r="W27" s="16" t="s">
        <v>179</v>
      </c>
      <c r="X27" s="38">
        <f t="shared" si="0"/>
        <v>5</v>
      </c>
      <c r="Y27" s="38">
        <f t="shared" si="1"/>
        <v>13</v>
      </c>
      <c r="Z27" s="39" t="str">
        <f t="shared" si="2"/>
        <v>MODERADO</v>
      </c>
      <c r="AA27" s="39">
        <f t="shared" si="3"/>
        <v>3</v>
      </c>
    </row>
    <row r="28" spans="1:27" ht="114.75" x14ac:dyDescent="0.25">
      <c r="A28" s="44" t="s">
        <v>182</v>
      </c>
      <c r="B28" s="48" t="s">
        <v>267</v>
      </c>
      <c r="C28" s="16">
        <v>13</v>
      </c>
      <c r="D28" s="56" t="s">
        <v>266</v>
      </c>
      <c r="E28" s="16" t="s">
        <v>179</v>
      </c>
      <c r="F28" s="16" t="s">
        <v>178</v>
      </c>
      <c r="G28" s="16" t="s">
        <v>179</v>
      </c>
      <c r="H28" s="16" t="s">
        <v>179</v>
      </c>
      <c r="I28" s="16" t="s">
        <v>178</v>
      </c>
      <c r="J28" s="16" t="s">
        <v>179</v>
      </c>
      <c r="K28" s="16" t="s">
        <v>179</v>
      </c>
      <c r="L28" s="16" t="s">
        <v>179</v>
      </c>
      <c r="M28" s="16" t="s">
        <v>178</v>
      </c>
      <c r="N28" s="16" t="s">
        <v>179</v>
      </c>
      <c r="O28" s="16" t="s">
        <v>179</v>
      </c>
      <c r="P28" s="16" t="s">
        <v>179</v>
      </c>
      <c r="Q28" s="16" t="s">
        <v>179</v>
      </c>
      <c r="R28" s="16" t="s">
        <v>179</v>
      </c>
      <c r="S28" s="16" t="s">
        <v>178</v>
      </c>
      <c r="T28" s="16" t="s">
        <v>179</v>
      </c>
      <c r="U28" s="16" t="s">
        <v>178</v>
      </c>
      <c r="V28" s="16" t="s">
        <v>179</v>
      </c>
      <c r="W28" s="16" t="s">
        <v>179</v>
      </c>
      <c r="X28" s="38">
        <f t="shared" si="0"/>
        <v>5</v>
      </c>
      <c r="Y28" s="38">
        <f t="shared" si="1"/>
        <v>13</v>
      </c>
      <c r="Z28" s="39" t="str">
        <f t="shared" si="2"/>
        <v>MODERADO</v>
      </c>
      <c r="AA28" s="39">
        <f t="shared" si="3"/>
        <v>3</v>
      </c>
    </row>
    <row r="29" spans="1:27" ht="60" x14ac:dyDescent="0.25">
      <c r="A29" s="44" t="s">
        <v>182</v>
      </c>
      <c r="B29" s="48" t="s">
        <v>280</v>
      </c>
      <c r="C29" s="16">
        <v>14</v>
      </c>
      <c r="D29" s="56" t="s">
        <v>279</v>
      </c>
      <c r="E29" s="57" t="s">
        <v>178</v>
      </c>
      <c r="F29" s="57" t="s">
        <v>178</v>
      </c>
      <c r="G29" s="57" t="s">
        <v>178</v>
      </c>
      <c r="H29" s="57" t="s">
        <v>178</v>
      </c>
      <c r="I29" s="57" t="s">
        <v>178</v>
      </c>
      <c r="J29" s="57" t="s">
        <v>179</v>
      </c>
      <c r="K29" s="57" t="s">
        <v>178</v>
      </c>
      <c r="L29" s="57" t="s">
        <v>179</v>
      </c>
      <c r="M29" s="57" t="s">
        <v>179</v>
      </c>
      <c r="N29" s="57" t="s">
        <v>178</v>
      </c>
      <c r="O29" s="57" t="s">
        <v>178</v>
      </c>
      <c r="P29" s="57" t="s">
        <v>178</v>
      </c>
      <c r="Q29" s="57" t="s">
        <v>179</v>
      </c>
      <c r="R29" s="57" t="s">
        <v>179</v>
      </c>
      <c r="S29" s="57" t="s">
        <v>178</v>
      </c>
      <c r="T29" s="57" t="s">
        <v>179</v>
      </c>
      <c r="U29" s="57" t="s">
        <v>179</v>
      </c>
      <c r="V29" s="57" t="s">
        <v>179</v>
      </c>
      <c r="W29" s="57" t="s">
        <v>179</v>
      </c>
      <c r="X29" s="38">
        <f t="shared" si="0"/>
        <v>10</v>
      </c>
      <c r="Y29" s="38">
        <f t="shared" si="1"/>
        <v>9</v>
      </c>
      <c r="Z29" s="39" t="str">
        <f t="shared" si="2"/>
        <v>MAYOR</v>
      </c>
      <c r="AA29" s="39">
        <f t="shared" si="3"/>
        <v>4</v>
      </c>
    </row>
    <row r="30" spans="1:27" ht="90" x14ac:dyDescent="0.25">
      <c r="A30" s="44" t="s">
        <v>182</v>
      </c>
      <c r="B30" s="16" t="s">
        <v>291</v>
      </c>
      <c r="C30" s="16">
        <v>15</v>
      </c>
      <c r="D30" s="48" t="s">
        <v>289</v>
      </c>
      <c r="E30" s="16" t="s">
        <v>178</v>
      </c>
      <c r="F30" s="16" t="s">
        <v>178</v>
      </c>
      <c r="G30" s="16" t="s">
        <v>179</v>
      </c>
      <c r="H30" s="16" t="s">
        <v>179</v>
      </c>
      <c r="I30" s="16" t="s">
        <v>179</v>
      </c>
      <c r="J30" s="16" t="s">
        <v>179</v>
      </c>
      <c r="K30" s="16" t="s">
        <v>178</v>
      </c>
      <c r="L30" s="16" t="s">
        <v>179</v>
      </c>
      <c r="M30" s="16" t="s">
        <v>179</v>
      </c>
      <c r="N30" s="16" t="s">
        <v>179</v>
      </c>
      <c r="O30" s="16" t="s">
        <v>179</v>
      </c>
      <c r="P30" s="16" t="s">
        <v>178</v>
      </c>
      <c r="Q30" s="16" t="s">
        <v>179</v>
      </c>
      <c r="R30" s="16" t="s">
        <v>179</v>
      </c>
      <c r="S30" s="16" t="s">
        <v>179</v>
      </c>
      <c r="T30" s="16" t="s">
        <v>179</v>
      </c>
      <c r="U30" s="16" t="s">
        <v>179</v>
      </c>
      <c r="V30" s="16" t="s">
        <v>179</v>
      </c>
      <c r="W30" s="16" t="s">
        <v>179</v>
      </c>
      <c r="X30" s="38">
        <f t="shared" si="0"/>
        <v>4</v>
      </c>
      <c r="Y30" s="38">
        <f t="shared" si="1"/>
        <v>15</v>
      </c>
      <c r="Z30" s="39" t="str">
        <f t="shared" si="2"/>
        <v>MODERADO</v>
      </c>
      <c r="AA30" s="39">
        <f t="shared" si="3"/>
        <v>3</v>
      </c>
    </row>
    <row r="31" spans="1:27" ht="75" x14ac:dyDescent="0.25">
      <c r="A31" s="44" t="s">
        <v>182</v>
      </c>
      <c r="B31" s="16" t="s">
        <v>291</v>
      </c>
      <c r="C31" s="16">
        <v>16</v>
      </c>
      <c r="D31" s="48" t="s">
        <v>290</v>
      </c>
      <c r="E31" s="16" t="s">
        <v>179</v>
      </c>
      <c r="F31" s="16" t="s">
        <v>179</v>
      </c>
      <c r="G31" s="16" t="s">
        <v>179</v>
      </c>
      <c r="H31" s="16" t="s">
        <v>179</v>
      </c>
      <c r="I31" s="16" t="s">
        <v>179</v>
      </c>
      <c r="J31" s="16" t="s">
        <v>179</v>
      </c>
      <c r="K31" s="16" t="s">
        <v>179</v>
      </c>
      <c r="L31" s="16" t="s">
        <v>179</v>
      </c>
      <c r="M31" s="16" t="s">
        <v>179</v>
      </c>
      <c r="N31" s="16" t="s">
        <v>179</v>
      </c>
      <c r="O31" s="16" t="s">
        <v>178</v>
      </c>
      <c r="P31" s="16" t="s">
        <v>178</v>
      </c>
      <c r="Q31" s="16" t="s">
        <v>178</v>
      </c>
      <c r="R31" s="16" t="s">
        <v>178</v>
      </c>
      <c r="S31" s="16" t="s">
        <v>179</v>
      </c>
      <c r="T31" s="16" t="s">
        <v>179</v>
      </c>
      <c r="U31" s="16" t="s">
        <v>179</v>
      </c>
      <c r="V31" s="16" t="s">
        <v>179</v>
      </c>
      <c r="W31" s="16" t="s">
        <v>179</v>
      </c>
      <c r="X31" s="38">
        <f t="shared" si="0"/>
        <v>4</v>
      </c>
      <c r="Y31" s="38">
        <f t="shared" si="1"/>
        <v>14</v>
      </c>
      <c r="Z31" s="39" t="str">
        <f t="shared" si="2"/>
        <v>MODERADO</v>
      </c>
      <c r="AA31" s="39">
        <f t="shared" si="3"/>
        <v>3</v>
      </c>
    </row>
    <row r="32" spans="1:27" ht="105" x14ac:dyDescent="0.25">
      <c r="A32" s="16" t="s">
        <v>182</v>
      </c>
      <c r="B32" s="48" t="s">
        <v>310</v>
      </c>
      <c r="C32" s="16">
        <v>17</v>
      </c>
      <c r="D32" s="48" t="s">
        <v>302</v>
      </c>
      <c r="E32" s="16" t="s">
        <v>178</v>
      </c>
      <c r="F32" s="16" t="s">
        <v>178</v>
      </c>
      <c r="G32" s="16" t="s">
        <v>178</v>
      </c>
      <c r="H32" s="16" t="s">
        <v>178</v>
      </c>
      <c r="I32" s="16" t="s">
        <v>178</v>
      </c>
      <c r="J32" s="16" t="s">
        <v>178</v>
      </c>
      <c r="K32" s="16" t="s">
        <v>179</v>
      </c>
      <c r="L32" s="16" t="s">
        <v>178</v>
      </c>
      <c r="M32" s="16" t="s">
        <v>179</v>
      </c>
      <c r="N32" s="16" t="s">
        <v>178</v>
      </c>
      <c r="O32" s="16" t="s">
        <v>178</v>
      </c>
      <c r="P32" s="16" t="s">
        <v>178</v>
      </c>
      <c r="Q32" s="16" t="s">
        <v>178</v>
      </c>
      <c r="R32" s="16" t="s">
        <v>179</v>
      </c>
      <c r="S32" s="16" t="s">
        <v>178</v>
      </c>
      <c r="T32" s="16" t="s">
        <v>179</v>
      </c>
      <c r="U32" s="16" t="s">
        <v>179</v>
      </c>
      <c r="V32" s="16" t="s">
        <v>179</v>
      </c>
      <c r="W32" s="16" t="s">
        <v>179</v>
      </c>
      <c r="X32" s="38">
        <f t="shared" si="0"/>
        <v>12</v>
      </c>
      <c r="Y32" s="38">
        <f t="shared" si="1"/>
        <v>7</v>
      </c>
      <c r="Z32" s="39" t="str">
        <f t="shared" si="2"/>
        <v>CATASTRÓFICO</v>
      </c>
      <c r="AA32" s="39">
        <f t="shared" si="3"/>
        <v>5</v>
      </c>
    </row>
    <row r="33" spans="1:27" ht="105" x14ac:dyDescent="0.25">
      <c r="A33" s="16" t="s">
        <v>182</v>
      </c>
      <c r="B33" s="48" t="s">
        <v>310</v>
      </c>
      <c r="C33" s="16">
        <v>18</v>
      </c>
      <c r="D33" s="48" t="s">
        <v>303</v>
      </c>
      <c r="E33" s="16" t="s">
        <v>178</v>
      </c>
      <c r="F33" s="16" t="s">
        <v>178</v>
      </c>
      <c r="G33" s="16" t="s">
        <v>179</v>
      </c>
      <c r="H33" s="16" t="s">
        <v>179</v>
      </c>
      <c r="I33" s="16" t="s">
        <v>178</v>
      </c>
      <c r="J33" s="16" t="s">
        <v>179</v>
      </c>
      <c r="K33" s="16" t="s">
        <v>179</v>
      </c>
      <c r="L33" s="16" t="s">
        <v>179</v>
      </c>
      <c r="M33" s="16" t="s">
        <v>178</v>
      </c>
      <c r="N33" s="16" t="s">
        <v>178</v>
      </c>
      <c r="O33" s="16" t="s">
        <v>179</v>
      </c>
      <c r="P33" s="16" t="s">
        <v>178</v>
      </c>
      <c r="Q33" s="16" t="s">
        <v>179</v>
      </c>
      <c r="R33" s="16" t="s">
        <v>179</v>
      </c>
      <c r="S33" s="16" t="s">
        <v>179</v>
      </c>
      <c r="T33" s="16" t="s">
        <v>179</v>
      </c>
      <c r="U33" s="16" t="s">
        <v>179</v>
      </c>
      <c r="V33" s="16" t="s">
        <v>179</v>
      </c>
      <c r="W33" s="16" t="s">
        <v>179</v>
      </c>
      <c r="X33" s="38">
        <f t="shared" si="0"/>
        <v>6</v>
      </c>
      <c r="Y33" s="38">
        <f t="shared" si="1"/>
        <v>13</v>
      </c>
      <c r="Z33" s="59" t="str">
        <f t="shared" si="2"/>
        <v>MAYOR</v>
      </c>
      <c r="AA33" s="39">
        <f t="shared" si="3"/>
        <v>4</v>
      </c>
    </row>
    <row r="34" spans="1:27" ht="75" x14ac:dyDescent="0.25">
      <c r="A34" s="16" t="s">
        <v>182</v>
      </c>
      <c r="B34" s="48" t="s">
        <v>310</v>
      </c>
      <c r="C34" s="16">
        <v>19</v>
      </c>
      <c r="D34" s="58" t="s">
        <v>304</v>
      </c>
      <c r="E34" s="16" t="s">
        <v>178</v>
      </c>
      <c r="F34" s="16" t="s">
        <v>178</v>
      </c>
      <c r="G34" s="16" t="s">
        <v>179</v>
      </c>
      <c r="H34" s="16" t="s">
        <v>179</v>
      </c>
      <c r="I34" s="16" t="s">
        <v>178</v>
      </c>
      <c r="J34" s="16" t="s">
        <v>179</v>
      </c>
      <c r="K34" s="16" t="s">
        <v>179</v>
      </c>
      <c r="L34" s="16" t="s">
        <v>178</v>
      </c>
      <c r="M34" s="16" t="s">
        <v>179</v>
      </c>
      <c r="N34" s="16" t="s">
        <v>178</v>
      </c>
      <c r="O34" s="16" t="s">
        <v>179</v>
      </c>
      <c r="P34" s="16" t="s">
        <v>178</v>
      </c>
      <c r="Q34" s="16" t="s">
        <v>179</v>
      </c>
      <c r="R34" s="16" t="s">
        <v>179</v>
      </c>
      <c r="S34" s="16" t="s">
        <v>178</v>
      </c>
      <c r="T34" s="16" t="s">
        <v>179</v>
      </c>
      <c r="U34" s="16" t="s">
        <v>179</v>
      </c>
      <c r="V34" s="16" t="s">
        <v>179</v>
      </c>
      <c r="W34" s="16" t="s">
        <v>179</v>
      </c>
      <c r="X34" s="38">
        <f t="shared" si="0"/>
        <v>7</v>
      </c>
      <c r="Y34" s="38">
        <f t="shared" si="1"/>
        <v>12</v>
      </c>
      <c r="Z34" s="59" t="str">
        <f t="shared" si="2"/>
        <v>MAYOR</v>
      </c>
      <c r="AA34" s="39">
        <f t="shared" si="3"/>
        <v>4</v>
      </c>
    </row>
    <row r="35" spans="1:27" ht="60" x14ac:dyDescent="0.25">
      <c r="A35" s="16" t="s">
        <v>182</v>
      </c>
      <c r="B35" s="48" t="s">
        <v>310</v>
      </c>
      <c r="C35" s="16">
        <v>20</v>
      </c>
      <c r="D35" s="48" t="s">
        <v>305</v>
      </c>
      <c r="E35" s="16" t="s">
        <v>178</v>
      </c>
      <c r="F35" s="16" t="s">
        <v>178</v>
      </c>
      <c r="G35" s="16" t="s">
        <v>178</v>
      </c>
      <c r="H35" s="16" t="s">
        <v>178</v>
      </c>
      <c r="I35" s="16" t="s">
        <v>178</v>
      </c>
      <c r="J35" s="16" t="s">
        <v>178</v>
      </c>
      <c r="K35" s="16" t="s">
        <v>179</v>
      </c>
      <c r="L35" s="16" t="s">
        <v>178</v>
      </c>
      <c r="M35" s="16" t="s">
        <v>179</v>
      </c>
      <c r="N35" s="16" t="s">
        <v>178</v>
      </c>
      <c r="O35" s="16" t="s">
        <v>178</v>
      </c>
      <c r="P35" s="16" t="s">
        <v>178</v>
      </c>
      <c r="Q35" s="16" t="s">
        <v>178</v>
      </c>
      <c r="R35" s="16" t="s">
        <v>179</v>
      </c>
      <c r="S35" s="16" t="s">
        <v>178</v>
      </c>
      <c r="T35" s="16" t="s">
        <v>179</v>
      </c>
      <c r="U35" s="16" t="s">
        <v>179</v>
      </c>
      <c r="V35" s="16" t="s">
        <v>179</v>
      </c>
      <c r="W35" s="16" t="s">
        <v>179</v>
      </c>
      <c r="X35" s="38">
        <f t="shared" si="0"/>
        <v>12</v>
      </c>
      <c r="Y35" s="38">
        <f t="shared" si="1"/>
        <v>7</v>
      </c>
      <c r="Z35" s="59" t="str">
        <f t="shared" si="2"/>
        <v>CATASTRÓFICO</v>
      </c>
      <c r="AA35" s="39">
        <f t="shared" si="3"/>
        <v>5</v>
      </c>
    </row>
    <row r="36" spans="1:27" ht="90" x14ac:dyDescent="0.25">
      <c r="A36" s="16" t="s">
        <v>182</v>
      </c>
      <c r="B36" s="48" t="s">
        <v>310</v>
      </c>
      <c r="C36" s="16">
        <v>21</v>
      </c>
      <c r="D36" s="48" t="s">
        <v>306</v>
      </c>
      <c r="E36" s="16" t="s">
        <v>179</v>
      </c>
      <c r="F36" s="16" t="s">
        <v>179</v>
      </c>
      <c r="G36" s="16" t="s">
        <v>178</v>
      </c>
      <c r="H36" s="16" t="s">
        <v>178</v>
      </c>
      <c r="I36" s="16" t="s">
        <v>178</v>
      </c>
      <c r="J36" s="16" t="s">
        <v>178</v>
      </c>
      <c r="K36" s="16" t="s">
        <v>179</v>
      </c>
      <c r="L36" s="16" t="s">
        <v>178</v>
      </c>
      <c r="M36" s="16" t="s">
        <v>179</v>
      </c>
      <c r="N36" s="16" t="s">
        <v>178</v>
      </c>
      <c r="O36" s="16" t="s">
        <v>178</v>
      </c>
      <c r="P36" s="16" t="s">
        <v>178</v>
      </c>
      <c r="Q36" s="16" t="s">
        <v>178</v>
      </c>
      <c r="R36" s="16" t="s">
        <v>178</v>
      </c>
      <c r="S36" s="16" t="s">
        <v>178</v>
      </c>
      <c r="T36" s="16" t="s">
        <v>179</v>
      </c>
      <c r="U36" s="16" t="s">
        <v>179</v>
      </c>
      <c r="V36" s="16" t="s">
        <v>179</v>
      </c>
      <c r="W36" s="16" t="s">
        <v>179</v>
      </c>
      <c r="X36" s="38">
        <f t="shared" si="0"/>
        <v>11</v>
      </c>
      <c r="Y36" s="38">
        <f t="shared" si="1"/>
        <v>7</v>
      </c>
      <c r="Z36" s="59" t="str">
        <f t="shared" si="2"/>
        <v>MAYOR</v>
      </c>
      <c r="AA36" s="39">
        <f t="shared" si="3"/>
        <v>4</v>
      </c>
    </row>
    <row r="37" spans="1:27" ht="90" x14ac:dyDescent="0.25">
      <c r="A37" s="16" t="s">
        <v>182</v>
      </c>
      <c r="B37" s="48" t="s">
        <v>310</v>
      </c>
      <c r="C37" s="16">
        <v>22</v>
      </c>
      <c r="D37" s="48" t="s">
        <v>307</v>
      </c>
      <c r="E37" s="16" t="s">
        <v>178</v>
      </c>
      <c r="F37" s="16" t="s">
        <v>179</v>
      </c>
      <c r="G37" s="16" t="s">
        <v>178</v>
      </c>
      <c r="H37" s="16" t="s">
        <v>178</v>
      </c>
      <c r="I37" s="16" t="s">
        <v>178</v>
      </c>
      <c r="J37" s="16" t="s">
        <v>178</v>
      </c>
      <c r="K37" s="16" t="s">
        <v>179</v>
      </c>
      <c r="L37" s="16" t="s">
        <v>179</v>
      </c>
      <c r="M37" s="16" t="s">
        <v>179</v>
      </c>
      <c r="N37" s="16" t="s">
        <v>178</v>
      </c>
      <c r="O37" s="16" t="s">
        <v>178</v>
      </c>
      <c r="P37" s="16" t="s">
        <v>178</v>
      </c>
      <c r="Q37" s="16" t="s">
        <v>178</v>
      </c>
      <c r="R37" s="16" t="s">
        <v>178</v>
      </c>
      <c r="S37" s="16" t="s">
        <v>178</v>
      </c>
      <c r="T37" s="16" t="s">
        <v>179</v>
      </c>
      <c r="U37" s="16" t="s">
        <v>179</v>
      </c>
      <c r="V37" s="16" t="s">
        <v>178</v>
      </c>
      <c r="W37" s="16" t="s">
        <v>179</v>
      </c>
      <c r="X37" s="38">
        <f t="shared" ref="X37:X46" si="4">COUNTIF(E37:W37,"SI")</f>
        <v>12</v>
      </c>
      <c r="Y37" s="38">
        <f t="shared" ref="Y37:Y46" si="5">COUNTIF(F37:W37,"NO")</f>
        <v>7</v>
      </c>
      <c r="Z37" s="59" t="str">
        <f t="shared" ref="Z37:Z46" si="6">IF(OR(T37="SI",X37&gt;11),"CATASTRÓFICO",IF(X37&gt;5,"MAYOR","MODERADO"))</f>
        <v>CATASTRÓFICO</v>
      </c>
      <c r="AA37" s="39">
        <f t="shared" si="3"/>
        <v>5</v>
      </c>
    </row>
    <row r="38" spans="1:27" ht="105" x14ac:dyDescent="0.25">
      <c r="A38" s="16" t="s">
        <v>182</v>
      </c>
      <c r="B38" s="48" t="s">
        <v>310</v>
      </c>
      <c r="C38" s="16">
        <v>23</v>
      </c>
      <c r="D38" s="48" t="s">
        <v>308</v>
      </c>
      <c r="E38" s="16" t="s">
        <v>179</v>
      </c>
      <c r="F38" s="16" t="s">
        <v>179</v>
      </c>
      <c r="G38" s="16" t="s">
        <v>178</v>
      </c>
      <c r="H38" s="16" t="s">
        <v>178</v>
      </c>
      <c r="I38" s="16" t="s">
        <v>179</v>
      </c>
      <c r="J38" s="16" t="s">
        <v>179</v>
      </c>
      <c r="K38" s="16" t="s">
        <v>179</v>
      </c>
      <c r="L38" s="16" t="s">
        <v>179</v>
      </c>
      <c r="M38" s="16" t="s">
        <v>179</v>
      </c>
      <c r="N38" s="16" t="s">
        <v>178</v>
      </c>
      <c r="O38" s="16" t="s">
        <v>179</v>
      </c>
      <c r="P38" s="16" t="s">
        <v>178</v>
      </c>
      <c r="Q38" s="16" t="s">
        <v>179</v>
      </c>
      <c r="R38" s="16" t="s">
        <v>179</v>
      </c>
      <c r="S38" s="16" t="s">
        <v>179</v>
      </c>
      <c r="T38" s="16" t="s">
        <v>179</v>
      </c>
      <c r="U38" s="16" t="s">
        <v>179</v>
      </c>
      <c r="V38" s="16" t="s">
        <v>179</v>
      </c>
      <c r="W38" s="16" t="s">
        <v>179</v>
      </c>
      <c r="X38" s="38">
        <f t="shared" si="4"/>
        <v>4</v>
      </c>
      <c r="Y38" s="38">
        <f t="shared" si="5"/>
        <v>14</v>
      </c>
      <c r="Z38" s="59" t="str">
        <f t="shared" si="6"/>
        <v>MODERADO</v>
      </c>
      <c r="AA38" s="39">
        <f t="shared" si="3"/>
        <v>3</v>
      </c>
    </row>
    <row r="39" spans="1:27" ht="30" x14ac:dyDescent="0.25">
      <c r="A39" s="16" t="s">
        <v>182</v>
      </c>
      <c r="B39" s="48" t="s">
        <v>310</v>
      </c>
      <c r="C39" s="16">
        <v>24</v>
      </c>
      <c r="D39" s="48" t="s">
        <v>309</v>
      </c>
      <c r="E39" s="16" t="s">
        <v>178</v>
      </c>
      <c r="F39" s="16" t="s">
        <v>179</v>
      </c>
      <c r="G39" s="16" t="s">
        <v>179</v>
      </c>
      <c r="H39" s="16" t="s">
        <v>179</v>
      </c>
      <c r="I39" s="16" t="s">
        <v>178</v>
      </c>
      <c r="J39" s="16" t="s">
        <v>179</v>
      </c>
      <c r="K39" s="16" t="s">
        <v>179</v>
      </c>
      <c r="L39" s="16" t="s">
        <v>179</v>
      </c>
      <c r="M39" s="16" t="s">
        <v>178</v>
      </c>
      <c r="N39" s="16" t="s">
        <v>178</v>
      </c>
      <c r="O39" s="16" t="s">
        <v>179</v>
      </c>
      <c r="P39" s="16" t="s">
        <v>178</v>
      </c>
      <c r="Q39" s="16" t="s">
        <v>179</v>
      </c>
      <c r="R39" s="16" t="s">
        <v>178</v>
      </c>
      <c r="S39" s="16" t="s">
        <v>178</v>
      </c>
      <c r="T39" s="16" t="s">
        <v>179</v>
      </c>
      <c r="U39" s="16" t="s">
        <v>179</v>
      </c>
      <c r="V39" s="16" t="s">
        <v>179</v>
      </c>
      <c r="W39" s="16" t="s">
        <v>179</v>
      </c>
      <c r="X39" s="38">
        <f t="shared" si="4"/>
        <v>7</v>
      </c>
      <c r="Y39" s="38">
        <f t="shared" si="5"/>
        <v>12</v>
      </c>
      <c r="Z39" s="59" t="str">
        <f t="shared" si="6"/>
        <v>MAYOR</v>
      </c>
      <c r="AA39" s="39">
        <f t="shared" si="3"/>
        <v>4</v>
      </c>
    </row>
    <row r="40" spans="1:27" ht="45" x14ac:dyDescent="0.25">
      <c r="A40" s="16" t="s">
        <v>182</v>
      </c>
      <c r="B40" s="48" t="s">
        <v>350</v>
      </c>
      <c r="C40" s="16">
        <v>25</v>
      </c>
      <c r="D40" s="48" t="s">
        <v>342</v>
      </c>
      <c r="E40" s="60" t="s">
        <v>179</v>
      </c>
      <c r="F40" s="60" t="s">
        <v>179</v>
      </c>
      <c r="G40" s="60" t="s">
        <v>178</v>
      </c>
      <c r="H40" s="60" t="s">
        <v>179</v>
      </c>
      <c r="I40" s="60" t="s">
        <v>178</v>
      </c>
      <c r="J40" s="60" t="s">
        <v>179</v>
      </c>
      <c r="K40" s="60" t="s">
        <v>179</v>
      </c>
      <c r="L40" s="60" t="s">
        <v>179</v>
      </c>
      <c r="M40" s="60" t="s">
        <v>179</v>
      </c>
      <c r="N40" s="60" t="s">
        <v>178</v>
      </c>
      <c r="O40" s="60" t="s">
        <v>179</v>
      </c>
      <c r="P40" s="60" t="s">
        <v>178</v>
      </c>
      <c r="Q40" s="60" t="s">
        <v>179</v>
      </c>
      <c r="R40" s="60" t="s">
        <v>179</v>
      </c>
      <c r="S40" s="60" t="s">
        <v>178</v>
      </c>
      <c r="T40" s="60" t="s">
        <v>179</v>
      </c>
      <c r="U40" s="60" t="s">
        <v>179</v>
      </c>
      <c r="V40" s="60" t="s">
        <v>179</v>
      </c>
      <c r="W40" s="60" t="s">
        <v>179</v>
      </c>
      <c r="X40" s="38">
        <f t="shared" si="4"/>
        <v>5</v>
      </c>
      <c r="Y40" s="38">
        <f t="shared" si="5"/>
        <v>13</v>
      </c>
      <c r="Z40" s="59" t="str">
        <f t="shared" si="6"/>
        <v>MODERADO</v>
      </c>
      <c r="AA40" s="39">
        <f t="shared" si="3"/>
        <v>3</v>
      </c>
    </row>
    <row r="41" spans="1:27" ht="75" x14ac:dyDescent="0.25">
      <c r="A41" s="16" t="s">
        <v>182</v>
      </c>
      <c r="B41" s="48" t="s">
        <v>350</v>
      </c>
      <c r="C41" s="16">
        <v>26</v>
      </c>
      <c r="D41" s="48" t="s">
        <v>351</v>
      </c>
      <c r="E41" s="60" t="s">
        <v>179</v>
      </c>
      <c r="F41" s="60" t="s">
        <v>179</v>
      </c>
      <c r="G41" s="60" t="s">
        <v>178</v>
      </c>
      <c r="H41" s="60" t="s">
        <v>179</v>
      </c>
      <c r="I41" s="60" t="s">
        <v>178</v>
      </c>
      <c r="J41" s="60" t="s">
        <v>179</v>
      </c>
      <c r="K41" s="60" t="s">
        <v>179</v>
      </c>
      <c r="L41" s="60" t="s">
        <v>179</v>
      </c>
      <c r="M41" s="60" t="s">
        <v>179</v>
      </c>
      <c r="N41" s="60" t="s">
        <v>178</v>
      </c>
      <c r="O41" s="60" t="s">
        <v>179</v>
      </c>
      <c r="P41" s="60" t="s">
        <v>178</v>
      </c>
      <c r="Q41" s="60" t="s">
        <v>179</v>
      </c>
      <c r="R41" s="60" t="s">
        <v>179</v>
      </c>
      <c r="S41" s="60" t="s">
        <v>179</v>
      </c>
      <c r="T41" s="60" t="s">
        <v>179</v>
      </c>
      <c r="U41" s="60" t="s">
        <v>179</v>
      </c>
      <c r="V41" s="60" t="s">
        <v>179</v>
      </c>
      <c r="W41" s="60" t="s">
        <v>179</v>
      </c>
      <c r="X41" s="38">
        <f t="shared" si="4"/>
        <v>4</v>
      </c>
      <c r="Y41" s="38">
        <f t="shared" si="5"/>
        <v>14</v>
      </c>
      <c r="Z41" s="59" t="str">
        <f t="shared" si="6"/>
        <v>MODERADO</v>
      </c>
      <c r="AA41" s="39">
        <f t="shared" si="3"/>
        <v>3</v>
      </c>
    </row>
    <row r="42" spans="1:27" ht="75" x14ac:dyDescent="0.25">
      <c r="A42" s="16" t="s">
        <v>182</v>
      </c>
      <c r="B42" s="48" t="s">
        <v>350</v>
      </c>
      <c r="C42" s="16">
        <v>27</v>
      </c>
      <c r="D42" s="58" t="s">
        <v>344</v>
      </c>
      <c r="E42" s="60" t="s">
        <v>178</v>
      </c>
      <c r="F42" s="60" t="s">
        <v>178</v>
      </c>
      <c r="G42" s="60" t="s">
        <v>178</v>
      </c>
      <c r="H42" s="60" t="s">
        <v>179</v>
      </c>
      <c r="I42" s="60" t="s">
        <v>178</v>
      </c>
      <c r="J42" s="60" t="s">
        <v>179</v>
      </c>
      <c r="K42" s="60" t="s">
        <v>179</v>
      </c>
      <c r="L42" s="60" t="s">
        <v>179</v>
      </c>
      <c r="M42" s="60" t="s">
        <v>179</v>
      </c>
      <c r="N42" s="60" t="s">
        <v>178</v>
      </c>
      <c r="O42" s="60" t="s">
        <v>179</v>
      </c>
      <c r="P42" s="60" t="s">
        <v>178</v>
      </c>
      <c r="Q42" s="60" t="s">
        <v>179</v>
      </c>
      <c r="R42" s="60" t="s">
        <v>178</v>
      </c>
      <c r="S42" s="60" t="s">
        <v>179</v>
      </c>
      <c r="T42" s="60" t="s">
        <v>179</v>
      </c>
      <c r="U42" s="60" t="s">
        <v>179</v>
      </c>
      <c r="V42" s="60" t="s">
        <v>179</v>
      </c>
      <c r="W42" s="60" t="s">
        <v>179</v>
      </c>
      <c r="X42" s="38">
        <f t="shared" si="4"/>
        <v>7</v>
      </c>
      <c r="Y42" s="38">
        <f t="shared" si="5"/>
        <v>12</v>
      </c>
      <c r="Z42" s="59" t="str">
        <f t="shared" si="6"/>
        <v>MAYOR</v>
      </c>
      <c r="AA42" s="39">
        <f t="shared" si="3"/>
        <v>4</v>
      </c>
    </row>
    <row r="43" spans="1:27" ht="60" x14ac:dyDescent="0.25">
      <c r="A43" s="16" t="s">
        <v>182</v>
      </c>
      <c r="B43" s="48" t="s">
        <v>350</v>
      </c>
      <c r="C43" s="16">
        <v>28</v>
      </c>
      <c r="D43" s="48" t="s">
        <v>352</v>
      </c>
      <c r="E43" s="60" t="s">
        <v>178</v>
      </c>
      <c r="F43" s="60" t="s">
        <v>179</v>
      </c>
      <c r="G43" s="60" t="s">
        <v>178</v>
      </c>
      <c r="H43" s="60" t="s">
        <v>179</v>
      </c>
      <c r="I43" s="60" t="s">
        <v>178</v>
      </c>
      <c r="J43" s="60" t="s">
        <v>179</v>
      </c>
      <c r="K43" s="60" t="s">
        <v>179</v>
      </c>
      <c r="L43" s="60" t="s">
        <v>179</v>
      </c>
      <c r="M43" s="60" t="s">
        <v>179</v>
      </c>
      <c r="N43" s="60" t="s">
        <v>178</v>
      </c>
      <c r="O43" s="60" t="s">
        <v>179</v>
      </c>
      <c r="P43" s="60" t="s">
        <v>178</v>
      </c>
      <c r="Q43" s="60" t="s">
        <v>179</v>
      </c>
      <c r="R43" s="60" t="s">
        <v>179</v>
      </c>
      <c r="S43" s="60" t="s">
        <v>179</v>
      </c>
      <c r="T43" s="60" t="s">
        <v>179</v>
      </c>
      <c r="U43" s="60" t="s">
        <v>179</v>
      </c>
      <c r="V43" s="60" t="s">
        <v>179</v>
      </c>
      <c r="W43" s="60" t="s">
        <v>179</v>
      </c>
      <c r="X43" s="38">
        <f t="shared" si="4"/>
        <v>5</v>
      </c>
      <c r="Y43" s="38">
        <f t="shared" si="5"/>
        <v>14</v>
      </c>
      <c r="Z43" s="59" t="str">
        <f t="shared" si="6"/>
        <v>MODERADO</v>
      </c>
      <c r="AA43" s="39">
        <f t="shared" si="3"/>
        <v>3</v>
      </c>
    </row>
    <row r="44" spans="1:27" ht="90" x14ac:dyDescent="0.25">
      <c r="A44" s="16" t="s">
        <v>182</v>
      </c>
      <c r="B44" s="48" t="s">
        <v>350</v>
      </c>
      <c r="C44" s="16">
        <v>29</v>
      </c>
      <c r="D44" s="48" t="s">
        <v>353</v>
      </c>
      <c r="E44" s="60" t="s">
        <v>178</v>
      </c>
      <c r="F44" s="60" t="s">
        <v>179</v>
      </c>
      <c r="G44" s="60" t="s">
        <v>179</v>
      </c>
      <c r="H44" s="60" t="s">
        <v>179</v>
      </c>
      <c r="I44" s="60" t="s">
        <v>178</v>
      </c>
      <c r="J44" s="60" t="s">
        <v>179</v>
      </c>
      <c r="K44" s="60" t="s">
        <v>179</v>
      </c>
      <c r="L44" s="60" t="s">
        <v>179</v>
      </c>
      <c r="M44" s="60" t="s">
        <v>179</v>
      </c>
      <c r="N44" s="60" t="s">
        <v>178</v>
      </c>
      <c r="O44" s="60" t="s">
        <v>179</v>
      </c>
      <c r="P44" s="60" t="s">
        <v>178</v>
      </c>
      <c r="Q44" s="60" t="s">
        <v>179</v>
      </c>
      <c r="R44" s="60" t="s">
        <v>179</v>
      </c>
      <c r="S44" s="60" t="s">
        <v>179</v>
      </c>
      <c r="T44" s="60" t="s">
        <v>179</v>
      </c>
      <c r="U44" s="60" t="s">
        <v>179</v>
      </c>
      <c r="V44" s="60" t="s">
        <v>179</v>
      </c>
      <c r="W44" s="60" t="s">
        <v>179</v>
      </c>
      <c r="X44" s="38">
        <f t="shared" si="4"/>
        <v>4</v>
      </c>
      <c r="Y44" s="38">
        <f t="shared" si="5"/>
        <v>15</v>
      </c>
      <c r="Z44" s="59" t="str">
        <f t="shared" si="6"/>
        <v>MODERADO</v>
      </c>
      <c r="AA44" s="39">
        <f t="shared" si="3"/>
        <v>3</v>
      </c>
    </row>
    <row r="45" spans="1:27" ht="210" x14ac:dyDescent="0.25">
      <c r="A45" s="16" t="s">
        <v>182</v>
      </c>
      <c r="B45" s="48" t="s">
        <v>350</v>
      </c>
      <c r="C45" s="16">
        <v>30</v>
      </c>
      <c r="D45" s="48" t="s">
        <v>354</v>
      </c>
      <c r="E45" s="60" t="s">
        <v>179</v>
      </c>
      <c r="F45" s="60" t="s">
        <v>179</v>
      </c>
      <c r="G45" s="60" t="s">
        <v>178</v>
      </c>
      <c r="H45" s="60" t="s">
        <v>179</v>
      </c>
      <c r="I45" s="60" t="s">
        <v>178</v>
      </c>
      <c r="J45" s="60" t="s">
        <v>178</v>
      </c>
      <c r="K45" s="60" t="s">
        <v>179</v>
      </c>
      <c r="L45" s="60" t="s">
        <v>179</v>
      </c>
      <c r="M45" s="60" t="s">
        <v>179</v>
      </c>
      <c r="N45" s="60" t="s">
        <v>178</v>
      </c>
      <c r="O45" s="60" t="s">
        <v>179</v>
      </c>
      <c r="P45" s="60" t="s">
        <v>178</v>
      </c>
      <c r="Q45" s="60" t="s">
        <v>178</v>
      </c>
      <c r="R45" s="60" t="s">
        <v>179</v>
      </c>
      <c r="S45" s="60" t="s">
        <v>178</v>
      </c>
      <c r="T45" s="60" t="s">
        <v>179</v>
      </c>
      <c r="U45" s="60" t="s">
        <v>179</v>
      </c>
      <c r="V45" s="60" t="s">
        <v>178</v>
      </c>
      <c r="W45" s="60" t="s">
        <v>179</v>
      </c>
      <c r="X45" s="38">
        <f t="shared" si="4"/>
        <v>8</v>
      </c>
      <c r="Y45" s="38">
        <f t="shared" si="5"/>
        <v>10</v>
      </c>
      <c r="Z45" s="59" t="str">
        <f t="shared" si="6"/>
        <v>MAYOR</v>
      </c>
      <c r="AA45" s="39">
        <f t="shared" si="3"/>
        <v>4</v>
      </c>
    </row>
    <row r="46" spans="1:27" ht="60" x14ac:dyDescent="0.25">
      <c r="A46" s="16" t="s">
        <v>182</v>
      </c>
      <c r="B46" s="48" t="s">
        <v>350</v>
      </c>
      <c r="C46" s="16">
        <v>31</v>
      </c>
      <c r="D46" s="48" t="s">
        <v>348</v>
      </c>
      <c r="E46" s="60" t="s">
        <v>178</v>
      </c>
      <c r="F46" s="60" t="s">
        <v>178</v>
      </c>
      <c r="G46" s="60" t="s">
        <v>179</v>
      </c>
      <c r="H46" s="60" t="s">
        <v>179</v>
      </c>
      <c r="I46" s="60" t="s">
        <v>178</v>
      </c>
      <c r="J46" s="60" t="s">
        <v>179</v>
      </c>
      <c r="K46" s="60" t="s">
        <v>179</v>
      </c>
      <c r="L46" s="60" t="s">
        <v>179</v>
      </c>
      <c r="M46" s="60" t="s">
        <v>179</v>
      </c>
      <c r="N46" s="60" t="s">
        <v>179</v>
      </c>
      <c r="O46" s="60" t="s">
        <v>179</v>
      </c>
      <c r="P46" s="60" t="s">
        <v>179</v>
      </c>
      <c r="Q46" s="60" t="s">
        <v>179</v>
      </c>
      <c r="R46" s="60" t="s">
        <v>179</v>
      </c>
      <c r="S46" s="60" t="s">
        <v>179</v>
      </c>
      <c r="T46" s="60" t="s">
        <v>179</v>
      </c>
      <c r="U46" s="60" t="s">
        <v>179</v>
      </c>
      <c r="V46" s="60" t="s">
        <v>179</v>
      </c>
      <c r="W46" s="60" t="s">
        <v>179</v>
      </c>
      <c r="X46" s="38">
        <f t="shared" si="4"/>
        <v>3</v>
      </c>
      <c r="Y46" s="38">
        <f t="shared" si="5"/>
        <v>16</v>
      </c>
      <c r="Z46" s="59" t="str">
        <f t="shared" si="6"/>
        <v>MODERADO</v>
      </c>
      <c r="AA46" s="39">
        <f t="shared" si="3"/>
        <v>3</v>
      </c>
    </row>
    <row r="47" spans="1:27" ht="105" x14ac:dyDescent="0.25">
      <c r="A47" s="16" t="s">
        <v>182</v>
      </c>
      <c r="B47" s="48" t="s">
        <v>350</v>
      </c>
      <c r="C47" s="16">
        <v>32</v>
      </c>
      <c r="D47" s="48" t="s">
        <v>349</v>
      </c>
      <c r="E47" s="60" t="s">
        <v>178</v>
      </c>
      <c r="F47" s="60" t="s">
        <v>179</v>
      </c>
      <c r="G47" s="60" t="s">
        <v>179</v>
      </c>
      <c r="H47" s="60" t="s">
        <v>179</v>
      </c>
      <c r="I47" s="60" t="s">
        <v>178</v>
      </c>
      <c r="J47" s="60" t="s">
        <v>179</v>
      </c>
      <c r="K47" s="60" t="s">
        <v>179</v>
      </c>
      <c r="L47" s="60" t="s">
        <v>179</v>
      </c>
      <c r="M47" s="60" t="s">
        <v>179</v>
      </c>
      <c r="N47" s="60" t="s">
        <v>179</v>
      </c>
      <c r="O47" s="60" t="s">
        <v>179</v>
      </c>
      <c r="P47" s="60" t="s">
        <v>178</v>
      </c>
      <c r="Q47" s="60" t="s">
        <v>179</v>
      </c>
      <c r="R47" s="60" t="s">
        <v>179</v>
      </c>
      <c r="S47" s="60" t="s">
        <v>178</v>
      </c>
      <c r="T47" s="60" t="s">
        <v>179</v>
      </c>
      <c r="U47" s="60" t="s">
        <v>179</v>
      </c>
      <c r="V47" s="60" t="s">
        <v>179</v>
      </c>
      <c r="W47" s="60" t="s">
        <v>179</v>
      </c>
      <c r="X47" s="38">
        <f t="shared" ref="X47:X56" si="7">COUNTIF(E47:W47,"SI")</f>
        <v>4</v>
      </c>
      <c r="Y47" s="38">
        <f t="shared" ref="Y47:Y56" si="8">COUNTIF(F47:W47,"NO")</f>
        <v>15</v>
      </c>
      <c r="Z47" s="59" t="str">
        <f t="shared" ref="Z47:Z56" si="9">IF(OR(T47="SI",X47&gt;11),"CATASTRÓFICO",IF(X47&gt;5,"MAYOR","MODERADO"))</f>
        <v>MODERADO</v>
      </c>
      <c r="AA47" s="39">
        <f t="shared" si="3"/>
        <v>3</v>
      </c>
    </row>
    <row r="48" spans="1:27" ht="60" x14ac:dyDescent="0.25">
      <c r="A48" s="16" t="s">
        <v>182</v>
      </c>
      <c r="B48" s="48" t="s">
        <v>399</v>
      </c>
      <c r="C48" s="16">
        <v>33</v>
      </c>
      <c r="D48" s="16" t="s">
        <v>400</v>
      </c>
      <c r="E48" s="16" t="s">
        <v>178</v>
      </c>
      <c r="F48" s="16" t="s">
        <v>179</v>
      </c>
      <c r="G48" s="16" t="s">
        <v>179</v>
      </c>
      <c r="H48" s="16" t="s">
        <v>179</v>
      </c>
      <c r="I48" s="16" t="s">
        <v>179</v>
      </c>
      <c r="J48" s="16" t="s">
        <v>178</v>
      </c>
      <c r="K48" s="16" t="s">
        <v>179</v>
      </c>
      <c r="L48" s="16" t="s">
        <v>178</v>
      </c>
      <c r="M48" s="16" t="s">
        <v>179</v>
      </c>
      <c r="N48" s="16" t="s">
        <v>179</v>
      </c>
      <c r="O48" s="16" t="s">
        <v>179</v>
      </c>
      <c r="P48" s="16" t="s">
        <v>178</v>
      </c>
      <c r="Q48" s="16" t="s">
        <v>179</v>
      </c>
      <c r="R48" s="16" t="s">
        <v>179</v>
      </c>
      <c r="S48" s="16" t="s">
        <v>179</v>
      </c>
      <c r="T48" s="16" t="s">
        <v>179</v>
      </c>
      <c r="U48" s="16" t="s">
        <v>179</v>
      </c>
      <c r="V48" s="16" t="s">
        <v>179</v>
      </c>
      <c r="W48" s="16" t="s">
        <v>179</v>
      </c>
      <c r="X48" s="38">
        <f t="shared" si="7"/>
        <v>4</v>
      </c>
      <c r="Y48" s="38">
        <f t="shared" si="8"/>
        <v>15</v>
      </c>
      <c r="Z48" s="59" t="str">
        <f t="shared" si="9"/>
        <v>MODERADO</v>
      </c>
      <c r="AA48" s="39">
        <f t="shared" si="3"/>
        <v>3</v>
      </c>
    </row>
    <row r="49" spans="1:27" ht="60" x14ac:dyDescent="0.25">
      <c r="A49" s="16" t="s">
        <v>182</v>
      </c>
      <c r="B49" s="48" t="s">
        <v>399</v>
      </c>
      <c r="C49" s="16">
        <v>34</v>
      </c>
      <c r="D49" s="61" t="s">
        <v>401</v>
      </c>
      <c r="E49" s="16" t="s">
        <v>178</v>
      </c>
      <c r="F49" s="16" t="s">
        <v>179</v>
      </c>
      <c r="G49" s="16" t="s">
        <v>179</v>
      </c>
      <c r="H49" s="16" t="s">
        <v>178</v>
      </c>
      <c r="I49" s="16" t="s">
        <v>178</v>
      </c>
      <c r="J49" s="16" t="s">
        <v>179</v>
      </c>
      <c r="K49" s="16" t="s">
        <v>178</v>
      </c>
      <c r="L49" s="16" t="s">
        <v>178</v>
      </c>
      <c r="M49" s="16" t="s">
        <v>179</v>
      </c>
      <c r="N49" s="16" t="s">
        <v>178</v>
      </c>
      <c r="O49" s="16" t="s">
        <v>179</v>
      </c>
      <c r="P49" s="16" t="s">
        <v>178</v>
      </c>
      <c r="Q49" s="16" t="s">
        <v>178</v>
      </c>
      <c r="R49" s="16" t="s">
        <v>179</v>
      </c>
      <c r="S49" s="16" t="s">
        <v>178</v>
      </c>
      <c r="T49" s="16" t="s">
        <v>179</v>
      </c>
      <c r="U49" s="16" t="s">
        <v>179</v>
      </c>
      <c r="V49" s="16" t="s">
        <v>179</v>
      </c>
      <c r="W49" s="16" t="s">
        <v>179</v>
      </c>
      <c r="X49" s="38">
        <f t="shared" si="7"/>
        <v>9</v>
      </c>
      <c r="Y49" s="38">
        <f t="shared" si="8"/>
        <v>10</v>
      </c>
      <c r="Z49" s="59" t="str">
        <f t="shared" si="9"/>
        <v>MAYOR</v>
      </c>
      <c r="AA49" s="39">
        <f t="shared" si="3"/>
        <v>4</v>
      </c>
    </row>
    <row r="50" spans="1:27" x14ac:dyDescent="0.25">
      <c r="A50" s="16"/>
      <c r="B50" s="16"/>
      <c r="C50" s="16"/>
      <c r="D50" s="16"/>
      <c r="E50" s="16"/>
      <c r="F50" s="16"/>
      <c r="G50" s="16"/>
      <c r="H50" s="16"/>
      <c r="I50" s="16"/>
      <c r="J50" s="16"/>
      <c r="K50" s="16"/>
      <c r="L50" s="16"/>
      <c r="M50" s="16"/>
      <c r="N50" s="16"/>
      <c r="O50" s="16"/>
      <c r="P50" s="16"/>
      <c r="Q50" s="16"/>
      <c r="R50" s="16"/>
      <c r="S50" s="16"/>
      <c r="T50" s="16"/>
      <c r="U50" s="16"/>
      <c r="V50" s="16"/>
      <c r="W50" s="16"/>
      <c r="X50" s="38">
        <f t="shared" si="7"/>
        <v>0</v>
      </c>
      <c r="Y50" s="38">
        <f t="shared" si="8"/>
        <v>0</v>
      </c>
      <c r="Z50" s="59" t="str">
        <f t="shared" si="9"/>
        <v>MODERADO</v>
      </c>
      <c r="AA50" s="39">
        <f t="shared" si="3"/>
        <v>3</v>
      </c>
    </row>
    <row r="51" spans="1:27" x14ac:dyDescent="0.25">
      <c r="A51" s="16"/>
      <c r="B51" s="16"/>
      <c r="C51" s="16"/>
      <c r="D51" s="16"/>
      <c r="E51" s="16"/>
      <c r="F51" s="16"/>
      <c r="G51" s="16"/>
      <c r="H51" s="16"/>
      <c r="I51" s="16"/>
      <c r="J51" s="16"/>
      <c r="K51" s="16"/>
      <c r="L51" s="16"/>
      <c r="M51" s="16"/>
      <c r="N51" s="16"/>
      <c r="O51" s="16"/>
      <c r="P51" s="16"/>
      <c r="Q51" s="16"/>
      <c r="R51" s="16"/>
      <c r="S51" s="16"/>
      <c r="T51" s="16"/>
      <c r="U51" s="16"/>
      <c r="V51" s="16"/>
      <c r="W51" s="16"/>
      <c r="X51" s="38">
        <f t="shared" si="7"/>
        <v>0</v>
      </c>
      <c r="Y51" s="38">
        <f t="shared" si="8"/>
        <v>0</v>
      </c>
      <c r="Z51" s="59" t="str">
        <f t="shared" si="9"/>
        <v>MODERADO</v>
      </c>
      <c r="AA51" s="39">
        <f t="shared" si="3"/>
        <v>3</v>
      </c>
    </row>
    <row r="52" spans="1:27" x14ac:dyDescent="0.25">
      <c r="A52" s="16"/>
      <c r="B52" s="16"/>
      <c r="C52" s="16"/>
      <c r="D52" s="16"/>
      <c r="E52" s="16"/>
      <c r="F52" s="16"/>
      <c r="G52" s="16"/>
      <c r="H52" s="16"/>
      <c r="I52" s="16"/>
      <c r="J52" s="16"/>
      <c r="K52" s="16"/>
      <c r="L52" s="16"/>
      <c r="M52" s="16"/>
      <c r="N52" s="16"/>
      <c r="O52" s="16"/>
      <c r="P52" s="16"/>
      <c r="Q52" s="16"/>
      <c r="R52" s="16"/>
      <c r="S52" s="16"/>
      <c r="T52" s="16"/>
      <c r="U52" s="16"/>
      <c r="V52" s="16"/>
      <c r="W52" s="16"/>
      <c r="X52" s="38">
        <f t="shared" si="7"/>
        <v>0</v>
      </c>
      <c r="Y52" s="38">
        <f t="shared" si="8"/>
        <v>0</v>
      </c>
      <c r="Z52" s="59" t="str">
        <f t="shared" si="9"/>
        <v>MODERADO</v>
      </c>
      <c r="AA52" s="39">
        <f t="shared" si="3"/>
        <v>3</v>
      </c>
    </row>
    <row r="53" spans="1:27"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38">
        <f t="shared" si="7"/>
        <v>0</v>
      </c>
      <c r="Y53" s="38">
        <f t="shared" si="8"/>
        <v>0</v>
      </c>
      <c r="Z53" s="59" t="str">
        <f t="shared" si="9"/>
        <v>MODERADO</v>
      </c>
      <c r="AA53" s="39">
        <f t="shared" si="3"/>
        <v>3</v>
      </c>
    </row>
    <row r="54" spans="1:27"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38">
        <f t="shared" si="7"/>
        <v>0</v>
      </c>
      <c r="Y54" s="38">
        <f t="shared" si="8"/>
        <v>0</v>
      </c>
      <c r="Z54" s="59" t="str">
        <f t="shared" si="9"/>
        <v>MODERADO</v>
      </c>
      <c r="AA54" s="39">
        <f t="shared" si="3"/>
        <v>3</v>
      </c>
    </row>
    <row r="55" spans="1:27" x14ac:dyDescent="0.25">
      <c r="A55" s="16"/>
      <c r="B55" s="16"/>
      <c r="C55" s="16"/>
      <c r="D55" s="16"/>
      <c r="E55" s="16"/>
      <c r="F55" s="16"/>
      <c r="G55" s="16"/>
      <c r="H55" s="16"/>
      <c r="I55" s="16"/>
      <c r="J55" s="16"/>
      <c r="K55" s="16"/>
      <c r="L55" s="16"/>
      <c r="M55" s="16"/>
      <c r="N55" s="16"/>
      <c r="O55" s="16"/>
      <c r="P55" s="16"/>
      <c r="Q55" s="16"/>
      <c r="R55" s="16"/>
      <c r="S55" s="16"/>
      <c r="T55" s="16"/>
      <c r="U55" s="16"/>
      <c r="V55" s="16"/>
      <c r="W55" s="16"/>
      <c r="X55" s="38">
        <f t="shared" si="7"/>
        <v>0</v>
      </c>
      <c r="Y55" s="38">
        <f t="shared" si="8"/>
        <v>0</v>
      </c>
      <c r="Z55" s="59" t="str">
        <f t="shared" si="9"/>
        <v>MODERADO</v>
      </c>
      <c r="AA55" s="39">
        <f t="shared" si="3"/>
        <v>3</v>
      </c>
    </row>
    <row r="56" spans="1:27"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38">
        <f t="shared" si="7"/>
        <v>0</v>
      </c>
      <c r="Y56" s="38">
        <f t="shared" si="8"/>
        <v>0</v>
      </c>
      <c r="Z56" s="59" t="str">
        <f t="shared" si="9"/>
        <v>MODERADO</v>
      </c>
      <c r="AA56" s="39">
        <f t="shared" si="3"/>
        <v>3</v>
      </c>
    </row>
  </sheetData>
  <mergeCells count="8">
    <mergeCell ref="Z14:Z15"/>
    <mergeCell ref="AA14:AA15"/>
    <mergeCell ref="A14:A15"/>
    <mergeCell ref="B14:B15"/>
    <mergeCell ref="C14:C15"/>
    <mergeCell ref="D14:D15"/>
    <mergeCell ref="X14:X15"/>
    <mergeCell ref="Y14:Y15"/>
  </mergeCells>
  <dataValidations count="2">
    <dataValidation type="list" showInputMessage="1" showErrorMessage="1" promptTitle="SI / NO" sqref="E16:W16 E17 E18:W19 E21:W49">
      <formula1>$I$2:$J$2</formula1>
    </dataValidation>
    <dataValidation type="list" showInputMessage="1" showErrorMessage="1" sqref="E50:W56">
      <formula1>$I$2:$J$2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2"/>
  <sheetViews>
    <sheetView tabSelected="1" topLeftCell="A2" zoomScale="60" zoomScaleNormal="60" workbookViewId="0">
      <selection activeCell="C51" sqref="C51"/>
    </sheetView>
  </sheetViews>
  <sheetFormatPr baseColWidth="10" defaultRowHeight="15" x14ac:dyDescent="0.25"/>
  <cols>
    <col min="1" max="1" width="7.140625" style="5" customWidth="1"/>
    <col min="2" max="2" width="28.5703125" style="5" customWidth="1"/>
    <col min="3" max="3" width="32.140625" style="5" customWidth="1"/>
    <col min="4" max="4" width="23.85546875" style="5" customWidth="1"/>
    <col min="5" max="5" width="32.140625" style="5" customWidth="1"/>
    <col min="6" max="6" width="17.85546875" style="5" customWidth="1"/>
    <col min="7" max="7" width="14.28515625" style="5" customWidth="1"/>
    <col min="8" max="9" width="23.85546875" style="5" customWidth="1"/>
    <col min="10" max="10" width="24.85546875" style="5" customWidth="1"/>
    <col min="11" max="11" width="27.7109375" style="5" customWidth="1"/>
    <col min="12" max="12" width="18" style="5" customWidth="1"/>
    <col min="13" max="13" width="14.28515625" style="5" customWidth="1"/>
    <col min="14" max="15" width="23.140625" style="5" customWidth="1"/>
    <col min="16" max="16" width="27.85546875" style="5" customWidth="1"/>
    <col min="17" max="17" width="28" style="5" customWidth="1"/>
    <col min="18" max="18" width="19.28515625" style="5" customWidth="1"/>
    <col min="19" max="19" width="25.28515625" style="5" customWidth="1"/>
    <col min="20" max="16384" width="11.42578125" style="5"/>
  </cols>
  <sheetData>
    <row r="1" spans="1:19" ht="15.75" hidden="1" thickBot="1" x14ac:dyDescent="0.3">
      <c r="C1" s="5" t="s">
        <v>72</v>
      </c>
      <c r="D1" s="5" t="s">
        <v>182</v>
      </c>
      <c r="E1" s="5" t="s">
        <v>183</v>
      </c>
    </row>
    <row r="2" spans="1:19" ht="16.5" thickBot="1" x14ac:dyDescent="0.3">
      <c r="A2" s="85"/>
      <c r="B2" s="85"/>
      <c r="C2" s="80" t="s">
        <v>125</v>
      </c>
      <c r="D2" s="80"/>
      <c r="E2" s="80"/>
      <c r="F2" s="80"/>
      <c r="G2" s="80"/>
      <c r="H2" s="80"/>
      <c r="I2" s="80"/>
      <c r="J2" s="80"/>
      <c r="K2" s="80"/>
      <c r="L2" s="80"/>
      <c r="M2" s="80"/>
      <c r="N2" s="91" t="s">
        <v>126</v>
      </c>
      <c r="O2" s="92"/>
      <c r="P2" s="86" t="s">
        <v>136</v>
      </c>
      <c r="Q2" s="86"/>
      <c r="R2" s="87"/>
      <c r="S2" s="87"/>
    </row>
    <row r="3" spans="1:19" ht="16.5" thickBot="1" x14ac:dyDescent="0.3">
      <c r="A3" s="85"/>
      <c r="B3" s="85"/>
      <c r="C3" s="80"/>
      <c r="D3" s="80"/>
      <c r="E3" s="80"/>
      <c r="F3" s="80"/>
      <c r="G3" s="80"/>
      <c r="H3" s="80"/>
      <c r="I3" s="80"/>
      <c r="J3" s="80"/>
      <c r="K3" s="80"/>
      <c r="L3" s="80"/>
      <c r="M3" s="80"/>
      <c r="N3" s="93" t="s">
        <v>127</v>
      </c>
      <c r="O3" s="94"/>
      <c r="P3" s="88">
        <v>1</v>
      </c>
      <c r="Q3" s="88"/>
      <c r="R3" s="87"/>
      <c r="S3" s="87"/>
    </row>
    <row r="4" spans="1:19" ht="16.5" thickBot="1" x14ac:dyDescent="0.3">
      <c r="A4" s="85"/>
      <c r="B4" s="85"/>
      <c r="C4" s="80"/>
      <c r="D4" s="80"/>
      <c r="E4" s="80"/>
      <c r="F4" s="80"/>
      <c r="G4" s="80"/>
      <c r="H4" s="80"/>
      <c r="I4" s="80"/>
      <c r="J4" s="80"/>
      <c r="K4" s="80"/>
      <c r="L4" s="80"/>
      <c r="M4" s="80"/>
      <c r="N4" s="91" t="s">
        <v>128</v>
      </c>
      <c r="O4" s="92"/>
      <c r="P4" s="89">
        <v>43405</v>
      </c>
      <c r="Q4" s="89"/>
      <c r="R4" s="87"/>
      <c r="S4" s="87"/>
    </row>
    <row r="5" spans="1:19" ht="16.5" thickBot="1" x14ac:dyDescent="0.3">
      <c r="A5" s="85"/>
      <c r="B5" s="85"/>
      <c r="C5" s="81" t="s">
        <v>137</v>
      </c>
      <c r="D5" s="81"/>
      <c r="E5" s="81"/>
      <c r="F5" s="81"/>
      <c r="G5" s="81"/>
      <c r="H5" s="81"/>
      <c r="I5" s="81"/>
      <c r="J5" s="81"/>
      <c r="K5" s="81"/>
      <c r="L5" s="81"/>
      <c r="M5" s="81"/>
      <c r="N5" s="93" t="s">
        <v>129</v>
      </c>
      <c r="O5" s="94"/>
      <c r="P5" s="90" t="s">
        <v>154</v>
      </c>
      <c r="Q5" s="90"/>
      <c r="R5" s="87"/>
      <c r="S5" s="87"/>
    </row>
    <row r="6" spans="1:19" ht="31.5" customHeight="1" thickBot="1" x14ac:dyDescent="0.3">
      <c r="A6" s="85"/>
      <c r="B6" s="85"/>
      <c r="C6" s="81"/>
      <c r="D6" s="81"/>
      <c r="E6" s="81"/>
      <c r="F6" s="81"/>
      <c r="G6" s="81"/>
      <c r="H6" s="81"/>
      <c r="I6" s="81"/>
      <c r="J6" s="81"/>
      <c r="K6" s="81"/>
      <c r="L6" s="81"/>
      <c r="M6" s="81"/>
      <c r="N6" s="91" t="s">
        <v>130</v>
      </c>
      <c r="O6" s="92"/>
      <c r="P6" s="86" t="s">
        <v>131</v>
      </c>
      <c r="Q6" s="86"/>
      <c r="R6" s="87"/>
      <c r="S6" s="87"/>
    </row>
    <row r="7" spans="1:19" ht="33" customHeight="1" thickBot="1" x14ac:dyDescent="0.3">
      <c r="A7" s="85"/>
      <c r="B7" s="85"/>
      <c r="C7" s="81"/>
      <c r="D7" s="81"/>
      <c r="E7" s="81"/>
      <c r="F7" s="81"/>
      <c r="G7" s="81"/>
      <c r="H7" s="81"/>
      <c r="I7" s="81"/>
      <c r="J7" s="81"/>
      <c r="K7" s="81"/>
      <c r="L7" s="81"/>
      <c r="M7" s="81"/>
      <c r="N7" s="93" t="s">
        <v>132</v>
      </c>
      <c r="O7" s="94"/>
      <c r="P7" s="88" t="s">
        <v>133</v>
      </c>
      <c r="Q7" s="88"/>
      <c r="R7" s="87"/>
      <c r="S7" s="87"/>
    </row>
    <row r="8" spans="1:19" ht="30" customHeight="1" thickBot="1" x14ac:dyDescent="0.3">
      <c r="A8" s="85"/>
      <c r="B8" s="85"/>
      <c r="C8" s="81"/>
      <c r="D8" s="81"/>
      <c r="E8" s="81"/>
      <c r="F8" s="81"/>
      <c r="G8" s="81"/>
      <c r="H8" s="81"/>
      <c r="I8" s="81"/>
      <c r="J8" s="81"/>
      <c r="K8" s="81"/>
      <c r="L8" s="81"/>
      <c r="M8" s="81"/>
      <c r="N8" s="91" t="s">
        <v>134</v>
      </c>
      <c r="O8" s="92"/>
      <c r="P8" s="79" t="s">
        <v>135</v>
      </c>
      <c r="Q8" s="79"/>
      <c r="R8" s="87"/>
      <c r="S8" s="87"/>
    </row>
    <row r="9" spans="1:19" x14ac:dyDescent="0.25">
      <c r="A9" s="82"/>
      <c r="B9" s="83"/>
      <c r="C9" s="83"/>
      <c r="D9" s="83"/>
      <c r="E9" s="83"/>
      <c r="F9" s="83"/>
      <c r="G9" s="83"/>
      <c r="H9" s="83"/>
      <c r="I9" s="83"/>
      <c r="J9" s="83"/>
      <c r="K9" s="83"/>
      <c r="L9" s="83"/>
      <c r="M9" s="83"/>
      <c r="N9" s="83"/>
      <c r="O9" s="83"/>
      <c r="P9" s="83"/>
      <c r="Q9" s="83"/>
      <c r="R9" s="83"/>
      <c r="S9" s="84"/>
    </row>
    <row r="10" spans="1:19" s="24" customFormat="1" ht="15.75" x14ac:dyDescent="0.25">
      <c r="A10" s="34" t="s">
        <v>24</v>
      </c>
      <c r="B10" s="34" t="s">
        <v>72</v>
      </c>
      <c r="C10" s="34" t="s">
        <v>74</v>
      </c>
      <c r="D10" s="34" t="s">
        <v>79</v>
      </c>
      <c r="E10" s="34" t="s">
        <v>80</v>
      </c>
      <c r="F10" s="34" t="s">
        <v>81</v>
      </c>
      <c r="G10" s="34" t="s">
        <v>82</v>
      </c>
      <c r="H10" s="95" t="s">
        <v>90</v>
      </c>
      <c r="I10" s="96"/>
      <c r="J10" s="34" t="s">
        <v>84</v>
      </c>
      <c r="K10" s="34" t="s">
        <v>85</v>
      </c>
      <c r="L10" s="34" t="s">
        <v>81</v>
      </c>
      <c r="M10" s="34" t="s">
        <v>82</v>
      </c>
      <c r="N10" s="95" t="s">
        <v>83</v>
      </c>
      <c r="O10" s="96"/>
      <c r="P10" s="34" t="s">
        <v>86</v>
      </c>
      <c r="Q10" s="34" t="s">
        <v>87</v>
      </c>
      <c r="R10" s="34" t="s">
        <v>88</v>
      </c>
      <c r="S10" s="34" t="s">
        <v>89</v>
      </c>
    </row>
    <row r="11" spans="1:19" ht="76.5" x14ac:dyDescent="0.25">
      <c r="A11" s="45">
        <v>1</v>
      </c>
      <c r="B11" s="46" t="s">
        <v>186</v>
      </c>
      <c r="C11" s="50" t="s">
        <v>184</v>
      </c>
      <c r="D11" s="31" t="s">
        <v>182</v>
      </c>
      <c r="E11" s="46" t="s">
        <v>187</v>
      </c>
      <c r="F11" s="35">
        <f>Probabilidad!M14</f>
        <v>4</v>
      </c>
      <c r="G11" s="35">
        <f>IF(D11="Corrupción",'Impacto Corrupción'!AA16,'Impacto Proceso -SD'!O16)</f>
        <v>5</v>
      </c>
      <c r="H11" s="35">
        <f>F11*G11</f>
        <v>20</v>
      </c>
      <c r="I11" s="42" t="str">
        <f>IF(OR(G11=5,H11=20,H11=15,H11=16,AND(H11=12,G11=4)),"Extremo",IF(OR(H11=8,H11=9,AND(H11=4,G11=4),AND(H11=12,G11=3),AND(H11=10,G11=2),AND(H11=5,G11=1)),"Alto",IF(OR(H11=6,AND(H11=4,G11=1),AND(H11=3,G11=3)),"Moderado",IF(OR(H11=1,H11=2,AND(H11=3,G11=1),AND(H11=4,G11=2)),"Bajo"," "))))</f>
        <v>Extremo</v>
      </c>
      <c r="J11" s="50" t="str">
        <f>IF(I11="Bajo","Asumir",IF(I11="Moderado","Reducir",IF(I11="Alto","Reducir o Evitar o Transferir",IF(I11="Extremo","Reducir o Evitar o Transferir"," "))))</f>
        <v>Reducir o Evitar o Transferir</v>
      </c>
      <c r="K11" s="46" t="str">
        <f>'[1]Controles (2)'!D17</f>
        <v>Coordinar capacitaciones en temas de contratación estatal al personal que maneje proyectos</v>
      </c>
      <c r="L11" s="31">
        <f>F11-Controles!AA16</f>
        <v>2</v>
      </c>
      <c r="M11" s="31">
        <f>G11-Controles!AB16</f>
        <v>5</v>
      </c>
      <c r="N11" s="35">
        <f>L11*M11</f>
        <v>10</v>
      </c>
      <c r="O11" s="42" t="str">
        <f>IF(OR(M11=5,N11=20,N11=15,N11=16,AND(N11=12,M11=4)),"Extremo",IF(OR(N11=8,N11=9,AND(N11=4,M11=4),AND(N11=12,M11=3),AND(N11=10,M11=2),AND(N11=5,M11=1)),"Alto",IF(OR(N11=6,AND(N11=4,M11=1),AND(N11=3,M11=3)),"Moderado",IF(OR(N11=1,N11=2,AND(N11=3,M11=3),AND(N11=4,M11=2)),"Bajo"," "))))</f>
        <v>Extremo</v>
      </c>
      <c r="P11" s="46" t="s">
        <v>189</v>
      </c>
      <c r="Q11" s="46" t="s">
        <v>190</v>
      </c>
      <c r="R11" s="46" t="s">
        <v>191</v>
      </c>
      <c r="S11" s="46" t="s">
        <v>192</v>
      </c>
    </row>
    <row r="12" spans="1:19" ht="63.75" x14ac:dyDescent="0.25">
      <c r="A12" s="45">
        <v>2</v>
      </c>
      <c r="B12" s="46" t="s">
        <v>186</v>
      </c>
      <c r="C12" s="50" t="s">
        <v>185</v>
      </c>
      <c r="D12" s="31" t="s">
        <v>182</v>
      </c>
      <c r="E12" s="46" t="s">
        <v>188</v>
      </c>
      <c r="F12" s="35">
        <f>Probabilidad!M15</f>
        <v>2</v>
      </c>
      <c r="G12" s="35">
        <f>IF(D12="Corrupción",'Impacto Corrupción'!AA17,'Impacto Proceso -SD'!O17)</f>
        <v>5</v>
      </c>
      <c r="H12" s="35">
        <f t="shared" ref="H12:H22" si="0">F12*G12</f>
        <v>10</v>
      </c>
      <c r="I12" s="42" t="str">
        <f>IF(OR(G12=5,H12=20,H12=15,H12=16,AND(H12=12,G12=4)),"Extremo",IF(OR(H12=8,H12=9,AND(H12=4,G12=4),AND(H12=12,G12=3),AND(H12=10,G12=2),AND(H12=5,G12=1)),"Alto",IF(OR(H12=6,AND(H12=4,G12=1),AND(H12=3,G12=3)),"Moderado",IF(OR(H12=1,H12=2,AND(H12=3,G12=3),AND(H12=4,G12=2)),"Bajo"," "))))</f>
        <v>Extremo</v>
      </c>
      <c r="J12" s="50" t="str">
        <f t="shared" ref="J12:J48" si="1">IF(I12="Bajo","Asumir",IF(I12="Moderado","Reducir",IF(I12="Alto","Reducir o Evitar o Transferir",IF(I12="Extremo","Reducir o Evitar o Transferir"," "))))</f>
        <v>Reducir o Evitar o Transferir</v>
      </c>
      <c r="K12" s="46" t="str">
        <f>'[1]Controles (2)'!D18</f>
        <v xml:space="preserve">Efectuar lista de chequeo de lo contratos y/o convenios de los proyectos (No incluye OPS) revisando informe de supervisión </v>
      </c>
      <c r="L12" s="31">
        <f>F12-Controles!AA17</f>
        <v>1</v>
      </c>
      <c r="M12" s="31">
        <f>G12-Controles!AB17</f>
        <v>5</v>
      </c>
      <c r="N12" s="35">
        <f t="shared" ref="N12:N22" si="2">L12*M12</f>
        <v>5</v>
      </c>
      <c r="O12" s="42" t="str">
        <f>IF(OR(M12=5,N12=20,N12=15,N12=16,AND(N12=12,M12=4)),"Extremo",IF(OR(N12=8,N12=9,AND(N12=4,M12=4),AND(N12=12,M12=3),AND(N12=10,M12=2),AND(N12=5,M12=1)),"Alto",IF(OR(N12=6,AND(N12=4,M12=1),AND(N12=3,M12=3)),"Moderado",IF(OR(N12=1,N12=2,AND(N12=3,M12=3),AND(N12=4,M12=2)),"Bajo"," "))))</f>
        <v>Extremo</v>
      </c>
      <c r="P12" s="46" t="s">
        <v>193</v>
      </c>
      <c r="Q12" s="46" t="s">
        <v>190</v>
      </c>
      <c r="R12" s="46" t="s">
        <v>191</v>
      </c>
      <c r="S12" s="46" t="s">
        <v>194</v>
      </c>
    </row>
    <row r="13" spans="1:19" ht="115.5" customHeight="1" x14ac:dyDescent="0.25">
      <c r="A13" s="45">
        <v>3</v>
      </c>
      <c r="B13" s="46" t="s">
        <v>198</v>
      </c>
      <c r="C13" s="50" t="s">
        <v>197</v>
      </c>
      <c r="D13" s="31" t="s">
        <v>182</v>
      </c>
      <c r="E13" s="46" t="s">
        <v>199</v>
      </c>
      <c r="F13" s="35">
        <f>Probabilidad!M16</f>
        <v>2</v>
      </c>
      <c r="G13" s="35">
        <f>IF(D13="Corrupción",'Impacto Corrupción'!AA18,'Impacto Proceso -SD'!O18)</f>
        <v>4</v>
      </c>
      <c r="H13" s="35">
        <f t="shared" si="0"/>
        <v>8</v>
      </c>
      <c r="I13" s="42" t="str">
        <f>IF(OR(G13=5,H13=20,H13=15,H13=16,AND(H13=12,G13=4)),"Extremo",IF(OR(H13=8,H13=9,AND(H13=4,G13=4),AND(H13=12,G13=3),AND(H13=10,G13=2),AND(H13=5,G13=1)),"Alto",IF(OR(H13=6,AND(H13=4,G13=1),AND(H13=3,G13=3)),"Moderado",IF(OR(H13=1,H13=2,AND(H13=3,G13=3),AND(H13=4,G13=2)),"Bajo"," "))))</f>
        <v>Alto</v>
      </c>
      <c r="J13" s="50" t="str">
        <f t="shared" si="1"/>
        <v>Reducir o Evitar o Transferir</v>
      </c>
      <c r="K13" s="46" t="s">
        <v>200</v>
      </c>
      <c r="L13" s="31">
        <f>F13-Controles!AA18</f>
        <v>1</v>
      </c>
      <c r="M13" s="31">
        <f>G13-Controles!AB18</f>
        <v>4</v>
      </c>
      <c r="N13" s="35">
        <f t="shared" si="2"/>
        <v>4</v>
      </c>
      <c r="O13" s="42" t="str">
        <f>IF(OR(M13=5,N13=20,N13=15,N13=16,AND(N13=12,M13=4)),"Extremo",IF(OR(N13=8,N13=9,AND(N13=4,M13=4),AND(N13=12,M13=3),AND(N13=10,M13=2),AND(N13=5,M13=1)),"Alto",IF(OR(N13=6,AND(N13=4,M13=1),AND(N13=3,M13=3)),"Moderado",IF(OR(N13=1,N13=2,AND(N13=3,M13=3),AND(N13=4,M13=2)),"Bajo"," "))))</f>
        <v>Alto</v>
      </c>
      <c r="P13" s="46" t="s">
        <v>201</v>
      </c>
      <c r="Q13" s="46" t="s">
        <v>202</v>
      </c>
      <c r="R13" s="46" t="s">
        <v>203</v>
      </c>
      <c r="S13" s="46" t="s">
        <v>204</v>
      </c>
    </row>
    <row r="14" spans="1:19" ht="63.75" x14ac:dyDescent="0.25">
      <c r="A14" s="45">
        <v>4</v>
      </c>
      <c r="B14" s="46" t="s">
        <v>207</v>
      </c>
      <c r="C14" s="50" t="s">
        <v>205</v>
      </c>
      <c r="D14" s="31" t="s">
        <v>182</v>
      </c>
      <c r="E14" s="46" t="s">
        <v>209</v>
      </c>
      <c r="F14" s="35">
        <f>Probabilidad!M17</f>
        <v>1</v>
      </c>
      <c r="G14" s="35">
        <f>IF(D14="Corrupción",'Impacto Corrupción'!AA19,'Impacto Proceso -SD'!O19)</f>
        <v>4</v>
      </c>
      <c r="H14" s="35">
        <f t="shared" si="0"/>
        <v>4</v>
      </c>
      <c r="I14" s="42" t="str">
        <f t="shared" ref="I14:I22" si="3">IF(OR(G14=5,H14=20,H14=15,H14=16,AND(H14=12,G14=4)),"Extremo",IF(OR(H14=8,H14=9,AND(H14=4,G14=4),AND(H14=12,G14=3),AND(H14=10,G14=2),AND(H14=5,G14=1)),"Alto",IF(OR(H14=6,AND(H14=4,G14=1),AND(H14=3,G14=3)),"Moderado",IF(OR(H14=1,H14=2,AND(H14=3,G14=3),AND(H14=4,G14=2)),"Bajo"," "))))</f>
        <v>Alto</v>
      </c>
      <c r="J14" s="50" t="str">
        <f t="shared" si="1"/>
        <v>Reducir o Evitar o Transferir</v>
      </c>
      <c r="K14" s="46" t="s">
        <v>211</v>
      </c>
      <c r="L14" s="31">
        <v>1</v>
      </c>
      <c r="M14" s="31">
        <f>G14-Controles!AB19</f>
        <v>4</v>
      </c>
      <c r="N14" s="35">
        <f t="shared" si="2"/>
        <v>4</v>
      </c>
      <c r="O14" s="42" t="str">
        <f t="shared" ref="O14:O22" si="4">IF(OR(M14=5,N14=20,N14=15,N14=16,AND(N14=12,M14=4)),"Extremo",IF(OR(N14=8,N14=9,AND(N14=4,M14=4),AND(N14=12,M14=3),AND(N14=10,M14=2),AND(N14=5,M14=1)),"Alto",IF(OR(N14=6,AND(N14=4,M14=1),AND(N14=3,M14=3)),"Moderado",IF(OR(N14=1,N14=2,AND(N14=3,M14=3),AND(N14=4,M14=2)),"Bajo"," "))))</f>
        <v>Alto</v>
      </c>
      <c r="P14" s="46" t="s">
        <v>213</v>
      </c>
      <c r="Q14" s="46" t="s">
        <v>214</v>
      </c>
      <c r="R14" s="46" t="s">
        <v>215</v>
      </c>
      <c r="S14" s="46" t="s">
        <v>216</v>
      </c>
    </row>
    <row r="15" spans="1:19" ht="60.75" x14ac:dyDescent="0.25">
      <c r="A15" s="45">
        <v>5</v>
      </c>
      <c r="B15" s="46" t="s">
        <v>207</v>
      </c>
      <c r="C15" s="50" t="s">
        <v>206</v>
      </c>
      <c r="D15" s="31" t="s">
        <v>182</v>
      </c>
      <c r="E15" s="46" t="s">
        <v>210</v>
      </c>
      <c r="F15" s="35">
        <f>Probabilidad!M18</f>
        <v>1</v>
      </c>
      <c r="G15" s="35">
        <f>IF(D15="Corrupción",'Impacto Corrupción'!AA20,'Impacto Proceso -SD'!O20)</f>
        <v>4</v>
      </c>
      <c r="H15" s="35">
        <f t="shared" si="0"/>
        <v>4</v>
      </c>
      <c r="I15" s="42" t="str">
        <f t="shared" si="3"/>
        <v>Alto</v>
      </c>
      <c r="J15" s="50" t="str">
        <f t="shared" si="1"/>
        <v>Reducir o Evitar o Transferir</v>
      </c>
      <c r="K15" s="46" t="s">
        <v>212</v>
      </c>
      <c r="L15" s="31">
        <v>1</v>
      </c>
      <c r="M15" s="31">
        <f>G15-Controles!AB20</f>
        <v>4</v>
      </c>
      <c r="N15" s="35">
        <f t="shared" si="2"/>
        <v>4</v>
      </c>
      <c r="O15" s="42" t="str">
        <f>IF(OR(M15=5,N15=20,N15=15,N15=16,AND(N15=12,M15=4)),"Extremo",IF(OR(N15=8,N15=9,AND(N15=4,M15=4),AND(N15=12,M15=3),AND(N15=10,M15=2),AND(N15=5,M15=1)),"Alto",IF(OR(N15=6,AND(N15=4,M15=1),AND(N15=3,M15=3)),"Moderado",IF(OR(N15=1,N15=2,AND(N15=3,M15=3),AND(N15=4,M15=2)),"Bajo"," "))))</f>
        <v>Alto</v>
      </c>
      <c r="P15" s="46" t="s">
        <v>217</v>
      </c>
      <c r="Q15" s="46" t="s">
        <v>214</v>
      </c>
      <c r="R15" s="46" t="s">
        <v>218</v>
      </c>
      <c r="S15" s="46" t="s">
        <v>219</v>
      </c>
    </row>
    <row r="16" spans="1:19" ht="308.25" customHeight="1" x14ac:dyDescent="0.25">
      <c r="A16" s="45">
        <v>6</v>
      </c>
      <c r="B16" s="46" t="s">
        <v>221</v>
      </c>
      <c r="C16" s="50" t="s">
        <v>220</v>
      </c>
      <c r="D16" s="31" t="s">
        <v>182</v>
      </c>
      <c r="E16" s="46" t="s">
        <v>222</v>
      </c>
      <c r="F16" s="35">
        <f>Probabilidad!M19</f>
        <v>1</v>
      </c>
      <c r="G16" s="35">
        <f>IF(D16="Corrupción",'Impacto Corrupción'!AA21,'Impacto Proceso -SD'!O21)</f>
        <v>3</v>
      </c>
      <c r="H16" s="35">
        <f t="shared" si="0"/>
        <v>3</v>
      </c>
      <c r="I16" s="42" t="str">
        <f t="shared" si="3"/>
        <v>Moderado</v>
      </c>
      <c r="J16" s="50" t="str">
        <f t="shared" si="1"/>
        <v>Reducir</v>
      </c>
      <c r="K16" s="46" t="s">
        <v>419</v>
      </c>
      <c r="L16" s="31">
        <v>1</v>
      </c>
      <c r="M16" s="31">
        <f>G16-Controles!AB21</f>
        <v>3</v>
      </c>
      <c r="N16" s="35">
        <f t="shared" si="2"/>
        <v>3</v>
      </c>
      <c r="O16" s="42" t="str">
        <f t="shared" si="4"/>
        <v>Moderado</v>
      </c>
      <c r="P16" s="46" t="s">
        <v>226</v>
      </c>
      <c r="Q16" s="46" t="s">
        <v>420</v>
      </c>
      <c r="R16" s="46" t="s">
        <v>227</v>
      </c>
      <c r="S16" s="46" t="s">
        <v>228</v>
      </c>
    </row>
    <row r="17" spans="1:19" ht="164.25" customHeight="1" x14ac:dyDescent="0.25">
      <c r="A17" s="45">
        <v>7</v>
      </c>
      <c r="B17" s="46" t="s">
        <v>232</v>
      </c>
      <c r="C17" s="50" t="s">
        <v>229</v>
      </c>
      <c r="D17" s="31" t="s">
        <v>182</v>
      </c>
      <c r="E17" s="46" t="s">
        <v>233</v>
      </c>
      <c r="F17" s="35">
        <f>Probabilidad!M20</f>
        <v>1</v>
      </c>
      <c r="G17" s="35">
        <f>IF(D17="Corrupción",'Impacto Corrupción'!AA22,'Impacto Proceso -SD'!O22)</f>
        <v>4</v>
      </c>
      <c r="H17" s="35">
        <f t="shared" si="0"/>
        <v>4</v>
      </c>
      <c r="I17" s="42" t="str">
        <f t="shared" si="3"/>
        <v>Alto</v>
      </c>
      <c r="J17" s="50" t="str">
        <f t="shared" si="1"/>
        <v>Reducir o Evitar o Transferir</v>
      </c>
      <c r="K17" s="46" t="s">
        <v>234</v>
      </c>
      <c r="L17" s="31">
        <f>F17</f>
        <v>1</v>
      </c>
      <c r="M17" s="31">
        <f>G17-Controles!AB23</f>
        <v>4</v>
      </c>
      <c r="N17" s="35">
        <f t="shared" si="2"/>
        <v>4</v>
      </c>
      <c r="O17" s="42" t="str">
        <f t="shared" si="4"/>
        <v>Alto</v>
      </c>
      <c r="P17" s="46" t="s">
        <v>235</v>
      </c>
      <c r="Q17" s="46" t="s">
        <v>236</v>
      </c>
      <c r="R17" s="46" t="s">
        <v>237</v>
      </c>
      <c r="S17" s="46" t="s">
        <v>238</v>
      </c>
    </row>
    <row r="18" spans="1:19" ht="242.25" x14ac:dyDescent="0.25">
      <c r="A18" s="45">
        <v>8</v>
      </c>
      <c r="B18" s="46" t="s">
        <v>241</v>
      </c>
      <c r="C18" s="50" t="s">
        <v>242</v>
      </c>
      <c r="D18" s="31" t="s">
        <v>182</v>
      </c>
      <c r="E18" s="46" t="s">
        <v>243</v>
      </c>
      <c r="F18" s="35">
        <f>Probabilidad!M21</f>
        <v>3</v>
      </c>
      <c r="G18" s="35">
        <f>IF(D18="Corrupción",'Impacto Corrupción'!AA23,'Impacto Proceso -SD'!O23)</f>
        <v>4</v>
      </c>
      <c r="H18" s="35">
        <f t="shared" si="0"/>
        <v>12</v>
      </c>
      <c r="I18" s="42" t="str">
        <f t="shared" si="3"/>
        <v>Extremo</v>
      </c>
      <c r="J18" s="50" t="str">
        <f t="shared" si="1"/>
        <v>Reducir o Evitar o Transferir</v>
      </c>
      <c r="K18" s="46" t="s">
        <v>244</v>
      </c>
      <c r="L18" s="31">
        <f>F18-Controles!AA24</f>
        <v>1</v>
      </c>
      <c r="M18" s="31">
        <f>G18-Controles!AB24</f>
        <v>4</v>
      </c>
      <c r="N18" s="35">
        <f t="shared" si="2"/>
        <v>4</v>
      </c>
      <c r="O18" s="42" t="str">
        <f t="shared" si="4"/>
        <v>Alto</v>
      </c>
      <c r="P18" s="46" t="s">
        <v>245</v>
      </c>
      <c r="Q18" s="46" t="s">
        <v>214</v>
      </c>
      <c r="R18" s="46" t="s">
        <v>246</v>
      </c>
      <c r="S18" s="46" t="s">
        <v>247</v>
      </c>
    </row>
    <row r="19" spans="1:19" ht="90.75" x14ac:dyDescent="0.25">
      <c r="A19" s="45">
        <v>9</v>
      </c>
      <c r="B19" s="46" t="s">
        <v>249</v>
      </c>
      <c r="C19" s="50" t="s">
        <v>248</v>
      </c>
      <c r="D19" s="31" t="s">
        <v>182</v>
      </c>
      <c r="E19" s="46" t="s">
        <v>250</v>
      </c>
      <c r="F19" s="35">
        <f>Probabilidad!M22</f>
        <v>3</v>
      </c>
      <c r="G19" s="35">
        <f>IF(D19="Corrupción",'Impacto Corrupción'!AA24,'Impacto Proceso -SD'!O24)</f>
        <v>3</v>
      </c>
      <c r="H19" s="35">
        <f t="shared" si="0"/>
        <v>9</v>
      </c>
      <c r="I19" s="42" t="str">
        <f t="shared" si="3"/>
        <v>Alto</v>
      </c>
      <c r="J19" s="50" t="str">
        <f t="shared" si="1"/>
        <v>Reducir o Evitar o Transferir</v>
      </c>
      <c r="K19" s="46" t="s">
        <v>251</v>
      </c>
      <c r="L19" s="31">
        <f>F19-Controles!AA25</f>
        <v>1</v>
      </c>
      <c r="M19" s="31">
        <f>G19-Controles!AB25</f>
        <v>3</v>
      </c>
      <c r="N19" s="35">
        <f t="shared" si="2"/>
        <v>3</v>
      </c>
      <c r="O19" s="42" t="str">
        <f t="shared" si="4"/>
        <v>Moderado</v>
      </c>
      <c r="P19" s="46" t="s">
        <v>252</v>
      </c>
      <c r="Q19" s="46" t="s">
        <v>253</v>
      </c>
      <c r="R19" s="46" t="s">
        <v>254</v>
      </c>
      <c r="S19" s="46" t="s">
        <v>255</v>
      </c>
    </row>
    <row r="20" spans="1:19" ht="114.75" x14ac:dyDescent="0.25">
      <c r="A20" s="45">
        <v>10</v>
      </c>
      <c r="B20" s="46" t="s">
        <v>258</v>
      </c>
      <c r="C20" s="50" t="s">
        <v>257</v>
      </c>
      <c r="D20" s="31" t="s">
        <v>182</v>
      </c>
      <c r="E20" s="46" t="s">
        <v>259</v>
      </c>
      <c r="F20" s="35">
        <f>Probabilidad!M23</f>
        <v>1</v>
      </c>
      <c r="G20" s="35">
        <f>IF(D20="Corrupción",'Impacto Corrupción'!AA25,'Impacto Proceso -SD'!O25)</f>
        <v>3</v>
      </c>
      <c r="H20" s="35">
        <f t="shared" si="0"/>
        <v>3</v>
      </c>
      <c r="I20" s="42" t="str">
        <f t="shared" si="3"/>
        <v>Moderado</v>
      </c>
      <c r="J20" s="50" t="str">
        <f t="shared" si="1"/>
        <v>Reducir</v>
      </c>
      <c r="K20" s="46" t="s">
        <v>260</v>
      </c>
      <c r="L20" s="31">
        <f>F20-Controles!AA26</f>
        <v>1</v>
      </c>
      <c r="M20" s="31">
        <f>G20-Controles!AB26</f>
        <v>3</v>
      </c>
      <c r="N20" s="35">
        <f t="shared" si="2"/>
        <v>3</v>
      </c>
      <c r="O20" s="42" t="str">
        <f t="shared" si="4"/>
        <v>Moderado</v>
      </c>
      <c r="P20" s="46" t="s">
        <v>261</v>
      </c>
      <c r="Q20" s="46" t="s">
        <v>214</v>
      </c>
      <c r="R20" s="46" t="s">
        <v>262</v>
      </c>
      <c r="S20" s="46" t="s">
        <v>263</v>
      </c>
    </row>
    <row r="21" spans="1:19" ht="63.75" x14ac:dyDescent="0.25">
      <c r="A21" s="45">
        <v>11</v>
      </c>
      <c r="B21" s="46" t="s">
        <v>267</v>
      </c>
      <c r="C21" s="50" t="s">
        <v>264</v>
      </c>
      <c r="D21" s="31" t="s">
        <v>182</v>
      </c>
      <c r="E21" s="46" t="s">
        <v>268</v>
      </c>
      <c r="F21" s="35">
        <f>Probabilidad!M24</f>
        <v>1</v>
      </c>
      <c r="G21" s="35">
        <f>IF(D21="Corrupción",'Impacto Corrupción'!AA26,'Impacto Proceso -SD'!O26)</f>
        <v>3</v>
      </c>
      <c r="H21" s="35">
        <f t="shared" si="0"/>
        <v>3</v>
      </c>
      <c r="I21" s="42" t="str">
        <f t="shared" si="3"/>
        <v>Moderado</v>
      </c>
      <c r="J21" s="50" t="str">
        <f t="shared" si="1"/>
        <v>Reducir</v>
      </c>
      <c r="K21" s="46" t="s">
        <v>271</v>
      </c>
      <c r="L21" s="31">
        <v>1</v>
      </c>
      <c r="M21" s="31">
        <f>G21-Controles!AB27</f>
        <v>3</v>
      </c>
      <c r="N21" s="35">
        <f t="shared" si="2"/>
        <v>3</v>
      </c>
      <c r="O21" s="42" t="str">
        <f t="shared" si="4"/>
        <v>Moderado</v>
      </c>
      <c r="P21" s="46" t="s">
        <v>274</v>
      </c>
      <c r="Q21" s="46" t="s">
        <v>275</v>
      </c>
      <c r="R21" s="46" t="s">
        <v>276</v>
      </c>
      <c r="S21" s="46" t="s">
        <v>277</v>
      </c>
    </row>
    <row r="22" spans="1:19" ht="76.5" x14ac:dyDescent="0.25">
      <c r="A22" s="45">
        <v>12</v>
      </c>
      <c r="B22" s="46" t="s">
        <v>267</v>
      </c>
      <c r="C22" s="50" t="s">
        <v>265</v>
      </c>
      <c r="D22" s="31" t="s">
        <v>182</v>
      </c>
      <c r="E22" s="46" t="s">
        <v>269</v>
      </c>
      <c r="F22" s="35">
        <f>Probabilidad!M25</f>
        <v>1</v>
      </c>
      <c r="G22" s="35">
        <f>IF(D22="Corrupción",'Impacto Corrupción'!AA27,'Impacto Proceso -SD'!O27)</f>
        <v>3</v>
      </c>
      <c r="H22" s="35">
        <f t="shared" si="0"/>
        <v>3</v>
      </c>
      <c r="I22" s="42" t="str">
        <f t="shared" si="3"/>
        <v>Moderado</v>
      </c>
      <c r="J22" s="50" t="str">
        <f t="shared" si="1"/>
        <v>Reducir</v>
      </c>
      <c r="K22" s="46" t="s">
        <v>272</v>
      </c>
      <c r="L22" s="31">
        <v>1</v>
      </c>
      <c r="M22" s="31">
        <f>G22-Controles!AB28</f>
        <v>3</v>
      </c>
      <c r="N22" s="35">
        <f t="shared" si="2"/>
        <v>3</v>
      </c>
      <c r="O22" s="42" t="str">
        <f t="shared" si="4"/>
        <v>Moderado</v>
      </c>
      <c r="P22" s="46" t="s">
        <v>274</v>
      </c>
      <c r="Q22" s="46" t="s">
        <v>275</v>
      </c>
      <c r="R22" s="46" t="s">
        <v>276</v>
      </c>
      <c r="S22" s="46" t="s">
        <v>278</v>
      </c>
    </row>
    <row r="23" spans="1:19" ht="127.5" x14ac:dyDescent="0.25">
      <c r="A23" s="45">
        <v>13</v>
      </c>
      <c r="B23" s="46" t="s">
        <v>267</v>
      </c>
      <c r="C23" s="50" t="s">
        <v>266</v>
      </c>
      <c r="D23" s="31" t="s">
        <v>182</v>
      </c>
      <c r="E23" s="46" t="s">
        <v>270</v>
      </c>
      <c r="F23" s="35">
        <f>Probabilidad!M26</f>
        <v>2</v>
      </c>
      <c r="G23" s="35">
        <f>IF(D23="Corrupción",'Impacto Corrupción'!AA28,'Impacto Proceso -SD'!O28)</f>
        <v>3</v>
      </c>
      <c r="H23" s="35">
        <f t="shared" ref="H23:H36" si="5">F23*G23</f>
        <v>6</v>
      </c>
      <c r="I23" s="42" t="str">
        <f t="shared" ref="I23:I36" si="6">IF(OR(G23=5,H23=20,H23=15,H23=16,AND(H23=12,G23=4)),"Extremo",IF(OR(H23=8,H23=9,AND(H23=4,G23=4),AND(H23=12,G23=3),AND(H23=10,G23=2),AND(H23=5,G23=1)),"Alto",IF(OR(H23=6,AND(H23=4,G23=1),AND(H23=3,G23=3)),"Moderado",IF(OR(H23=1,H23=2,AND(H23=3,G23=3),AND(H23=4,G23=2)),"Bajo"," "))))</f>
        <v>Moderado</v>
      </c>
      <c r="J23" s="50" t="str">
        <f t="shared" si="1"/>
        <v>Reducir</v>
      </c>
      <c r="K23" s="46" t="s">
        <v>273</v>
      </c>
      <c r="L23" s="31">
        <v>1</v>
      </c>
      <c r="M23" s="31">
        <f>G23-Controles!AB29</f>
        <v>3</v>
      </c>
      <c r="N23" s="35">
        <f t="shared" ref="N23:N27" si="7">L23*M23</f>
        <v>3</v>
      </c>
      <c r="O23" s="42" t="str">
        <f t="shared" ref="O23:O36" si="8">IF(OR(M23=5,N23=20,N23=15,N23=16,AND(N23=12,M23=4)),"Extremo",IF(OR(N23=8,N23=9,AND(N23=4,M23=4),AND(N23=12,M23=3),AND(N23=10,M23=2),AND(N23=5,M23=1)),"Alto",IF(OR(N23=6,AND(N23=4,M23=1),AND(N23=3,M23=3)),"Moderado",IF(OR(N23=1,N23=2,AND(N23=3,M23=3),AND(N23=4,M23=2)),"Bajo"," "))))</f>
        <v>Moderado</v>
      </c>
      <c r="P23" s="46" t="s">
        <v>274</v>
      </c>
      <c r="Q23" s="46" t="s">
        <v>275</v>
      </c>
      <c r="R23" s="46" t="s">
        <v>276</v>
      </c>
      <c r="S23" s="46" t="s">
        <v>278</v>
      </c>
    </row>
    <row r="24" spans="1:19" ht="84.75" customHeight="1" x14ac:dyDescent="0.25">
      <c r="A24" s="45">
        <v>14</v>
      </c>
      <c r="B24" s="46" t="s">
        <v>281</v>
      </c>
      <c r="C24" s="50" t="s">
        <v>279</v>
      </c>
      <c r="D24" s="31" t="s">
        <v>182</v>
      </c>
      <c r="E24" s="46" t="s">
        <v>283</v>
      </c>
      <c r="F24" s="35">
        <f>Probabilidad!M27</f>
        <v>1</v>
      </c>
      <c r="G24" s="35">
        <f>IF(D24="Corrupción",'Impacto Corrupción'!AA29,'Impacto Proceso -SD'!O29)</f>
        <v>4</v>
      </c>
      <c r="H24" s="35">
        <f t="shared" si="5"/>
        <v>4</v>
      </c>
      <c r="I24" s="42" t="str">
        <f t="shared" si="6"/>
        <v>Alto</v>
      </c>
      <c r="J24" s="50" t="str">
        <f t="shared" si="1"/>
        <v>Reducir o Evitar o Transferir</v>
      </c>
      <c r="K24" s="46" t="s">
        <v>284</v>
      </c>
      <c r="L24" s="31">
        <v>1</v>
      </c>
      <c r="M24" s="31">
        <f>G24-Controles!AB30</f>
        <v>4</v>
      </c>
      <c r="N24" s="35">
        <f t="shared" si="7"/>
        <v>4</v>
      </c>
      <c r="O24" s="42" t="str">
        <f t="shared" si="8"/>
        <v>Alto</v>
      </c>
      <c r="P24" s="46" t="s">
        <v>285</v>
      </c>
      <c r="Q24" s="46" t="s">
        <v>286</v>
      </c>
      <c r="R24" s="46" t="s">
        <v>287</v>
      </c>
      <c r="S24" s="46" t="s">
        <v>288</v>
      </c>
    </row>
    <row r="25" spans="1:19" ht="90.75" x14ac:dyDescent="0.25">
      <c r="A25" s="45">
        <v>15</v>
      </c>
      <c r="B25" s="46" t="s">
        <v>291</v>
      </c>
      <c r="C25" s="50" t="s">
        <v>289</v>
      </c>
      <c r="D25" s="31" t="s">
        <v>182</v>
      </c>
      <c r="E25" s="46" t="s">
        <v>293</v>
      </c>
      <c r="F25" s="35">
        <f>Probabilidad!M28</f>
        <v>2</v>
      </c>
      <c r="G25" s="35">
        <f>IF(D25="Corrupción",'Impacto Corrupción'!AA30,'Impacto Proceso -SD'!O30)</f>
        <v>3</v>
      </c>
      <c r="H25" s="35">
        <f t="shared" si="5"/>
        <v>6</v>
      </c>
      <c r="I25" s="42" t="str">
        <f t="shared" si="6"/>
        <v>Moderado</v>
      </c>
      <c r="J25" s="50" t="str">
        <f t="shared" si="1"/>
        <v>Reducir</v>
      </c>
      <c r="K25" s="46" t="s">
        <v>295</v>
      </c>
      <c r="L25" s="31">
        <v>1</v>
      </c>
      <c r="M25" s="31">
        <f>G25-Controles!AB31</f>
        <v>3</v>
      </c>
      <c r="N25" s="35">
        <f t="shared" si="7"/>
        <v>3</v>
      </c>
      <c r="O25" s="42" t="str">
        <f t="shared" si="8"/>
        <v>Moderado</v>
      </c>
      <c r="P25" s="46" t="s">
        <v>297</v>
      </c>
      <c r="Q25" s="46" t="s">
        <v>298</v>
      </c>
      <c r="R25" s="46" t="s">
        <v>300</v>
      </c>
      <c r="S25" s="46" t="s">
        <v>416</v>
      </c>
    </row>
    <row r="26" spans="1:19" ht="60.75" x14ac:dyDescent="0.25">
      <c r="A26" s="45">
        <v>16</v>
      </c>
      <c r="B26" s="46" t="s">
        <v>291</v>
      </c>
      <c r="C26" s="50" t="s">
        <v>290</v>
      </c>
      <c r="D26" s="31" t="s">
        <v>182</v>
      </c>
      <c r="E26" s="46" t="s">
        <v>292</v>
      </c>
      <c r="F26" s="35">
        <f>Probabilidad!M29</f>
        <v>2</v>
      </c>
      <c r="G26" s="35">
        <f>IF(D26="Corrupción",'Impacto Corrupción'!AA31,'Impacto Proceso -SD'!O31)</f>
        <v>3</v>
      </c>
      <c r="H26" s="35">
        <f t="shared" si="5"/>
        <v>6</v>
      </c>
      <c r="I26" s="42" t="str">
        <f t="shared" si="6"/>
        <v>Moderado</v>
      </c>
      <c r="J26" s="50" t="str">
        <f t="shared" si="1"/>
        <v>Reducir</v>
      </c>
      <c r="K26" s="46" t="s">
        <v>301</v>
      </c>
      <c r="L26" s="31">
        <v>1</v>
      </c>
      <c r="M26" s="31">
        <f>G26-Controles!AB32</f>
        <v>3</v>
      </c>
      <c r="N26" s="35">
        <f t="shared" si="7"/>
        <v>3</v>
      </c>
      <c r="O26" s="42" t="str">
        <f t="shared" si="8"/>
        <v>Moderado</v>
      </c>
      <c r="P26" s="46" t="s">
        <v>299</v>
      </c>
      <c r="Q26" s="46" t="s">
        <v>298</v>
      </c>
      <c r="R26" s="46" t="s">
        <v>300</v>
      </c>
      <c r="S26" s="46" t="s">
        <v>415</v>
      </c>
    </row>
    <row r="27" spans="1:19" ht="90.75" x14ac:dyDescent="0.25">
      <c r="A27" s="45">
        <v>17</v>
      </c>
      <c r="B27" s="46" t="s">
        <v>311</v>
      </c>
      <c r="C27" s="50" t="s">
        <v>302</v>
      </c>
      <c r="D27" s="31" t="s">
        <v>182</v>
      </c>
      <c r="E27" s="46" t="s">
        <v>312</v>
      </c>
      <c r="F27" s="35">
        <f>Probabilidad!M30</f>
        <v>3</v>
      </c>
      <c r="G27" s="35">
        <f>IF(D27="Corrupción",'Impacto Corrupción'!AA32,'Impacto Proceso -SD'!O32)</f>
        <v>5</v>
      </c>
      <c r="H27" s="35">
        <f t="shared" si="5"/>
        <v>15</v>
      </c>
      <c r="I27" s="42" t="str">
        <f t="shared" si="6"/>
        <v>Extremo</v>
      </c>
      <c r="J27" s="50" t="str">
        <f t="shared" si="1"/>
        <v>Reducir o Evitar o Transferir</v>
      </c>
      <c r="K27" s="46" t="s">
        <v>320</v>
      </c>
      <c r="L27" s="31">
        <f>F27-Controles!AA33</f>
        <v>2</v>
      </c>
      <c r="M27" s="31">
        <f>G27-Controles!AB33</f>
        <v>5</v>
      </c>
      <c r="N27" s="35">
        <f t="shared" si="7"/>
        <v>10</v>
      </c>
      <c r="O27" s="42" t="str">
        <f t="shared" si="8"/>
        <v>Extremo</v>
      </c>
      <c r="P27" s="46" t="s">
        <v>328</v>
      </c>
      <c r="Q27" s="46" t="s">
        <v>328</v>
      </c>
      <c r="R27" s="46" t="s">
        <v>300</v>
      </c>
      <c r="S27" s="46" t="s">
        <v>328</v>
      </c>
    </row>
    <row r="28" spans="1:19" ht="90.75" x14ac:dyDescent="0.25">
      <c r="A28" s="45">
        <v>18</v>
      </c>
      <c r="B28" s="46" t="s">
        <v>311</v>
      </c>
      <c r="C28" s="50" t="s">
        <v>303</v>
      </c>
      <c r="D28" s="31" t="s">
        <v>182</v>
      </c>
      <c r="E28" s="46" t="s">
        <v>313</v>
      </c>
      <c r="F28" s="35">
        <f>Probabilidad!M31</f>
        <v>3</v>
      </c>
      <c r="G28" s="35">
        <f>IF(D28="Corrupción",'Impacto Corrupción'!AA33,'Impacto Proceso -SD'!O33)</f>
        <v>4</v>
      </c>
      <c r="H28" s="35">
        <f t="shared" si="5"/>
        <v>12</v>
      </c>
      <c r="I28" s="42" t="str">
        <f t="shared" si="6"/>
        <v>Extremo</v>
      </c>
      <c r="J28" s="50" t="str">
        <f t="shared" si="1"/>
        <v>Reducir o Evitar o Transferir</v>
      </c>
      <c r="K28" s="46" t="s">
        <v>321</v>
      </c>
      <c r="L28" s="31">
        <f>F28-Controles!AA34</f>
        <v>2</v>
      </c>
      <c r="M28" s="31">
        <f>G28-Controles!AB34</f>
        <v>4</v>
      </c>
      <c r="N28" s="35">
        <f t="shared" ref="N28:N36" si="9">L28*M28</f>
        <v>8</v>
      </c>
      <c r="O28" s="42" t="str">
        <f t="shared" si="8"/>
        <v>Alto</v>
      </c>
      <c r="P28" s="46" t="s">
        <v>329</v>
      </c>
      <c r="Q28" s="46" t="s">
        <v>329</v>
      </c>
      <c r="R28" s="46" t="s">
        <v>300</v>
      </c>
      <c r="S28" s="46" t="s">
        <v>336</v>
      </c>
    </row>
    <row r="29" spans="1:19" ht="89.25" x14ac:dyDescent="0.25">
      <c r="A29" s="45">
        <v>19</v>
      </c>
      <c r="B29" s="46" t="s">
        <v>311</v>
      </c>
      <c r="C29" s="50" t="s">
        <v>304</v>
      </c>
      <c r="D29" s="31" t="s">
        <v>182</v>
      </c>
      <c r="E29" s="46" t="s">
        <v>314</v>
      </c>
      <c r="F29" s="35">
        <f>Probabilidad!M32</f>
        <v>2</v>
      </c>
      <c r="G29" s="35">
        <f>IF(D29="Corrupción",'Impacto Corrupción'!AA34,'Impacto Proceso -SD'!O34)</f>
        <v>4</v>
      </c>
      <c r="H29" s="35">
        <f t="shared" si="5"/>
        <v>8</v>
      </c>
      <c r="I29" s="42" t="str">
        <f t="shared" si="6"/>
        <v>Alto</v>
      </c>
      <c r="J29" s="50" t="str">
        <f t="shared" si="1"/>
        <v>Reducir o Evitar o Transferir</v>
      </c>
      <c r="K29" s="46" t="s">
        <v>322</v>
      </c>
      <c r="L29" s="31">
        <f>F29-Controles!AA35</f>
        <v>1</v>
      </c>
      <c r="M29" s="31">
        <f>G29-Controles!AB35</f>
        <v>4</v>
      </c>
      <c r="N29" s="35">
        <f t="shared" si="9"/>
        <v>4</v>
      </c>
      <c r="O29" s="42" t="str">
        <f t="shared" si="8"/>
        <v>Alto</v>
      </c>
      <c r="P29" s="46" t="s">
        <v>330</v>
      </c>
      <c r="Q29" s="46" t="s">
        <v>330</v>
      </c>
      <c r="R29" s="46" t="s">
        <v>300</v>
      </c>
      <c r="S29" s="46" t="s">
        <v>337</v>
      </c>
    </row>
    <row r="30" spans="1:19" ht="102" x14ac:dyDescent="0.25">
      <c r="A30" s="45">
        <v>20</v>
      </c>
      <c r="B30" s="46" t="s">
        <v>311</v>
      </c>
      <c r="C30" s="50" t="s">
        <v>305</v>
      </c>
      <c r="D30" s="31" t="s">
        <v>182</v>
      </c>
      <c r="E30" s="46" t="s">
        <v>315</v>
      </c>
      <c r="F30" s="35">
        <f>Probabilidad!M33</f>
        <v>2</v>
      </c>
      <c r="G30" s="35">
        <f>IF(D30="Corrupción",'Impacto Corrupción'!AA35,'Impacto Proceso -SD'!O35)</f>
        <v>5</v>
      </c>
      <c r="H30" s="35">
        <f t="shared" si="5"/>
        <v>10</v>
      </c>
      <c r="I30" s="42" t="str">
        <f t="shared" si="6"/>
        <v>Extremo</v>
      </c>
      <c r="J30" s="50" t="str">
        <f t="shared" si="1"/>
        <v>Reducir o Evitar o Transferir</v>
      </c>
      <c r="K30" s="46" t="s">
        <v>323</v>
      </c>
      <c r="L30" s="31">
        <f>F30-Controles!AA36</f>
        <v>2</v>
      </c>
      <c r="M30" s="31">
        <f>G30-Controles!AB36</f>
        <v>5</v>
      </c>
      <c r="N30" s="35">
        <f t="shared" si="9"/>
        <v>10</v>
      </c>
      <c r="O30" s="42" t="str">
        <f t="shared" si="8"/>
        <v>Extremo</v>
      </c>
      <c r="P30" s="46" t="s">
        <v>331</v>
      </c>
      <c r="Q30" s="46" t="s">
        <v>331</v>
      </c>
      <c r="R30" s="46" t="s">
        <v>300</v>
      </c>
      <c r="S30" s="46" t="s">
        <v>338</v>
      </c>
    </row>
    <row r="31" spans="1:19" ht="75.75" x14ac:dyDescent="0.25">
      <c r="A31" s="45">
        <v>21</v>
      </c>
      <c r="B31" s="46" t="s">
        <v>311</v>
      </c>
      <c r="C31" s="50" t="s">
        <v>306</v>
      </c>
      <c r="D31" s="31" t="s">
        <v>182</v>
      </c>
      <c r="E31" s="46" t="s">
        <v>316</v>
      </c>
      <c r="F31" s="35">
        <f>Probabilidad!M34</f>
        <v>4</v>
      </c>
      <c r="G31" s="35">
        <f>IF(D31="Corrupción",'Impacto Corrupción'!AA36,'Impacto Proceso -SD'!O36)</f>
        <v>4</v>
      </c>
      <c r="H31" s="35">
        <f t="shared" si="5"/>
        <v>16</v>
      </c>
      <c r="I31" s="42" t="str">
        <f t="shared" si="6"/>
        <v>Extremo</v>
      </c>
      <c r="J31" s="50" t="str">
        <f t="shared" si="1"/>
        <v>Reducir o Evitar o Transferir</v>
      </c>
      <c r="K31" s="46" t="s">
        <v>324</v>
      </c>
      <c r="L31" s="31">
        <f>F31-Controles!AA37</f>
        <v>3</v>
      </c>
      <c r="M31" s="31">
        <f>G31-Controles!AB37</f>
        <v>4</v>
      </c>
      <c r="N31" s="35">
        <f t="shared" si="9"/>
        <v>12</v>
      </c>
      <c r="O31" s="42" t="str">
        <f t="shared" si="8"/>
        <v>Extremo</v>
      </c>
      <c r="P31" s="46" t="s">
        <v>332</v>
      </c>
      <c r="Q31" s="46" t="s">
        <v>332</v>
      </c>
      <c r="R31" s="46" t="s">
        <v>300</v>
      </c>
      <c r="S31" s="46" t="s">
        <v>338</v>
      </c>
    </row>
    <row r="32" spans="1:19" ht="75.75" x14ac:dyDescent="0.25">
      <c r="A32" s="45">
        <v>22</v>
      </c>
      <c r="B32" s="46" t="s">
        <v>311</v>
      </c>
      <c r="C32" s="50" t="s">
        <v>307</v>
      </c>
      <c r="D32" s="31" t="s">
        <v>182</v>
      </c>
      <c r="E32" s="46" t="s">
        <v>317</v>
      </c>
      <c r="F32" s="35">
        <f>Probabilidad!M35</f>
        <v>3</v>
      </c>
      <c r="G32" s="35">
        <f>IF(D32="Corrupción",'Impacto Corrupción'!AA37,'Impacto Proceso -SD'!O37)</f>
        <v>5</v>
      </c>
      <c r="H32" s="35">
        <f t="shared" si="5"/>
        <v>15</v>
      </c>
      <c r="I32" s="42" t="str">
        <f t="shared" si="6"/>
        <v>Extremo</v>
      </c>
      <c r="J32" s="50" t="str">
        <f t="shared" si="1"/>
        <v>Reducir o Evitar o Transferir</v>
      </c>
      <c r="K32" s="46" t="s">
        <v>325</v>
      </c>
      <c r="L32" s="31">
        <f>F32-Controles!AA38</f>
        <v>3</v>
      </c>
      <c r="M32" s="31">
        <f>G32-Controles!AB38</f>
        <v>5</v>
      </c>
      <c r="N32" s="35">
        <f t="shared" si="9"/>
        <v>15</v>
      </c>
      <c r="O32" s="42" t="str">
        <f t="shared" si="8"/>
        <v>Extremo</v>
      </c>
      <c r="P32" s="46" t="s">
        <v>333</v>
      </c>
      <c r="Q32" s="46" t="s">
        <v>333</v>
      </c>
      <c r="R32" s="46" t="s">
        <v>300</v>
      </c>
      <c r="S32" s="46" t="s">
        <v>333</v>
      </c>
    </row>
    <row r="33" spans="1:19" ht="90.75" x14ac:dyDescent="0.25">
      <c r="A33" s="45">
        <v>23</v>
      </c>
      <c r="B33" s="46" t="s">
        <v>311</v>
      </c>
      <c r="C33" s="50" t="s">
        <v>308</v>
      </c>
      <c r="D33" s="31" t="s">
        <v>182</v>
      </c>
      <c r="E33" s="46" t="s">
        <v>318</v>
      </c>
      <c r="F33" s="35">
        <f>Probabilidad!M36</f>
        <v>3</v>
      </c>
      <c r="G33" s="35">
        <f>IF(D33="Corrupción",'Impacto Corrupción'!AA38,'Impacto Proceso -SD'!O38)</f>
        <v>3</v>
      </c>
      <c r="H33" s="35">
        <f t="shared" si="5"/>
        <v>9</v>
      </c>
      <c r="I33" s="42" t="str">
        <f t="shared" si="6"/>
        <v>Alto</v>
      </c>
      <c r="J33" s="50" t="str">
        <f t="shared" si="1"/>
        <v>Reducir o Evitar o Transferir</v>
      </c>
      <c r="K33" s="46" t="s">
        <v>326</v>
      </c>
      <c r="L33" s="31">
        <f>F33-Controles!AA39</f>
        <v>2</v>
      </c>
      <c r="M33" s="31">
        <f>G33-Controles!AB39</f>
        <v>3</v>
      </c>
      <c r="N33" s="35">
        <f t="shared" si="9"/>
        <v>6</v>
      </c>
      <c r="O33" s="42" t="str">
        <f t="shared" si="8"/>
        <v>Moderado</v>
      </c>
      <c r="P33" s="46" t="s">
        <v>334</v>
      </c>
      <c r="Q33" s="46" t="s">
        <v>334</v>
      </c>
      <c r="R33" s="46" t="s">
        <v>300</v>
      </c>
      <c r="S33" s="46" t="s">
        <v>338</v>
      </c>
    </row>
    <row r="34" spans="1:19" ht="102" x14ac:dyDescent="0.25">
      <c r="A34" s="45">
        <v>24</v>
      </c>
      <c r="B34" s="46" t="s">
        <v>311</v>
      </c>
      <c r="C34" s="50" t="s">
        <v>309</v>
      </c>
      <c r="D34" s="31" t="s">
        <v>182</v>
      </c>
      <c r="E34" s="46" t="s">
        <v>319</v>
      </c>
      <c r="F34" s="35">
        <f>Probabilidad!M37</f>
        <v>2</v>
      </c>
      <c r="G34" s="35">
        <f>IF(D34="Corrupción",'Impacto Corrupción'!AA39,'Impacto Proceso -SD'!O39)</f>
        <v>4</v>
      </c>
      <c r="H34" s="35">
        <f t="shared" si="5"/>
        <v>8</v>
      </c>
      <c r="I34" s="42" t="str">
        <f t="shared" si="6"/>
        <v>Alto</v>
      </c>
      <c r="J34" s="50" t="str">
        <f t="shared" si="1"/>
        <v>Reducir o Evitar o Transferir</v>
      </c>
      <c r="K34" s="46" t="s">
        <v>327</v>
      </c>
      <c r="L34" s="31">
        <f>F34-Controles!AA40</f>
        <v>1</v>
      </c>
      <c r="M34" s="31">
        <f>G34-Controles!AB40</f>
        <v>4</v>
      </c>
      <c r="N34" s="35">
        <f t="shared" si="9"/>
        <v>4</v>
      </c>
      <c r="O34" s="42" t="str">
        <f t="shared" si="8"/>
        <v>Alto</v>
      </c>
      <c r="P34" s="46" t="s">
        <v>335</v>
      </c>
      <c r="Q34" s="46" t="s">
        <v>335</v>
      </c>
      <c r="R34" s="46" t="s">
        <v>300</v>
      </c>
      <c r="S34" s="46" t="s">
        <v>339</v>
      </c>
    </row>
    <row r="35" spans="1:19" ht="63.75" x14ac:dyDescent="0.25">
      <c r="A35" s="45">
        <v>25</v>
      </c>
      <c r="B35" s="46" t="s">
        <v>355</v>
      </c>
      <c r="C35" s="50" t="s">
        <v>342</v>
      </c>
      <c r="D35" s="31" t="s">
        <v>182</v>
      </c>
      <c r="E35" s="46" t="s">
        <v>356</v>
      </c>
      <c r="F35" s="35">
        <f>Probabilidad!M38</f>
        <v>1</v>
      </c>
      <c r="G35" s="35">
        <f>IF(D35="Corrupción",'Impacto Corrupción'!AA40,'Impacto Proceso -SD'!O40)</f>
        <v>3</v>
      </c>
      <c r="H35" s="35">
        <f t="shared" si="5"/>
        <v>3</v>
      </c>
      <c r="I35" s="42" t="str">
        <f t="shared" si="6"/>
        <v>Moderado</v>
      </c>
      <c r="J35" s="50" t="str">
        <f t="shared" si="1"/>
        <v>Reducir</v>
      </c>
      <c r="K35" s="46" t="s">
        <v>365</v>
      </c>
      <c r="L35" s="31">
        <f>F35-Controles!AA41</f>
        <v>1</v>
      </c>
      <c r="M35" s="31">
        <f>G35-Controles!AB41</f>
        <v>3</v>
      </c>
      <c r="N35" s="35">
        <f t="shared" si="9"/>
        <v>3</v>
      </c>
      <c r="O35" s="42" t="str">
        <f t="shared" si="8"/>
        <v>Moderado</v>
      </c>
      <c r="P35" s="46" t="s">
        <v>372</v>
      </c>
      <c r="Q35" s="46" t="s">
        <v>373</v>
      </c>
      <c r="R35" s="46" t="s">
        <v>374</v>
      </c>
      <c r="S35" s="46" t="s">
        <v>375</v>
      </c>
    </row>
    <row r="36" spans="1:19" ht="63.75" x14ac:dyDescent="0.25">
      <c r="A36" s="45">
        <v>26</v>
      </c>
      <c r="B36" s="46" t="s">
        <v>355</v>
      </c>
      <c r="C36" s="50" t="s">
        <v>351</v>
      </c>
      <c r="D36" s="31" t="s">
        <v>182</v>
      </c>
      <c r="E36" s="46" t="s">
        <v>357</v>
      </c>
      <c r="F36" s="35">
        <f>Probabilidad!M39</f>
        <v>2</v>
      </c>
      <c r="G36" s="35">
        <f>IF(D36="Corrupción",'Impacto Corrupción'!AA41,'Impacto Proceso -SD'!O41)</f>
        <v>3</v>
      </c>
      <c r="H36" s="35">
        <f t="shared" si="5"/>
        <v>6</v>
      </c>
      <c r="I36" s="42" t="str">
        <f t="shared" si="6"/>
        <v>Moderado</v>
      </c>
      <c r="J36" s="50" t="str">
        <f t="shared" si="1"/>
        <v>Reducir</v>
      </c>
      <c r="K36" s="46" t="s">
        <v>366</v>
      </c>
      <c r="L36" s="31">
        <f>F36-Controles!AA42</f>
        <v>1</v>
      </c>
      <c r="M36" s="31">
        <f>G36-Controles!AB42</f>
        <v>3</v>
      </c>
      <c r="N36" s="35">
        <f t="shared" si="9"/>
        <v>3</v>
      </c>
      <c r="O36" s="42" t="str">
        <f t="shared" si="8"/>
        <v>Moderado</v>
      </c>
      <c r="P36" s="46" t="s">
        <v>376</v>
      </c>
      <c r="Q36" s="46" t="s">
        <v>377</v>
      </c>
      <c r="R36" s="46" t="s">
        <v>218</v>
      </c>
      <c r="S36" s="46" t="s">
        <v>378</v>
      </c>
    </row>
    <row r="37" spans="1:19" ht="116.25" customHeight="1" x14ac:dyDescent="0.25">
      <c r="A37" s="45">
        <v>27</v>
      </c>
      <c r="B37" s="46" t="s">
        <v>358</v>
      </c>
      <c r="C37" s="50" t="s">
        <v>344</v>
      </c>
      <c r="D37" s="31" t="s">
        <v>182</v>
      </c>
      <c r="E37" s="46" t="s">
        <v>359</v>
      </c>
      <c r="F37" s="35">
        <f>Probabilidad!M40</f>
        <v>2</v>
      </c>
      <c r="G37" s="35">
        <f>IF(D37="Corrupción",'Impacto Corrupción'!AA42,'Impacto Proceso -SD'!O42)</f>
        <v>4</v>
      </c>
      <c r="H37" s="35">
        <f t="shared" ref="H37:H48" si="10">F37*G37</f>
        <v>8</v>
      </c>
      <c r="I37" s="42" t="str">
        <f t="shared" ref="I37:I48" si="11">IF(OR(G37=5,H37=20,H37=15,H37=16,AND(H37=12,G37=4)),"Extremo",IF(OR(H37=8,H37=9,AND(H37=4,G37=4),AND(H37=12,G37=3),AND(H37=10,G37=2),AND(H37=5,G37=1)),"Alto",IF(OR(H37=6,AND(H37=4,G37=1),AND(H37=3,G37=3)),"Moderado",IF(OR(H37=1,H37=2,AND(H37=3,G37=3),AND(H37=4,G37=2)),"Bajo"," "))))</f>
        <v>Alto</v>
      </c>
      <c r="J37" s="50" t="str">
        <f t="shared" si="1"/>
        <v>Reducir o Evitar o Transferir</v>
      </c>
      <c r="K37" s="46" t="s">
        <v>367</v>
      </c>
      <c r="L37" s="31">
        <f>F37-Controles!AA43</f>
        <v>1</v>
      </c>
      <c r="M37" s="31">
        <f>G37-Controles!AB43</f>
        <v>4</v>
      </c>
      <c r="N37" s="35">
        <f t="shared" ref="N37:N48" si="12">L37*M37</f>
        <v>4</v>
      </c>
      <c r="O37" s="42" t="str">
        <f t="shared" ref="O37:O48" si="13">IF(OR(M37=5,N37=20,N37=15,N37=16,AND(N37=12,M37=4)),"Extremo",IF(OR(N37=8,N37=9,AND(N37=4,M37=4),AND(N37=12,M37=3),AND(N37=10,M37=2),AND(N37=5,M37=1)),"Alto",IF(OR(N37=6,AND(N37=4,M37=1),AND(N37=3,M37=3)),"Moderado",IF(OR(N37=1,N37=2,AND(N37=3,M37=3),AND(N37=4,M37=2)),"Bajo"," "))))</f>
        <v>Alto</v>
      </c>
      <c r="P37" s="46" t="s">
        <v>379</v>
      </c>
      <c r="Q37" s="46" t="s">
        <v>380</v>
      </c>
      <c r="R37" s="46" t="s">
        <v>218</v>
      </c>
      <c r="S37" s="46" t="s">
        <v>381</v>
      </c>
    </row>
    <row r="38" spans="1:19" ht="89.25" x14ac:dyDescent="0.25">
      <c r="A38" s="45">
        <v>28</v>
      </c>
      <c r="B38" s="46" t="s">
        <v>358</v>
      </c>
      <c r="C38" s="50" t="s">
        <v>352</v>
      </c>
      <c r="D38" s="31" t="s">
        <v>182</v>
      </c>
      <c r="E38" s="46" t="s">
        <v>360</v>
      </c>
      <c r="F38" s="35">
        <f>Probabilidad!M41</f>
        <v>1</v>
      </c>
      <c r="G38" s="35">
        <f>IF(D38="Corrupción",'Impacto Corrupción'!AA43,'Impacto Proceso -SD'!O43)</f>
        <v>3</v>
      </c>
      <c r="H38" s="35">
        <f t="shared" si="10"/>
        <v>3</v>
      </c>
      <c r="I38" s="42" t="str">
        <f t="shared" si="11"/>
        <v>Moderado</v>
      </c>
      <c r="J38" s="50" t="str">
        <f t="shared" si="1"/>
        <v>Reducir</v>
      </c>
      <c r="K38" s="46" t="s">
        <v>368</v>
      </c>
      <c r="L38" s="31">
        <f>F38-Controles!AA44</f>
        <v>1</v>
      </c>
      <c r="M38" s="31">
        <f>G38-Controles!AB44</f>
        <v>3</v>
      </c>
      <c r="N38" s="35">
        <f t="shared" si="12"/>
        <v>3</v>
      </c>
      <c r="O38" s="42" t="str">
        <f t="shared" si="13"/>
        <v>Moderado</v>
      </c>
      <c r="P38" s="46" t="s">
        <v>382</v>
      </c>
      <c r="Q38" s="46" t="s">
        <v>383</v>
      </c>
      <c r="R38" s="46" t="s">
        <v>218</v>
      </c>
      <c r="S38" s="46" t="s">
        <v>384</v>
      </c>
    </row>
    <row r="39" spans="1:19" ht="102" x14ac:dyDescent="0.25">
      <c r="A39" s="45">
        <v>29</v>
      </c>
      <c r="B39" s="46" t="s">
        <v>358</v>
      </c>
      <c r="C39" s="50" t="s">
        <v>353</v>
      </c>
      <c r="D39" s="31" t="s">
        <v>182</v>
      </c>
      <c r="E39" s="46" t="s">
        <v>361</v>
      </c>
      <c r="F39" s="35">
        <f>Probabilidad!M42</f>
        <v>1</v>
      </c>
      <c r="G39" s="35">
        <f>IF(D39="Corrupción",'Impacto Corrupción'!AA44,'Impacto Proceso -SD'!O44)</f>
        <v>3</v>
      </c>
      <c r="H39" s="35">
        <f t="shared" si="10"/>
        <v>3</v>
      </c>
      <c r="I39" s="42" t="str">
        <f t="shared" si="11"/>
        <v>Moderado</v>
      </c>
      <c r="J39" s="50" t="str">
        <f t="shared" si="1"/>
        <v>Reducir</v>
      </c>
      <c r="K39" s="46" t="s">
        <v>369</v>
      </c>
      <c r="L39" s="31">
        <f>F39-Controles!AA45</f>
        <v>1</v>
      </c>
      <c r="M39" s="31">
        <f>G39-Controles!AB45</f>
        <v>3</v>
      </c>
      <c r="N39" s="35">
        <f t="shared" si="12"/>
        <v>3</v>
      </c>
      <c r="O39" s="42" t="str">
        <f t="shared" si="13"/>
        <v>Moderado</v>
      </c>
      <c r="P39" s="46" t="s">
        <v>385</v>
      </c>
      <c r="Q39" s="46" t="s">
        <v>386</v>
      </c>
      <c r="R39" s="46" t="s">
        <v>374</v>
      </c>
      <c r="S39" s="46" t="s">
        <v>387</v>
      </c>
    </row>
    <row r="40" spans="1:19" ht="165.75" x14ac:dyDescent="0.25">
      <c r="A40" s="45">
        <v>30</v>
      </c>
      <c r="B40" s="46" t="s">
        <v>358</v>
      </c>
      <c r="C40" s="50" t="s">
        <v>354</v>
      </c>
      <c r="D40" s="31" t="s">
        <v>182</v>
      </c>
      <c r="E40" s="46" t="s">
        <v>362</v>
      </c>
      <c r="F40" s="35">
        <f>Probabilidad!M43</f>
        <v>1</v>
      </c>
      <c r="G40" s="35">
        <f>IF(D40="Corrupción",'Impacto Corrupción'!AA45,'Impacto Proceso -SD'!O45)</f>
        <v>4</v>
      </c>
      <c r="H40" s="35">
        <f t="shared" si="10"/>
        <v>4</v>
      </c>
      <c r="I40" s="42" t="str">
        <f t="shared" si="11"/>
        <v>Alto</v>
      </c>
      <c r="J40" s="50" t="str">
        <f t="shared" si="1"/>
        <v>Reducir o Evitar o Transferir</v>
      </c>
      <c r="K40" s="46" t="s">
        <v>370</v>
      </c>
      <c r="L40" s="31">
        <f>F40-Controles!AA46</f>
        <v>1</v>
      </c>
      <c r="M40" s="31">
        <f>G40-Controles!AB46</f>
        <v>4</v>
      </c>
      <c r="N40" s="35">
        <f t="shared" si="12"/>
        <v>4</v>
      </c>
      <c r="O40" s="42" t="str">
        <f t="shared" si="13"/>
        <v>Alto</v>
      </c>
      <c r="P40" s="46" t="s">
        <v>388</v>
      </c>
      <c r="Q40" s="46" t="s">
        <v>386</v>
      </c>
      <c r="R40" s="46" t="s">
        <v>374</v>
      </c>
      <c r="S40" s="46" t="s">
        <v>389</v>
      </c>
    </row>
    <row r="41" spans="1:19" ht="114.75" x14ac:dyDescent="0.25">
      <c r="A41" s="45">
        <v>31</v>
      </c>
      <c r="B41" s="46" t="s">
        <v>358</v>
      </c>
      <c r="C41" s="50" t="s">
        <v>348</v>
      </c>
      <c r="D41" s="31" t="s">
        <v>182</v>
      </c>
      <c r="E41" s="46" t="s">
        <v>363</v>
      </c>
      <c r="F41" s="35">
        <f>Probabilidad!M44</f>
        <v>2</v>
      </c>
      <c r="G41" s="35">
        <f>IF(D41="Corrupción",'Impacto Corrupción'!AA46,'Impacto Proceso -SD'!O46)</f>
        <v>3</v>
      </c>
      <c r="H41" s="35">
        <f t="shared" si="10"/>
        <v>6</v>
      </c>
      <c r="I41" s="42" t="str">
        <f t="shared" si="11"/>
        <v>Moderado</v>
      </c>
      <c r="J41" s="50" t="str">
        <f t="shared" si="1"/>
        <v>Reducir</v>
      </c>
      <c r="K41" s="46" t="s">
        <v>326</v>
      </c>
      <c r="L41" s="31">
        <f>F41-Controles!AA47</f>
        <v>1</v>
      </c>
      <c r="M41" s="31">
        <f>G41-Controles!AB47</f>
        <v>3</v>
      </c>
      <c r="N41" s="35">
        <f t="shared" si="12"/>
        <v>3</v>
      </c>
      <c r="O41" s="42" t="str">
        <f t="shared" si="13"/>
        <v>Moderado</v>
      </c>
      <c r="P41" s="46" t="s">
        <v>390</v>
      </c>
      <c r="Q41" s="46" t="s">
        <v>391</v>
      </c>
      <c r="R41" s="46" t="s">
        <v>246</v>
      </c>
      <c r="S41" s="46" t="s">
        <v>392</v>
      </c>
    </row>
    <row r="42" spans="1:19" ht="76.5" x14ac:dyDescent="0.25">
      <c r="A42" s="45">
        <v>32</v>
      </c>
      <c r="B42" s="46" t="s">
        <v>358</v>
      </c>
      <c r="C42" s="50" t="s">
        <v>349</v>
      </c>
      <c r="D42" s="31" t="s">
        <v>182</v>
      </c>
      <c r="E42" s="46" t="s">
        <v>364</v>
      </c>
      <c r="F42" s="35">
        <f>Probabilidad!M45</f>
        <v>2</v>
      </c>
      <c r="G42" s="35">
        <f>IF(D42="Corrupción",'Impacto Corrupción'!AA47,'Impacto Proceso -SD'!O47)</f>
        <v>3</v>
      </c>
      <c r="H42" s="35">
        <f t="shared" si="10"/>
        <v>6</v>
      </c>
      <c r="I42" s="42" t="str">
        <f t="shared" si="11"/>
        <v>Moderado</v>
      </c>
      <c r="J42" s="50" t="str">
        <f t="shared" si="1"/>
        <v>Reducir</v>
      </c>
      <c r="K42" s="46" t="s">
        <v>371</v>
      </c>
      <c r="L42" s="31">
        <f>F42-Controles!AA48</f>
        <v>2</v>
      </c>
      <c r="M42" s="31">
        <f>G42-Controles!AB48</f>
        <v>3</v>
      </c>
      <c r="N42" s="35">
        <f t="shared" si="12"/>
        <v>6</v>
      </c>
      <c r="O42" s="42" t="str">
        <f t="shared" si="13"/>
        <v>Moderado</v>
      </c>
      <c r="P42" s="46" t="s">
        <v>393</v>
      </c>
      <c r="Q42" s="46" t="s">
        <v>386</v>
      </c>
      <c r="R42" s="46" t="s">
        <v>191</v>
      </c>
      <c r="S42" s="46" t="s">
        <v>394</v>
      </c>
    </row>
    <row r="43" spans="1:19" ht="75.75" x14ac:dyDescent="0.25">
      <c r="A43" s="45">
        <v>33</v>
      </c>
      <c r="B43" s="46" t="s">
        <v>399</v>
      </c>
      <c r="C43" s="50" t="s">
        <v>402</v>
      </c>
      <c r="D43" s="31" t="s">
        <v>182</v>
      </c>
      <c r="E43" s="46" t="s">
        <v>403</v>
      </c>
      <c r="F43" s="35">
        <f>Probabilidad!M46</f>
        <v>2</v>
      </c>
      <c r="G43" s="35">
        <f>IF(D43="Corrupción",'Impacto Corrupción'!AA48,'Impacto Proceso -SD'!O48)</f>
        <v>3</v>
      </c>
      <c r="H43" s="35">
        <f t="shared" si="10"/>
        <v>6</v>
      </c>
      <c r="I43" s="42" t="str">
        <f t="shared" si="11"/>
        <v>Moderado</v>
      </c>
      <c r="J43" s="50" t="str">
        <f t="shared" si="1"/>
        <v>Reducir</v>
      </c>
      <c r="K43" s="46" t="s">
        <v>405</v>
      </c>
      <c r="L43" s="31">
        <v>1</v>
      </c>
      <c r="M43" s="31">
        <f>G43-Controles!AB49</f>
        <v>3</v>
      </c>
      <c r="N43" s="35">
        <f t="shared" si="12"/>
        <v>3</v>
      </c>
      <c r="O43" s="42" t="str">
        <f t="shared" si="13"/>
        <v>Moderado</v>
      </c>
      <c r="P43" s="46" t="s">
        <v>406</v>
      </c>
      <c r="Q43" s="46" t="s">
        <v>407</v>
      </c>
      <c r="R43" s="46" t="s">
        <v>408</v>
      </c>
      <c r="S43" s="46" t="s">
        <v>409</v>
      </c>
    </row>
    <row r="44" spans="1:19" ht="38.25" x14ac:dyDescent="0.25">
      <c r="A44" s="45">
        <v>34</v>
      </c>
      <c r="B44" s="46" t="s">
        <v>399</v>
      </c>
      <c r="C44" s="50" t="s">
        <v>401</v>
      </c>
      <c r="D44" s="31" t="s">
        <v>182</v>
      </c>
      <c r="E44" s="46" t="s">
        <v>404</v>
      </c>
      <c r="F44" s="35">
        <f>Probabilidad!M47</f>
        <v>2</v>
      </c>
      <c r="G44" s="35">
        <f>IF(D44="Corrupción",'Impacto Corrupción'!AA49,'Impacto Proceso -SD'!O49)</f>
        <v>4</v>
      </c>
      <c r="H44" s="35">
        <f t="shared" si="10"/>
        <v>8</v>
      </c>
      <c r="I44" s="42" t="str">
        <f t="shared" si="11"/>
        <v>Alto</v>
      </c>
      <c r="J44" s="50" t="str">
        <f t="shared" si="1"/>
        <v>Reducir o Evitar o Transferir</v>
      </c>
      <c r="K44" s="46" t="s">
        <v>413</v>
      </c>
      <c r="L44" s="31">
        <f>F44-Controles!AA50</f>
        <v>2</v>
      </c>
      <c r="M44" s="31">
        <f>G44-Controles!AB50</f>
        <v>4</v>
      </c>
      <c r="N44" s="35">
        <f t="shared" si="12"/>
        <v>8</v>
      </c>
      <c r="O44" s="42" t="str">
        <f t="shared" si="13"/>
        <v>Alto</v>
      </c>
      <c r="P44" s="46" t="s">
        <v>410</v>
      </c>
      <c r="Q44" s="46" t="s">
        <v>411</v>
      </c>
      <c r="R44" s="46" t="s">
        <v>408</v>
      </c>
      <c r="S44" s="46" t="s">
        <v>412</v>
      </c>
    </row>
    <row r="45" spans="1:19" ht="15.75" x14ac:dyDescent="0.25">
      <c r="A45" s="32">
        <v>35</v>
      </c>
      <c r="B45" s="32"/>
      <c r="C45" s="32"/>
      <c r="D45" s="32"/>
      <c r="E45" s="32"/>
      <c r="F45" s="105" t="e">
        <f>Probabilidad!M48</f>
        <v>#DIV/0!</v>
      </c>
      <c r="G45" s="105">
        <f>IF(D45="Corrupción",'Impacto Corrupción'!AA50,'Impacto Proceso -SD'!O50)</f>
        <v>0</v>
      </c>
      <c r="H45" s="105" t="e">
        <f t="shared" si="10"/>
        <v>#DIV/0!</v>
      </c>
      <c r="I45" s="106" t="e">
        <f t="shared" si="11"/>
        <v>#DIV/0!</v>
      </c>
      <c r="J45" s="32" t="e">
        <f t="shared" si="1"/>
        <v>#DIV/0!</v>
      </c>
      <c r="K45" s="32"/>
      <c r="L45" s="32" t="e">
        <f>F45-Controles!AA51</f>
        <v>#DIV/0!</v>
      </c>
      <c r="M45" s="32">
        <f>G45-Controles!AB51</f>
        <v>0</v>
      </c>
      <c r="N45" s="105" t="e">
        <f t="shared" si="12"/>
        <v>#DIV/0!</v>
      </c>
      <c r="O45" s="106" t="e">
        <f t="shared" si="13"/>
        <v>#DIV/0!</v>
      </c>
      <c r="P45" s="32"/>
      <c r="Q45" s="32"/>
      <c r="R45" s="32"/>
      <c r="S45" s="32"/>
    </row>
    <row r="46" spans="1:19" ht="15.75" x14ac:dyDescent="0.25">
      <c r="A46" s="32">
        <v>36</v>
      </c>
      <c r="B46" s="32"/>
      <c r="C46" s="32"/>
      <c r="D46" s="32"/>
      <c r="E46" s="32"/>
      <c r="F46" s="105" t="e">
        <f>Probabilidad!M49</f>
        <v>#DIV/0!</v>
      </c>
      <c r="G46" s="105">
        <f>IF(D46="Corrupción",'Impacto Corrupción'!AA51,'Impacto Proceso -SD'!O51)</f>
        <v>0</v>
      </c>
      <c r="H46" s="105" t="e">
        <f t="shared" si="10"/>
        <v>#DIV/0!</v>
      </c>
      <c r="I46" s="106" t="e">
        <f t="shared" si="11"/>
        <v>#DIV/0!</v>
      </c>
      <c r="J46" s="32" t="e">
        <f t="shared" si="1"/>
        <v>#DIV/0!</v>
      </c>
      <c r="K46" s="32"/>
      <c r="L46" s="32" t="e">
        <f>F46-Controles!AA52</f>
        <v>#DIV/0!</v>
      </c>
      <c r="M46" s="32">
        <f>G46-Controles!AB52</f>
        <v>0</v>
      </c>
      <c r="N46" s="105" t="e">
        <f t="shared" si="12"/>
        <v>#DIV/0!</v>
      </c>
      <c r="O46" s="106" t="e">
        <f t="shared" si="13"/>
        <v>#DIV/0!</v>
      </c>
      <c r="P46" s="32"/>
      <c r="Q46" s="32"/>
      <c r="R46" s="32"/>
      <c r="S46" s="32"/>
    </row>
    <row r="47" spans="1:19" ht="15.75" x14ac:dyDescent="0.25">
      <c r="A47" s="102"/>
      <c r="B47" s="102"/>
      <c r="C47" s="102"/>
      <c r="D47" s="102"/>
      <c r="E47" s="102"/>
      <c r="F47" s="103"/>
      <c r="G47" s="103"/>
      <c r="H47" s="103"/>
      <c r="I47" s="104"/>
      <c r="J47" s="102"/>
      <c r="K47" s="102"/>
      <c r="L47" s="102"/>
      <c r="M47" s="102"/>
      <c r="N47" s="103"/>
      <c r="O47" s="104"/>
      <c r="P47" s="102"/>
      <c r="Q47" s="102"/>
      <c r="R47" s="102"/>
      <c r="S47" s="102"/>
    </row>
    <row r="48" spans="1:19" ht="34.5" x14ac:dyDescent="0.45">
      <c r="A48" s="110" t="s">
        <v>417</v>
      </c>
      <c r="B48" s="110"/>
      <c r="C48" s="109" t="s">
        <v>418</v>
      </c>
      <c r="E48" s="102"/>
      <c r="F48" s="103"/>
      <c r="G48" s="103"/>
      <c r="H48" s="103"/>
      <c r="I48" s="104"/>
      <c r="J48" s="102"/>
      <c r="K48" s="102"/>
      <c r="L48" s="102"/>
      <c r="M48" s="102"/>
      <c r="N48" s="103"/>
      <c r="O48" s="104"/>
      <c r="P48" s="102"/>
      <c r="Q48" s="102"/>
      <c r="R48" s="102"/>
      <c r="S48" s="102"/>
    </row>
    <row r="49" spans="1:19" ht="34.5" x14ac:dyDescent="0.45">
      <c r="A49" s="110"/>
      <c r="B49" s="110"/>
      <c r="C49" s="108" t="s">
        <v>422</v>
      </c>
      <c r="E49" s="33"/>
      <c r="F49" s="33"/>
      <c r="G49" s="33"/>
      <c r="H49" s="33"/>
      <c r="I49" s="33"/>
      <c r="J49" s="33"/>
      <c r="K49" s="33"/>
      <c r="L49" s="33"/>
      <c r="M49" s="33"/>
      <c r="N49" s="33"/>
      <c r="O49" s="33"/>
      <c r="P49" s="33"/>
      <c r="Q49" s="33"/>
      <c r="R49" s="33"/>
      <c r="S49" s="33"/>
    </row>
    <row r="50" spans="1:19" ht="34.5" x14ac:dyDescent="0.45">
      <c r="A50" s="110"/>
      <c r="B50" s="110"/>
      <c r="C50" s="108" t="s">
        <v>423</v>
      </c>
      <c r="E50" s="33"/>
      <c r="F50" s="33"/>
      <c r="G50" s="33"/>
      <c r="H50" s="33"/>
      <c r="I50" s="33"/>
      <c r="J50" s="33"/>
      <c r="K50" s="33"/>
      <c r="L50" s="33"/>
      <c r="M50" s="33"/>
      <c r="N50" s="33"/>
      <c r="O50" s="33"/>
      <c r="P50" s="33"/>
      <c r="Q50" s="33"/>
      <c r="R50" s="33"/>
      <c r="S50" s="33"/>
    </row>
    <row r="51" spans="1:19" ht="34.5" x14ac:dyDescent="0.45">
      <c r="A51" s="107"/>
      <c r="G51" s="33"/>
      <c r="H51" s="33"/>
      <c r="I51" s="33"/>
      <c r="J51" s="33"/>
      <c r="K51" s="33"/>
      <c r="L51" s="33"/>
      <c r="M51" s="33"/>
      <c r="N51" s="33"/>
      <c r="O51" s="33"/>
      <c r="P51" s="33"/>
      <c r="Q51" s="33"/>
      <c r="R51" s="33"/>
      <c r="S51" s="33"/>
    </row>
    <row r="52" spans="1:19" ht="15.75" x14ac:dyDescent="0.25">
      <c r="A52" s="33"/>
      <c r="B52" s="33"/>
      <c r="C52" s="33"/>
      <c r="D52" s="33"/>
      <c r="E52" s="33"/>
      <c r="F52" s="33"/>
      <c r="G52" s="33"/>
      <c r="H52" s="33"/>
      <c r="I52" s="33"/>
      <c r="J52" s="33"/>
      <c r="K52" s="33"/>
      <c r="L52" s="33"/>
      <c r="M52" s="33"/>
      <c r="N52" s="33"/>
      <c r="O52" s="33"/>
      <c r="P52" s="33"/>
      <c r="Q52" s="33"/>
      <c r="R52" s="33"/>
      <c r="S52" s="33"/>
    </row>
    <row r="53" spans="1:19" ht="15.75" x14ac:dyDescent="0.25">
      <c r="A53" s="33"/>
      <c r="B53" s="33"/>
      <c r="C53" s="33"/>
      <c r="D53" s="33"/>
      <c r="E53" s="33"/>
      <c r="F53" s="33"/>
      <c r="G53" s="33"/>
      <c r="H53" s="33"/>
      <c r="I53" s="33"/>
      <c r="J53" s="33"/>
      <c r="K53" s="33"/>
      <c r="L53" s="33"/>
      <c r="M53" s="33"/>
      <c r="N53" s="33"/>
      <c r="O53" s="33"/>
      <c r="P53" s="33"/>
      <c r="Q53" s="33"/>
      <c r="R53" s="33"/>
      <c r="S53" s="33"/>
    </row>
    <row r="54" spans="1:19" ht="15.75" x14ac:dyDescent="0.25">
      <c r="A54" s="33"/>
      <c r="B54" s="33"/>
      <c r="C54" s="33"/>
      <c r="D54" s="33"/>
      <c r="E54" s="33"/>
      <c r="F54" s="33"/>
      <c r="G54" s="33"/>
      <c r="H54" s="33"/>
      <c r="I54" s="33"/>
      <c r="J54" s="33"/>
      <c r="K54" s="33"/>
      <c r="L54" s="33"/>
      <c r="M54" s="33"/>
      <c r="N54" s="33"/>
      <c r="O54" s="33"/>
      <c r="P54" s="33"/>
      <c r="Q54" s="33"/>
      <c r="R54" s="33"/>
      <c r="S54" s="33"/>
    </row>
    <row r="55" spans="1:19" ht="15.75" x14ac:dyDescent="0.25">
      <c r="A55" s="33"/>
      <c r="B55" s="33"/>
      <c r="C55" s="33"/>
      <c r="D55" s="33"/>
      <c r="E55" s="33"/>
      <c r="F55" s="33"/>
      <c r="G55" s="33"/>
      <c r="H55" s="33"/>
      <c r="I55" s="33"/>
      <c r="J55" s="33"/>
      <c r="K55" s="33"/>
      <c r="L55" s="33"/>
      <c r="M55" s="33"/>
      <c r="N55" s="33"/>
      <c r="O55" s="33"/>
      <c r="P55" s="33"/>
      <c r="Q55" s="33"/>
      <c r="R55" s="33"/>
      <c r="S55" s="33"/>
    </row>
    <row r="56" spans="1:19" ht="15.75" x14ac:dyDescent="0.25">
      <c r="A56" s="33"/>
      <c r="B56" s="33"/>
      <c r="C56" s="33"/>
      <c r="D56" s="33"/>
      <c r="E56" s="33"/>
      <c r="F56" s="33"/>
      <c r="G56" s="33"/>
      <c r="H56" s="33"/>
      <c r="I56" s="33"/>
      <c r="J56" s="33"/>
      <c r="K56" s="33"/>
      <c r="L56" s="33"/>
      <c r="M56" s="33"/>
      <c r="N56" s="33"/>
      <c r="O56" s="33"/>
      <c r="P56" s="33"/>
      <c r="Q56" s="33"/>
      <c r="R56" s="33"/>
      <c r="S56" s="33"/>
    </row>
    <row r="57" spans="1:19" ht="15.75" x14ac:dyDescent="0.25">
      <c r="A57" s="33"/>
      <c r="B57" s="33"/>
      <c r="C57" s="33"/>
      <c r="D57" s="33"/>
      <c r="E57" s="33"/>
      <c r="F57" s="33"/>
      <c r="G57" s="33"/>
      <c r="H57" s="33"/>
      <c r="I57" s="33"/>
      <c r="J57" s="33"/>
      <c r="K57" s="33"/>
      <c r="L57" s="33"/>
      <c r="M57" s="33"/>
      <c r="N57" s="33"/>
      <c r="O57" s="33"/>
      <c r="P57" s="33"/>
      <c r="Q57" s="33"/>
      <c r="R57" s="33"/>
      <c r="S57" s="33"/>
    </row>
    <row r="58" spans="1:19" ht="15.75" x14ac:dyDescent="0.25">
      <c r="A58" s="33"/>
      <c r="B58" s="33"/>
      <c r="C58" s="33"/>
      <c r="D58" s="33"/>
      <c r="E58" s="33"/>
      <c r="F58" s="33"/>
      <c r="G58" s="33"/>
      <c r="H58" s="33"/>
      <c r="I58" s="33"/>
      <c r="J58" s="33"/>
      <c r="K58" s="33"/>
      <c r="L58" s="33"/>
      <c r="M58" s="33"/>
      <c r="N58" s="33"/>
      <c r="O58" s="33"/>
      <c r="P58" s="33"/>
      <c r="Q58" s="33"/>
      <c r="R58" s="33"/>
      <c r="S58" s="33"/>
    </row>
    <row r="59" spans="1:19" ht="15.75" x14ac:dyDescent="0.25">
      <c r="A59" s="33"/>
      <c r="B59" s="33"/>
      <c r="C59" s="33"/>
      <c r="D59" s="33"/>
      <c r="E59" s="33"/>
      <c r="F59" s="33"/>
      <c r="G59" s="33"/>
      <c r="H59" s="33"/>
      <c r="I59" s="33"/>
      <c r="J59" s="33"/>
      <c r="K59" s="33"/>
      <c r="L59" s="33"/>
      <c r="M59" s="33"/>
      <c r="N59" s="33"/>
      <c r="O59" s="33"/>
      <c r="P59" s="33"/>
      <c r="Q59" s="33"/>
      <c r="R59" s="33"/>
      <c r="S59" s="33"/>
    </row>
    <row r="60" spans="1:19" ht="15.75" x14ac:dyDescent="0.25">
      <c r="A60" s="33"/>
      <c r="B60" s="33"/>
      <c r="C60" s="33"/>
      <c r="D60" s="33"/>
      <c r="E60" s="33"/>
      <c r="F60" s="33"/>
      <c r="G60" s="33"/>
      <c r="H60" s="33"/>
      <c r="I60" s="33"/>
      <c r="J60" s="33"/>
      <c r="K60" s="33"/>
      <c r="L60" s="33"/>
      <c r="M60" s="33"/>
      <c r="N60" s="33"/>
      <c r="O60" s="33"/>
      <c r="P60" s="33"/>
      <c r="Q60" s="33"/>
      <c r="R60" s="33"/>
      <c r="S60" s="33"/>
    </row>
    <row r="61" spans="1:19" ht="15.75" x14ac:dyDescent="0.25">
      <c r="A61" s="33"/>
      <c r="B61" s="33"/>
      <c r="C61" s="33"/>
      <c r="D61" s="33"/>
      <c r="E61" s="33"/>
      <c r="F61" s="33"/>
      <c r="G61" s="33"/>
      <c r="H61" s="33"/>
      <c r="I61" s="33"/>
      <c r="J61" s="33"/>
      <c r="K61" s="33"/>
      <c r="L61" s="33"/>
      <c r="M61" s="33"/>
      <c r="N61" s="33"/>
      <c r="O61" s="33"/>
      <c r="P61" s="33"/>
      <c r="Q61" s="33"/>
      <c r="R61" s="33"/>
      <c r="S61" s="33"/>
    </row>
    <row r="62" spans="1:19" ht="15.75" x14ac:dyDescent="0.25">
      <c r="A62" s="33"/>
      <c r="B62" s="33"/>
      <c r="C62" s="33"/>
      <c r="D62" s="33"/>
      <c r="E62" s="33"/>
      <c r="F62" s="33"/>
      <c r="G62" s="33"/>
      <c r="H62" s="33"/>
      <c r="I62" s="33"/>
      <c r="J62" s="33"/>
      <c r="K62" s="33"/>
      <c r="L62" s="33"/>
      <c r="M62" s="33"/>
      <c r="N62" s="33"/>
      <c r="O62" s="33"/>
      <c r="P62" s="33"/>
      <c r="Q62" s="33"/>
      <c r="R62" s="33"/>
      <c r="S62" s="33"/>
    </row>
    <row r="63" spans="1:19" ht="15.75" x14ac:dyDescent="0.25">
      <c r="A63" s="33"/>
      <c r="B63" s="33"/>
      <c r="C63" s="33"/>
      <c r="D63" s="33"/>
      <c r="E63" s="33"/>
      <c r="F63" s="33"/>
      <c r="G63" s="33"/>
      <c r="H63" s="33"/>
      <c r="I63" s="33"/>
      <c r="J63" s="33"/>
      <c r="K63" s="33"/>
      <c r="L63" s="33"/>
      <c r="M63" s="33"/>
      <c r="N63" s="33"/>
      <c r="O63" s="33"/>
      <c r="P63" s="33"/>
      <c r="Q63" s="33"/>
      <c r="R63" s="33"/>
      <c r="S63" s="33"/>
    </row>
    <row r="64" spans="1:19" ht="15.75" x14ac:dyDescent="0.25">
      <c r="A64" s="33"/>
      <c r="B64" s="33"/>
      <c r="C64" s="33"/>
      <c r="D64" s="33"/>
      <c r="E64" s="33"/>
      <c r="F64" s="33"/>
      <c r="G64" s="33"/>
      <c r="H64" s="33"/>
      <c r="I64" s="33"/>
      <c r="J64" s="33"/>
      <c r="K64" s="33"/>
      <c r="L64" s="33"/>
      <c r="M64" s="33"/>
      <c r="N64" s="33"/>
      <c r="O64" s="33"/>
      <c r="P64" s="33"/>
      <c r="Q64" s="33"/>
      <c r="R64" s="33"/>
      <c r="S64" s="33"/>
    </row>
    <row r="65" spans="1:19" ht="15.75" x14ac:dyDescent="0.25">
      <c r="A65" s="33"/>
      <c r="B65" s="33"/>
      <c r="C65" s="33"/>
      <c r="D65" s="33"/>
      <c r="E65" s="33"/>
      <c r="F65" s="33"/>
      <c r="G65" s="33"/>
      <c r="H65" s="33"/>
      <c r="I65" s="33"/>
      <c r="J65" s="33"/>
      <c r="K65" s="33"/>
      <c r="L65" s="33"/>
      <c r="M65" s="33"/>
      <c r="N65" s="33"/>
      <c r="O65" s="33"/>
      <c r="P65" s="33"/>
      <c r="Q65" s="33"/>
      <c r="R65" s="33"/>
      <c r="S65" s="33"/>
    </row>
    <row r="66" spans="1:19" ht="15.75" x14ac:dyDescent="0.25">
      <c r="A66" s="33"/>
      <c r="B66" s="33"/>
      <c r="C66" s="33"/>
      <c r="D66" s="33"/>
      <c r="E66" s="33"/>
      <c r="F66" s="33"/>
      <c r="G66" s="33"/>
      <c r="H66" s="33"/>
      <c r="I66" s="33"/>
      <c r="J66" s="33"/>
      <c r="K66" s="33"/>
      <c r="L66" s="33"/>
      <c r="M66" s="33"/>
      <c r="N66" s="33"/>
      <c r="O66" s="33"/>
      <c r="P66" s="33"/>
      <c r="Q66" s="33"/>
      <c r="R66" s="33"/>
      <c r="S66" s="33"/>
    </row>
    <row r="67" spans="1:19" ht="15.75" x14ac:dyDescent="0.25">
      <c r="A67" s="33"/>
      <c r="B67" s="33"/>
      <c r="C67" s="33"/>
      <c r="D67" s="33"/>
      <c r="E67" s="33"/>
      <c r="F67" s="33"/>
      <c r="G67" s="33"/>
      <c r="H67" s="33"/>
      <c r="I67" s="33"/>
      <c r="J67" s="33"/>
      <c r="K67" s="33"/>
      <c r="L67" s="33"/>
      <c r="M67" s="33"/>
      <c r="N67" s="33"/>
      <c r="O67" s="33"/>
      <c r="P67" s="33"/>
      <c r="Q67" s="33"/>
      <c r="R67" s="33"/>
      <c r="S67" s="33"/>
    </row>
    <row r="68" spans="1:19" ht="15.75" x14ac:dyDescent="0.25">
      <c r="A68" s="33"/>
      <c r="B68" s="33"/>
      <c r="C68" s="33"/>
      <c r="D68" s="33"/>
      <c r="E68" s="33"/>
      <c r="F68" s="33"/>
      <c r="G68" s="33"/>
      <c r="H68" s="33"/>
      <c r="I68" s="33"/>
      <c r="J68" s="33"/>
      <c r="K68" s="33"/>
      <c r="L68" s="33"/>
      <c r="M68" s="33"/>
      <c r="N68" s="33"/>
      <c r="O68" s="33"/>
      <c r="P68" s="33"/>
      <c r="Q68" s="33"/>
      <c r="R68" s="33"/>
      <c r="S68" s="33"/>
    </row>
    <row r="69" spans="1:19" ht="15.75" x14ac:dyDescent="0.25">
      <c r="A69" s="33"/>
      <c r="B69" s="33"/>
      <c r="C69" s="33"/>
      <c r="D69" s="33"/>
      <c r="E69" s="33"/>
      <c r="F69" s="33"/>
      <c r="G69" s="33"/>
      <c r="H69" s="33"/>
      <c r="I69" s="33"/>
      <c r="J69" s="33"/>
      <c r="K69" s="33"/>
      <c r="L69" s="33"/>
      <c r="M69" s="33"/>
      <c r="N69" s="33"/>
      <c r="O69" s="33"/>
      <c r="P69" s="33"/>
      <c r="Q69" s="33"/>
      <c r="R69" s="33"/>
      <c r="S69" s="33"/>
    </row>
    <row r="70" spans="1:19" ht="15.75" x14ac:dyDescent="0.25">
      <c r="A70" s="33"/>
      <c r="B70" s="33"/>
      <c r="C70" s="33"/>
      <c r="D70" s="33"/>
      <c r="E70" s="33"/>
      <c r="F70" s="33"/>
      <c r="G70" s="33"/>
      <c r="H70" s="33"/>
      <c r="I70" s="33"/>
      <c r="J70" s="33"/>
      <c r="K70" s="33"/>
      <c r="L70" s="33"/>
      <c r="M70" s="33"/>
      <c r="N70" s="33"/>
      <c r="O70" s="33"/>
      <c r="P70" s="33"/>
      <c r="Q70" s="33"/>
      <c r="R70" s="33"/>
      <c r="S70" s="33"/>
    </row>
    <row r="71" spans="1:19" ht="15.75" x14ac:dyDescent="0.25">
      <c r="A71" s="33"/>
      <c r="B71" s="33"/>
      <c r="C71" s="33"/>
      <c r="D71" s="33"/>
      <c r="E71" s="33"/>
      <c r="F71" s="33"/>
      <c r="G71" s="33"/>
      <c r="H71" s="33"/>
      <c r="I71" s="33"/>
      <c r="J71" s="33"/>
      <c r="K71" s="33"/>
      <c r="L71" s="33"/>
      <c r="M71" s="33"/>
      <c r="N71" s="33"/>
      <c r="O71" s="33"/>
      <c r="P71" s="33"/>
      <c r="Q71" s="33"/>
      <c r="R71" s="33"/>
      <c r="S71" s="33"/>
    </row>
    <row r="72" spans="1:19" ht="15.75" x14ac:dyDescent="0.25">
      <c r="A72" s="33"/>
      <c r="B72" s="33"/>
      <c r="C72" s="33"/>
      <c r="D72" s="33"/>
      <c r="E72" s="33"/>
      <c r="F72" s="33"/>
      <c r="G72" s="33"/>
      <c r="H72" s="33"/>
      <c r="I72" s="33"/>
      <c r="J72" s="33"/>
      <c r="K72" s="33"/>
      <c r="L72" s="33"/>
      <c r="M72" s="33"/>
      <c r="N72" s="33"/>
      <c r="O72" s="33"/>
      <c r="P72" s="33"/>
      <c r="Q72" s="33"/>
      <c r="R72" s="33"/>
      <c r="S72" s="33"/>
    </row>
    <row r="73" spans="1:19" ht="15.75" x14ac:dyDescent="0.25">
      <c r="A73" s="33"/>
      <c r="B73" s="33"/>
      <c r="C73" s="33"/>
      <c r="D73" s="33"/>
      <c r="E73" s="33"/>
      <c r="F73" s="33"/>
      <c r="G73" s="33"/>
      <c r="H73" s="33"/>
      <c r="I73" s="33"/>
      <c r="J73" s="33"/>
      <c r="K73" s="33"/>
      <c r="L73" s="33"/>
      <c r="M73" s="33"/>
      <c r="N73" s="33"/>
      <c r="O73" s="33"/>
      <c r="P73" s="33"/>
      <c r="Q73" s="33"/>
      <c r="R73" s="33"/>
      <c r="S73" s="33"/>
    </row>
    <row r="74" spans="1:19" ht="15.75" x14ac:dyDescent="0.25">
      <c r="A74" s="33"/>
      <c r="B74" s="33"/>
      <c r="C74" s="33"/>
      <c r="D74" s="33"/>
      <c r="E74" s="33"/>
      <c r="F74" s="33"/>
      <c r="G74" s="33"/>
      <c r="H74" s="33"/>
      <c r="I74" s="33"/>
      <c r="J74" s="33"/>
      <c r="K74" s="33"/>
      <c r="L74" s="33"/>
      <c r="M74" s="33"/>
      <c r="N74" s="33"/>
      <c r="O74" s="33"/>
      <c r="P74" s="33"/>
      <c r="Q74" s="33"/>
      <c r="R74" s="33"/>
      <c r="S74" s="33"/>
    </row>
    <row r="75" spans="1:19" ht="15.75" x14ac:dyDescent="0.25">
      <c r="A75" s="33"/>
      <c r="B75" s="33"/>
      <c r="C75" s="33"/>
      <c r="D75" s="33"/>
      <c r="E75" s="33"/>
      <c r="F75" s="33"/>
      <c r="G75" s="33"/>
      <c r="H75" s="33"/>
      <c r="I75" s="33"/>
      <c r="J75" s="33"/>
      <c r="K75" s="33"/>
      <c r="L75" s="33"/>
      <c r="M75" s="33"/>
      <c r="N75" s="33"/>
      <c r="O75" s="33"/>
      <c r="P75" s="33"/>
      <c r="Q75" s="33"/>
      <c r="R75" s="33"/>
      <c r="S75" s="33"/>
    </row>
    <row r="76" spans="1:19" ht="15.75" x14ac:dyDescent="0.25">
      <c r="A76" s="33"/>
      <c r="B76" s="33"/>
      <c r="C76" s="33"/>
      <c r="D76" s="33"/>
      <c r="E76" s="33"/>
      <c r="F76" s="33"/>
      <c r="G76" s="33"/>
      <c r="H76" s="33"/>
      <c r="I76" s="33"/>
      <c r="J76" s="33"/>
      <c r="K76" s="33"/>
      <c r="L76" s="33"/>
      <c r="M76" s="33"/>
      <c r="N76" s="33"/>
      <c r="O76" s="33"/>
      <c r="P76" s="33"/>
      <c r="Q76" s="33"/>
      <c r="R76" s="33"/>
      <c r="S76" s="33"/>
    </row>
    <row r="77" spans="1:19" ht="15.75" x14ac:dyDescent="0.25">
      <c r="A77" s="33"/>
      <c r="B77" s="33"/>
      <c r="C77" s="33"/>
      <c r="D77" s="33"/>
      <c r="E77" s="33"/>
      <c r="F77" s="33"/>
      <c r="G77" s="33"/>
      <c r="H77" s="33"/>
      <c r="I77" s="33"/>
      <c r="J77" s="33"/>
      <c r="K77" s="33"/>
      <c r="L77" s="33"/>
      <c r="M77" s="33"/>
      <c r="N77" s="33"/>
      <c r="O77" s="33"/>
      <c r="P77" s="33"/>
      <c r="Q77" s="33"/>
      <c r="R77" s="33"/>
      <c r="S77" s="33"/>
    </row>
    <row r="78" spans="1:19" ht="15.75" x14ac:dyDescent="0.25">
      <c r="A78" s="33"/>
      <c r="B78" s="33"/>
      <c r="C78" s="33"/>
      <c r="D78" s="33"/>
      <c r="E78" s="33"/>
      <c r="F78" s="33"/>
      <c r="G78" s="33"/>
      <c r="H78" s="33"/>
      <c r="I78" s="33"/>
      <c r="J78" s="33"/>
      <c r="K78" s="33"/>
      <c r="L78" s="33"/>
      <c r="M78" s="33"/>
      <c r="N78" s="33"/>
      <c r="O78" s="33"/>
      <c r="P78" s="33"/>
      <c r="Q78" s="33"/>
      <c r="R78" s="33"/>
      <c r="S78" s="33"/>
    </row>
    <row r="79" spans="1:19" ht="15.75" x14ac:dyDescent="0.25">
      <c r="A79" s="33"/>
      <c r="B79" s="33"/>
      <c r="C79" s="33"/>
      <c r="D79" s="33"/>
      <c r="E79" s="33"/>
      <c r="F79" s="33"/>
      <c r="G79" s="33"/>
      <c r="H79" s="33"/>
      <c r="I79" s="33"/>
      <c r="J79" s="33"/>
      <c r="K79" s="33"/>
      <c r="L79" s="33"/>
      <c r="M79" s="33"/>
      <c r="N79" s="33"/>
      <c r="O79" s="33"/>
      <c r="P79" s="33"/>
      <c r="Q79" s="33"/>
      <c r="R79" s="33"/>
      <c r="S79" s="33"/>
    </row>
    <row r="80" spans="1:19" ht="15.75" x14ac:dyDescent="0.25">
      <c r="A80" s="33"/>
      <c r="B80" s="33"/>
      <c r="C80" s="33"/>
      <c r="D80" s="33"/>
      <c r="E80" s="33"/>
      <c r="F80" s="33"/>
      <c r="G80" s="33"/>
      <c r="H80" s="33"/>
      <c r="I80" s="33"/>
      <c r="J80" s="33"/>
      <c r="K80" s="33"/>
      <c r="L80" s="33"/>
      <c r="M80" s="33"/>
      <c r="N80" s="33"/>
      <c r="O80" s="33"/>
      <c r="P80" s="33"/>
      <c r="Q80" s="33"/>
      <c r="R80" s="33"/>
      <c r="S80" s="33"/>
    </row>
    <row r="81" spans="1:19" ht="15.75" x14ac:dyDescent="0.25">
      <c r="A81" s="33"/>
      <c r="B81" s="33"/>
      <c r="C81" s="33"/>
      <c r="D81" s="33"/>
      <c r="E81" s="33"/>
      <c r="F81" s="33"/>
      <c r="G81" s="33"/>
      <c r="H81" s="33"/>
      <c r="I81" s="33"/>
      <c r="J81" s="33"/>
      <c r="K81" s="33"/>
      <c r="L81" s="33"/>
      <c r="M81" s="33"/>
      <c r="N81" s="33"/>
      <c r="O81" s="33"/>
      <c r="P81" s="33"/>
      <c r="Q81" s="33"/>
      <c r="R81" s="33"/>
      <c r="S81" s="33"/>
    </row>
    <row r="82" spans="1:19" ht="15.75" x14ac:dyDescent="0.25">
      <c r="A82" s="33"/>
      <c r="B82" s="33"/>
      <c r="C82" s="33"/>
      <c r="D82" s="33"/>
      <c r="E82" s="33"/>
      <c r="F82" s="33"/>
      <c r="G82" s="33"/>
      <c r="H82" s="33"/>
      <c r="I82" s="33"/>
      <c r="J82" s="33"/>
      <c r="K82" s="33"/>
      <c r="L82" s="33"/>
      <c r="M82" s="33"/>
      <c r="N82" s="33"/>
      <c r="O82" s="33"/>
      <c r="P82" s="33"/>
      <c r="Q82" s="33"/>
      <c r="R82" s="33"/>
      <c r="S82" s="33"/>
    </row>
    <row r="83" spans="1:19" ht="15.75" x14ac:dyDescent="0.25">
      <c r="A83" s="33"/>
      <c r="B83" s="33"/>
      <c r="C83" s="33"/>
      <c r="D83" s="33"/>
      <c r="E83" s="33"/>
      <c r="F83" s="33"/>
      <c r="G83" s="33"/>
      <c r="H83" s="33"/>
      <c r="I83" s="33"/>
      <c r="J83" s="33"/>
      <c r="K83" s="33"/>
      <c r="L83" s="33"/>
      <c r="M83" s="33"/>
      <c r="N83" s="33"/>
      <c r="O83" s="33"/>
      <c r="P83" s="33"/>
      <c r="Q83" s="33"/>
      <c r="R83" s="33"/>
      <c r="S83" s="33"/>
    </row>
    <row r="84" spans="1:19" ht="15.75" x14ac:dyDescent="0.25">
      <c r="A84" s="33"/>
      <c r="B84" s="33"/>
      <c r="C84" s="33"/>
      <c r="D84" s="33"/>
      <c r="E84" s="33"/>
      <c r="F84" s="33"/>
      <c r="G84" s="33"/>
      <c r="H84" s="33"/>
      <c r="I84" s="33"/>
      <c r="J84" s="33"/>
      <c r="K84" s="33"/>
      <c r="L84" s="33"/>
      <c r="M84" s="33"/>
      <c r="N84" s="33"/>
      <c r="O84" s="33"/>
      <c r="P84" s="33"/>
      <c r="Q84" s="33"/>
      <c r="R84" s="33"/>
      <c r="S84" s="33"/>
    </row>
    <row r="85" spans="1:19" ht="15.75" x14ac:dyDescent="0.25">
      <c r="A85" s="33"/>
      <c r="B85" s="33"/>
      <c r="C85" s="33"/>
      <c r="D85" s="33"/>
      <c r="E85" s="33"/>
      <c r="F85" s="33"/>
      <c r="G85" s="33"/>
      <c r="H85" s="33"/>
      <c r="I85" s="33"/>
      <c r="J85" s="33"/>
      <c r="K85" s="33"/>
      <c r="L85" s="33"/>
      <c r="M85" s="33"/>
      <c r="N85" s="33"/>
      <c r="O85" s="33"/>
      <c r="P85" s="33"/>
      <c r="Q85" s="33"/>
      <c r="R85" s="33"/>
      <c r="S85" s="33"/>
    </row>
    <row r="86" spans="1:19" ht="15.75" x14ac:dyDescent="0.25">
      <c r="A86" s="33"/>
      <c r="B86" s="33"/>
      <c r="C86" s="33"/>
      <c r="D86" s="33"/>
      <c r="E86" s="33"/>
      <c r="F86" s="33"/>
      <c r="G86" s="33"/>
      <c r="H86" s="33"/>
      <c r="I86" s="33"/>
      <c r="J86" s="33"/>
      <c r="K86" s="33"/>
      <c r="L86" s="33"/>
      <c r="M86" s="33"/>
      <c r="N86" s="33"/>
      <c r="O86" s="33"/>
      <c r="P86" s="33"/>
      <c r="Q86" s="33"/>
      <c r="R86" s="33"/>
      <c r="S86" s="33"/>
    </row>
    <row r="87" spans="1:19" ht="15.75" x14ac:dyDescent="0.25">
      <c r="A87" s="33"/>
      <c r="B87" s="33"/>
      <c r="C87" s="33"/>
      <c r="D87" s="33"/>
      <c r="E87" s="33"/>
      <c r="F87" s="33"/>
      <c r="G87" s="33"/>
      <c r="H87" s="33"/>
      <c r="I87" s="33"/>
      <c r="J87" s="33"/>
      <c r="K87" s="33"/>
      <c r="L87" s="33"/>
      <c r="M87" s="33"/>
      <c r="N87" s="33"/>
      <c r="O87" s="33"/>
      <c r="P87" s="33"/>
      <c r="Q87" s="33"/>
      <c r="R87" s="33"/>
      <c r="S87" s="33"/>
    </row>
    <row r="88" spans="1:19" ht="15.75" x14ac:dyDescent="0.25">
      <c r="A88" s="33"/>
      <c r="B88" s="33"/>
      <c r="C88" s="33"/>
      <c r="D88" s="33"/>
      <c r="E88" s="33"/>
      <c r="F88" s="33"/>
      <c r="G88" s="33"/>
      <c r="H88" s="33"/>
      <c r="I88" s="33"/>
      <c r="J88" s="33"/>
      <c r="K88" s="33"/>
      <c r="L88" s="33"/>
      <c r="M88" s="33"/>
      <c r="N88" s="33"/>
      <c r="O88" s="33"/>
      <c r="P88" s="33"/>
      <c r="Q88" s="33"/>
      <c r="R88" s="33"/>
      <c r="S88" s="33"/>
    </row>
    <row r="89" spans="1:19" ht="15.75" x14ac:dyDescent="0.25">
      <c r="A89" s="33"/>
      <c r="B89" s="33"/>
      <c r="C89" s="33"/>
      <c r="D89" s="33"/>
      <c r="E89" s="33"/>
      <c r="F89" s="33"/>
      <c r="G89" s="33"/>
      <c r="H89" s="33"/>
      <c r="I89" s="33"/>
      <c r="J89" s="33"/>
      <c r="K89" s="33"/>
      <c r="L89" s="33"/>
      <c r="M89" s="33"/>
      <c r="N89" s="33"/>
      <c r="O89" s="33"/>
      <c r="P89" s="33"/>
      <c r="Q89" s="33"/>
      <c r="R89" s="33"/>
      <c r="S89" s="33"/>
    </row>
    <row r="90" spans="1:19" ht="15.75" x14ac:dyDescent="0.25">
      <c r="A90" s="33"/>
      <c r="B90" s="33"/>
      <c r="C90" s="33"/>
      <c r="D90" s="33"/>
      <c r="E90" s="33"/>
      <c r="F90" s="33"/>
      <c r="G90" s="33"/>
      <c r="H90" s="33"/>
      <c r="I90" s="33"/>
      <c r="J90" s="33"/>
      <c r="K90" s="33"/>
      <c r="L90" s="33"/>
      <c r="M90" s="33"/>
      <c r="N90" s="33"/>
      <c r="O90" s="33"/>
      <c r="P90" s="33"/>
      <c r="Q90" s="33"/>
      <c r="R90" s="33"/>
      <c r="S90" s="33"/>
    </row>
    <row r="91" spans="1:19" ht="15.75" x14ac:dyDescent="0.25">
      <c r="A91" s="33"/>
      <c r="B91" s="33"/>
      <c r="C91" s="33"/>
      <c r="D91" s="33"/>
      <c r="E91" s="33"/>
      <c r="F91" s="33"/>
      <c r="G91" s="33"/>
      <c r="H91" s="33"/>
      <c r="I91" s="33"/>
      <c r="J91" s="33"/>
      <c r="K91" s="33"/>
      <c r="L91" s="33"/>
      <c r="M91" s="33"/>
      <c r="N91" s="33"/>
      <c r="O91" s="33"/>
      <c r="P91" s="33"/>
      <c r="Q91" s="33"/>
      <c r="R91" s="33"/>
      <c r="S91" s="33"/>
    </row>
    <row r="92" spans="1:19" ht="15.75" x14ac:dyDescent="0.25">
      <c r="A92" s="33"/>
      <c r="B92" s="33"/>
      <c r="C92" s="33"/>
      <c r="D92" s="33"/>
      <c r="E92" s="33"/>
      <c r="F92" s="33"/>
      <c r="G92" s="33"/>
      <c r="H92" s="33"/>
      <c r="I92" s="33"/>
      <c r="J92" s="33"/>
      <c r="K92" s="33"/>
      <c r="L92" s="33"/>
      <c r="M92" s="33"/>
      <c r="N92" s="33"/>
      <c r="O92" s="33"/>
      <c r="P92" s="33"/>
      <c r="Q92" s="33"/>
      <c r="R92" s="33"/>
      <c r="S92" s="33"/>
    </row>
  </sheetData>
  <protectedRanges>
    <protectedRange sqref="P3:P9" name="Rango1_2"/>
  </protectedRanges>
  <mergeCells count="22">
    <mergeCell ref="A48:B50"/>
    <mergeCell ref="N6:O6"/>
    <mergeCell ref="N7:O7"/>
    <mergeCell ref="N8:O8"/>
    <mergeCell ref="N10:O10"/>
    <mergeCell ref="H10:I10"/>
    <mergeCell ref="P8:Q8"/>
    <mergeCell ref="C2:M4"/>
    <mergeCell ref="C5:M8"/>
    <mergeCell ref="A9:S9"/>
    <mergeCell ref="A2:B8"/>
    <mergeCell ref="P2:Q2"/>
    <mergeCell ref="R2:S8"/>
    <mergeCell ref="P3:Q3"/>
    <mergeCell ref="P4:Q4"/>
    <mergeCell ref="P5:Q5"/>
    <mergeCell ref="P6:Q6"/>
    <mergeCell ref="P7:Q7"/>
    <mergeCell ref="N2:O2"/>
    <mergeCell ref="N3:O3"/>
    <mergeCell ref="N4:O4"/>
    <mergeCell ref="N5:O5"/>
  </mergeCells>
  <conditionalFormatting sqref="I11 I45:I48">
    <cfRule type="expression" dxfId="15" priority="13" stopIfTrue="1">
      <formula>$I11="Bajo"</formula>
    </cfRule>
    <cfRule type="expression" dxfId="14" priority="15" stopIfTrue="1">
      <formula>$I11="Moderado"</formula>
    </cfRule>
    <cfRule type="expression" dxfId="13" priority="16" stopIfTrue="1">
      <formula>$I11="Alto"</formula>
    </cfRule>
    <cfRule type="expression" dxfId="12" priority="17" stopIfTrue="1">
      <formula>$I11="Extremo"</formula>
    </cfRule>
  </conditionalFormatting>
  <conditionalFormatting sqref="O11 O45:O48">
    <cfRule type="expression" dxfId="11" priority="9" stopIfTrue="1">
      <formula>$O11="Bajo"</formula>
    </cfRule>
    <cfRule type="expression" dxfId="10" priority="10" stopIfTrue="1">
      <formula>$O11="Moderado"</formula>
    </cfRule>
    <cfRule type="expression" dxfId="9" priority="11" stopIfTrue="1">
      <formula>$O11="Alto"</formula>
    </cfRule>
    <cfRule type="expression" dxfId="8" priority="12" stopIfTrue="1">
      <formula>$O11="Extremo"</formula>
    </cfRule>
  </conditionalFormatting>
  <conditionalFormatting sqref="I12:I44">
    <cfRule type="expression" dxfId="7" priority="5" stopIfTrue="1">
      <formula>$I12="Bajo"</formula>
    </cfRule>
    <cfRule type="expression" dxfId="6" priority="6" stopIfTrue="1">
      <formula>$I12="Moderado"</formula>
    </cfRule>
    <cfRule type="expression" dxfId="5" priority="7" stopIfTrue="1">
      <formula>$I12="Alto"</formula>
    </cfRule>
    <cfRule type="expression" dxfId="4" priority="8" stopIfTrue="1">
      <formula>$I12="Extremo"</formula>
    </cfRule>
  </conditionalFormatting>
  <conditionalFormatting sqref="O12:O44">
    <cfRule type="expression" dxfId="3" priority="1" stopIfTrue="1">
      <formula>$O12="Bajo"</formula>
    </cfRule>
    <cfRule type="expression" dxfId="2" priority="2" stopIfTrue="1">
      <formula>$O12="Moderado"</formula>
    </cfRule>
    <cfRule type="expression" dxfId="1" priority="3" stopIfTrue="1">
      <formula>$O12="Alto"</formula>
    </cfRule>
    <cfRule type="expression" dxfId="0" priority="4" stopIfTrue="1">
      <formula>$O12="Extremo"</formula>
    </cfRule>
  </conditionalFormatting>
  <dataValidations count="1">
    <dataValidation type="list" showInputMessage="1" showErrorMessage="1" sqref="D11:D38 D43:D44">
      <formula1>$C$1:$E$1</formula1>
    </dataValidation>
  </dataValidations>
  <pageMargins left="1.1023622047244095" right="0.31496062992125984" top="0.35433070866141736" bottom="0.35433070866141736" header="0.11811023622047245" footer="0.11811023622047245"/>
  <pageSetup paperSize="9" scale="2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6"/>
  <sheetViews>
    <sheetView topLeftCell="A16" zoomScale="70" zoomScaleNormal="70" workbookViewId="0">
      <selection activeCell="D22" sqref="D22"/>
    </sheetView>
  </sheetViews>
  <sheetFormatPr baseColWidth="10" defaultRowHeight="15" x14ac:dyDescent="0.25"/>
  <cols>
    <col min="1" max="1" width="8.5703125" style="5" customWidth="1"/>
    <col min="2" max="2" width="22.140625" style="5" customWidth="1"/>
    <col min="3" max="3" width="23.42578125" style="5" customWidth="1"/>
    <col min="4" max="4" width="21.85546875" style="5" customWidth="1"/>
    <col min="5" max="5" width="21.42578125" style="5" customWidth="1"/>
    <col min="6" max="6" width="19" style="5" customWidth="1"/>
    <col min="7" max="7" width="11.42578125" style="5" bestFit="1" customWidth="1"/>
    <col min="8" max="8" width="11.42578125" style="5"/>
    <col min="9" max="9" width="18.7109375" style="5" customWidth="1"/>
    <col min="10" max="10" width="17.28515625" style="5" customWidth="1"/>
    <col min="11" max="11" width="19" style="5" customWidth="1"/>
    <col min="12" max="12" width="11.42578125" style="5"/>
    <col min="13" max="13" width="21.7109375" style="5" customWidth="1"/>
    <col min="14" max="14" width="17.28515625" style="5" customWidth="1"/>
    <col min="15" max="15" width="42" style="5" customWidth="1"/>
    <col min="16" max="16" width="16.28515625" style="5" customWidth="1"/>
    <col min="17" max="17" width="11.42578125" style="5"/>
    <col min="18" max="18" width="16.85546875" style="5" customWidth="1"/>
    <col min="19" max="19" width="11.42578125" style="5"/>
    <col min="20" max="20" width="18.28515625" style="5" customWidth="1"/>
    <col min="21" max="21" width="56.28515625" style="5" customWidth="1"/>
    <col min="22" max="22" width="19.7109375" style="5" customWidth="1"/>
    <col min="23" max="23" width="18.140625" style="5" customWidth="1"/>
    <col min="24" max="24" width="15.5703125" style="5" customWidth="1"/>
    <col min="25" max="25" width="18.5703125" style="5" customWidth="1"/>
    <col min="26" max="26" width="16" style="5" customWidth="1"/>
    <col min="27" max="27" width="20" style="5" customWidth="1"/>
    <col min="28" max="28" width="11.85546875" style="5" customWidth="1"/>
    <col min="29" max="16384" width="11.42578125" style="5"/>
  </cols>
  <sheetData>
    <row r="1" spans="1:28"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row>
    <row r="2" spans="1:28" hidden="1" x14ac:dyDescent="0.25">
      <c r="A2" s="17" t="s">
        <v>101</v>
      </c>
      <c r="B2" s="17" t="s">
        <v>102</v>
      </c>
      <c r="C2" s="17" t="s">
        <v>103</v>
      </c>
      <c r="D2" s="17" t="s">
        <v>104</v>
      </c>
      <c r="E2" s="17" t="s">
        <v>105</v>
      </c>
      <c r="F2" s="17" t="s">
        <v>106</v>
      </c>
      <c r="G2" s="17" t="s">
        <v>107</v>
      </c>
      <c r="H2" s="17" t="s">
        <v>108</v>
      </c>
      <c r="I2" s="17" t="s">
        <v>109</v>
      </c>
      <c r="J2" s="17" t="s">
        <v>110</v>
      </c>
      <c r="K2" s="17" t="s">
        <v>111</v>
      </c>
      <c r="L2" s="17" t="s">
        <v>112</v>
      </c>
      <c r="M2" s="17" t="s">
        <v>113</v>
      </c>
      <c r="N2" s="17" t="s">
        <v>114</v>
      </c>
      <c r="O2" s="17" t="s">
        <v>115</v>
      </c>
      <c r="P2" s="17" t="s">
        <v>116</v>
      </c>
      <c r="Q2" s="17" t="s">
        <v>119</v>
      </c>
      <c r="R2" s="17" t="s">
        <v>120</v>
      </c>
      <c r="S2" s="17" t="s">
        <v>121</v>
      </c>
      <c r="T2" s="17"/>
      <c r="U2" s="17"/>
      <c r="V2" s="17"/>
      <c r="W2" s="17"/>
      <c r="X2" s="17"/>
      <c r="Y2" s="17"/>
      <c r="Z2" s="17"/>
      <c r="AA2" s="17"/>
      <c r="AB2" s="17"/>
    </row>
    <row r="3" spans="1:28" x14ac:dyDescent="0.25">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row>
    <row r="4" spans="1:28" ht="24.75" customHeight="1" x14ac:dyDescent="0.25">
      <c r="A4" s="17"/>
      <c r="B4" s="99" t="s">
        <v>140</v>
      </c>
      <c r="C4" s="99"/>
      <c r="D4" s="99"/>
      <c r="E4" s="99"/>
      <c r="F4" s="99"/>
      <c r="G4" s="99"/>
      <c r="H4" s="99"/>
      <c r="I4" s="99"/>
      <c r="J4" s="17"/>
      <c r="K4" s="99" t="s">
        <v>142</v>
      </c>
      <c r="L4" s="99"/>
      <c r="M4" s="97" t="s">
        <v>138</v>
      </c>
      <c r="N4" s="97" t="s">
        <v>143</v>
      </c>
      <c r="O4" s="97" t="s">
        <v>144</v>
      </c>
      <c r="P4" s="97" t="s">
        <v>145</v>
      </c>
      <c r="Q4" s="97" t="s">
        <v>146</v>
      </c>
      <c r="R4" s="30"/>
      <c r="S4" s="100" t="s">
        <v>152</v>
      </c>
      <c r="T4" s="100"/>
      <c r="U4" s="97" t="s">
        <v>138</v>
      </c>
      <c r="V4" s="97" t="s">
        <v>143</v>
      </c>
      <c r="W4" s="97" t="s">
        <v>144</v>
      </c>
      <c r="X4" s="97" t="s">
        <v>145</v>
      </c>
      <c r="Y4" s="97" t="s">
        <v>146</v>
      </c>
      <c r="Z4" s="17"/>
      <c r="AA4" s="98" t="s">
        <v>153</v>
      </c>
      <c r="AB4" s="98"/>
    </row>
    <row r="5" spans="1:28" ht="38.25" customHeight="1" x14ac:dyDescent="0.25">
      <c r="A5" s="17"/>
      <c r="B5" s="99"/>
      <c r="C5" s="99"/>
      <c r="D5" s="99"/>
      <c r="E5" s="99"/>
      <c r="F5" s="99"/>
      <c r="G5" s="99"/>
      <c r="H5" s="99"/>
      <c r="I5" s="99"/>
      <c r="J5" s="17"/>
      <c r="K5" s="99"/>
      <c r="L5" s="99"/>
      <c r="M5" s="97"/>
      <c r="N5" s="97"/>
      <c r="O5" s="97"/>
      <c r="P5" s="97"/>
      <c r="Q5" s="97"/>
      <c r="R5" s="30"/>
      <c r="S5" s="100"/>
      <c r="T5" s="100"/>
      <c r="U5" s="97"/>
      <c r="V5" s="97"/>
      <c r="W5" s="97"/>
      <c r="X5" s="97"/>
      <c r="Y5" s="97"/>
      <c r="Z5" s="17"/>
      <c r="AA5" s="98"/>
      <c r="AB5" s="98"/>
    </row>
    <row r="6" spans="1:28" x14ac:dyDescent="0.25">
      <c r="A6" s="17"/>
      <c r="B6" s="99"/>
      <c r="C6" s="99"/>
      <c r="D6" s="99"/>
      <c r="E6" s="99"/>
      <c r="F6" s="99"/>
      <c r="G6" s="99"/>
      <c r="H6" s="99"/>
      <c r="I6" s="99"/>
      <c r="J6" s="17"/>
      <c r="K6" s="99"/>
      <c r="L6" s="99"/>
      <c r="M6" s="97"/>
      <c r="N6" s="97"/>
      <c r="O6" s="97"/>
      <c r="P6" s="97"/>
      <c r="Q6" s="97"/>
      <c r="R6" s="30"/>
      <c r="S6" s="100"/>
      <c r="T6" s="100"/>
      <c r="U6" s="97"/>
      <c r="V6" s="97"/>
      <c r="W6" s="97"/>
      <c r="X6" s="97"/>
      <c r="Y6" s="97"/>
      <c r="Z6" s="17"/>
      <c r="AA6" s="98"/>
      <c r="AB6" s="98"/>
    </row>
    <row r="7" spans="1:28" x14ac:dyDescent="0.25">
      <c r="A7" s="17"/>
      <c r="B7" s="99"/>
      <c r="C7" s="99"/>
      <c r="D7" s="99"/>
      <c r="E7" s="99"/>
      <c r="F7" s="99"/>
      <c r="G7" s="99"/>
      <c r="H7" s="99"/>
      <c r="I7" s="99"/>
      <c r="J7" s="17"/>
      <c r="K7" s="99"/>
      <c r="L7" s="99"/>
      <c r="M7" s="36" t="s">
        <v>147</v>
      </c>
      <c r="N7" s="36" t="s">
        <v>148</v>
      </c>
      <c r="O7" s="36" t="s">
        <v>149</v>
      </c>
      <c r="P7" s="36">
        <v>2</v>
      </c>
      <c r="Q7" s="36">
        <v>1</v>
      </c>
      <c r="R7" s="30"/>
      <c r="S7" s="100"/>
      <c r="T7" s="100"/>
      <c r="U7" s="36" t="s">
        <v>147</v>
      </c>
      <c r="V7" s="36" t="s">
        <v>148</v>
      </c>
      <c r="W7" s="36" t="s">
        <v>149</v>
      </c>
      <c r="X7" s="36">
        <v>2</v>
      </c>
      <c r="Y7" s="36">
        <v>0</v>
      </c>
      <c r="Z7" s="17"/>
      <c r="AA7" s="98"/>
      <c r="AB7" s="98"/>
    </row>
    <row r="8" spans="1:28" x14ac:dyDescent="0.25">
      <c r="A8" s="17"/>
      <c r="B8" s="99"/>
      <c r="C8" s="99"/>
      <c r="D8" s="99"/>
      <c r="E8" s="99"/>
      <c r="F8" s="99"/>
      <c r="G8" s="99"/>
      <c r="H8" s="99"/>
      <c r="I8" s="99"/>
      <c r="J8" s="17"/>
      <c r="K8" s="99"/>
      <c r="L8" s="99"/>
      <c r="M8" s="36" t="s">
        <v>7</v>
      </c>
      <c r="N8" s="36" t="s">
        <v>148</v>
      </c>
      <c r="O8" s="36" t="s">
        <v>148</v>
      </c>
      <c r="P8" s="36">
        <v>1</v>
      </c>
      <c r="Q8" s="36">
        <v>1</v>
      </c>
      <c r="R8" s="30"/>
      <c r="S8" s="100"/>
      <c r="T8" s="100"/>
      <c r="U8" s="36" t="s">
        <v>7</v>
      </c>
      <c r="V8" s="36" t="s">
        <v>148</v>
      </c>
      <c r="W8" s="36" t="s">
        <v>148</v>
      </c>
      <c r="X8" s="36">
        <v>1</v>
      </c>
      <c r="Y8" s="36">
        <v>0</v>
      </c>
      <c r="Z8" s="17"/>
      <c r="AA8" s="98"/>
      <c r="AB8" s="98"/>
    </row>
    <row r="9" spans="1:28" x14ac:dyDescent="0.25">
      <c r="A9" s="17"/>
      <c r="B9" s="99"/>
      <c r="C9" s="99"/>
      <c r="D9" s="99"/>
      <c r="E9" s="99"/>
      <c r="F9" s="99"/>
      <c r="G9" s="99"/>
      <c r="H9" s="99"/>
      <c r="I9" s="99"/>
      <c r="J9" s="17"/>
      <c r="K9" s="99"/>
      <c r="L9" s="99"/>
      <c r="M9" s="36" t="s">
        <v>7</v>
      </c>
      <c r="N9" s="36" t="s">
        <v>150</v>
      </c>
      <c r="O9" s="36" t="s">
        <v>148</v>
      </c>
      <c r="P9" s="36">
        <v>0</v>
      </c>
      <c r="Q9" s="36">
        <v>1</v>
      </c>
      <c r="R9" s="30"/>
      <c r="S9" s="100"/>
      <c r="T9" s="100"/>
      <c r="U9" s="36" t="s">
        <v>7</v>
      </c>
      <c r="V9" s="36" t="s">
        <v>150</v>
      </c>
      <c r="W9" s="36" t="s">
        <v>148</v>
      </c>
      <c r="X9" s="36">
        <v>0</v>
      </c>
      <c r="Y9" s="36">
        <v>0</v>
      </c>
      <c r="Z9" s="17"/>
      <c r="AA9" s="98"/>
      <c r="AB9" s="98"/>
    </row>
    <row r="10" spans="1:28" x14ac:dyDescent="0.25">
      <c r="A10" s="17"/>
      <c r="B10" s="99"/>
      <c r="C10" s="99"/>
      <c r="D10" s="99"/>
      <c r="E10" s="99"/>
      <c r="F10" s="99"/>
      <c r="G10" s="99"/>
      <c r="H10" s="99"/>
      <c r="I10" s="99"/>
      <c r="J10" s="17"/>
      <c r="K10" s="99"/>
      <c r="L10" s="99"/>
      <c r="M10" s="36" t="s">
        <v>7</v>
      </c>
      <c r="N10" s="36" t="s">
        <v>148</v>
      </c>
      <c r="O10" s="36" t="s">
        <v>150</v>
      </c>
      <c r="P10" s="36">
        <v>1</v>
      </c>
      <c r="Q10" s="36">
        <v>0</v>
      </c>
      <c r="R10" s="30"/>
      <c r="S10" s="100"/>
      <c r="T10" s="100"/>
      <c r="U10" s="36" t="s">
        <v>7</v>
      </c>
      <c r="V10" s="36" t="s">
        <v>148</v>
      </c>
      <c r="W10" s="36" t="s">
        <v>150</v>
      </c>
      <c r="X10" s="36">
        <v>1</v>
      </c>
      <c r="Y10" s="36">
        <v>0</v>
      </c>
      <c r="Z10" s="17"/>
      <c r="AA10" s="98"/>
      <c r="AB10" s="98"/>
    </row>
    <row r="11" spans="1:28" x14ac:dyDescent="0.25">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row>
    <row r="12" spans="1:28" x14ac:dyDescent="0.2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row>
    <row r="13" spans="1:28" x14ac:dyDescent="0.2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row>
    <row r="14" spans="1:28" x14ac:dyDescent="0.25">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row>
    <row r="15" spans="1:28" ht="131.25" customHeight="1" x14ac:dyDescent="0.25">
      <c r="A15" s="37" t="s">
        <v>73</v>
      </c>
      <c r="B15" s="37" t="s">
        <v>72</v>
      </c>
      <c r="C15" s="37" t="s">
        <v>155</v>
      </c>
      <c r="D15" s="37" t="s">
        <v>85</v>
      </c>
      <c r="E15" s="101" t="s">
        <v>94</v>
      </c>
      <c r="F15" s="101"/>
      <c r="G15" s="101" t="s">
        <v>95</v>
      </c>
      <c r="H15" s="101"/>
      <c r="I15" s="101" t="s">
        <v>96</v>
      </c>
      <c r="J15" s="101"/>
      <c r="K15" s="101" t="s">
        <v>97</v>
      </c>
      <c r="L15" s="101"/>
      <c r="M15" s="101" t="s">
        <v>98</v>
      </c>
      <c r="N15" s="101"/>
      <c r="O15" s="101" t="s">
        <v>99</v>
      </c>
      <c r="P15" s="101"/>
      <c r="Q15" s="101" t="s">
        <v>100</v>
      </c>
      <c r="R15" s="101"/>
      <c r="S15" s="37" t="s">
        <v>117</v>
      </c>
      <c r="T15" s="37" t="s">
        <v>122</v>
      </c>
      <c r="U15" s="37" t="s">
        <v>118</v>
      </c>
      <c r="V15" s="37" t="s">
        <v>123</v>
      </c>
      <c r="W15" s="37" t="s">
        <v>124</v>
      </c>
      <c r="X15" s="37" t="s">
        <v>9</v>
      </c>
      <c r="Y15" s="37" t="s">
        <v>141</v>
      </c>
      <c r="Z15" s="37" t="s">
        <v>138</v>
      </c>
      <c r="AA15" s="37" t="s">
        <v>139</v>
      </c>
      <c r="AB15" s="37" t="s">
        <v>151</v>
      </c>
    </row>
    <row r="16" spans="1:28" ht="51" x14ac:dyDescent="0.25">
      <c r="A16" s="16">
        <v>1</v>
      </c>
      <c r="B16" s="18" t="str">
        <f>Matriz!B11</f>
        <v>Gestión de Competitividad</v>
      </c>
      <c r="C16" s="46" t="s">
        <v>187</v>
      </c>
      <c r="D16" s="47" t="s">
        <v>195</v>
      </c>
      <c r="E16" s="16" t="s">
        <v>101</v>
      </c>
      <c r="F16" s="23">
        <f>IF(E16="Asignado",15,0)</f>
        <v>15</v>
      </c>
      <c r="G16" s="16" t="s">
        <v>103</v>
      </c>
      <c r="H16" s="23">
        <f>IF(G16="Adecuado",15,0)</f>
        <v>15</v>
      </c>
      <c r="I16" s="16" t="s">
        <v>105</v>
      </c>
      <c r="J16" s="23">
        <f>IF(I16="Oportuna",15,0)</f>
        <v>15</v>
      </c>
      <c r="K16" s="16" t="s">
        <v>107</v>
      </c>
      <c r="L16" s="23">
        <f>IF(K16="Prevenir",15,IF(K16="Detectar",10,0))</f>
        <v>15</v>
      </c>
      <c r="M16" s="16" t="s">
        <v>110</v>
      </c>
      <c r="N16" s="23">
        <f>IF(M16="Confiable",15,0)</f>
        <v>15</v>
      </c>
      <c r="O16" s="16" t="s">
        <v>112</v>
      </c>
      <c r="P16" s="23">
        <f>IF(O16="Se Investigan y resuelven oportunamente",15,0)</f>
        <v>15</v>
      </c>
      <c r="Q16" s="16" t="s">
        <v>114</v>
      </c>
      <c r="R16" s="23">
        <f>IF(Q16="Completa",10,IF(Q16="Incompleta",5,0))</f>
        <v>10</v>
      </c>
      <c r="S16" s="23">
        <f t="shared" ref="S16:S25" si="0">F16+H16+J16+L16+N16+P16+R16</f>
        <v>100</v>
      </c>
      <c r="T16" s="23" t="str">
        <f>IF(S16&gt;95,"Fuerte",IF(S16&gt;85,"Moderado","Debil"))</f>
        <v>Fuerte</v>
      </c>
      <c r="U16" s="16" t="s">
        <v>119</v>
      </c>
      <c r="V16" s="23" t="str">
        <f>IF(U16="Siempre de manera consistente por parte del responsable","Fuerte",IF(U16="Algunas veces por parte del responsable","Moderado",IF(U16="No se ejecuta por parte del responsable","Debil",)))</f>
        <v>Fuerte</v>
      </c>
      <c r="W16" s="23" t="str">
        <f>IF(OR(T16="Debil",V16="Debil"),"Debil", IF(OR(T16="Moderado",V16="Moderado"),"Moderado",IF(AND(T16="Fuerte",V16="Fuerte"),"Fuerte",)))</f>
        <v>Fuerte</v>
      </c>
      <c r="X16" s="23">
        <f>IF(W16="Fuerte",100,IF(W16="Moderado",50,0))</f>
        <v>100</v>
      </c>
      <c r="Y16" s="23" t="str">
        <f>IF(K16="Prevenir","Probabilidad",IF(K16="Detectar","Impacto","No es un Control"))</f>
        <v>Probabilidad</v>
      </c>
      <c r="Z16" s="16" t="s">
        <v>147</v>
      </c>
      <c r="AA16" s="16">
        <v>2</v>
      </c>
      <c r="AB16" s="16">
        <v>0</v>
      </c>
    </row>
    <row r="17" spans="1:28" ht="51" x14ac:dyDescent="0.25">
      <c r="A17" s="16">
        <v>2</v>
      </c>
      <c r="B17" s="18" t="str">
        <f>Matriz!B12</f>
        <v>Gestión de Competitividad</v>
      </c>
      <c r="C17" s="46" t="s">
        <v>188</v>
      </c>
      <c r="D17" s="47" t="s">
        <v>196</v>
      </c>
      <c r="E17" s="16" t="s">
        <v>101</v>
      </c>
      <c r="F17" s="23">
        <f t="shared" ref="F17" si="1">IF(E17="Asignado",15,0)</f>
        <v>15</v>
      </c>
      <c r="G17" s="16" t="s">
        <v>103</v>
      </c>
      <c r="H17" s="23">
        <f t="shared" ref="H17" si="2">IF(G17="Adecuado",15,0)</f>
        <v>15</v>
      </c>
      <c r="I17" s="16" t="s">
        <v>105</v>
      </c>
      <c r="J17" s="23">
        <f t="shared" ref="J17" si="3">IF(I17="Oportuna",15,0)</f>
        <v>15</v>
      </c>
      <c r="K17" s="16" t="s">
        <v>107</v>
      </c>
      <c r="L17" s="23">
        <f t="shared" ref="L17" si="4">IF(K17="Prevenir",15,IF(K17="Detectar",10,0))</f>
        <v>15</v>
      </c>
      <c r="M17" s="16" t="s">
        <v>110</v>
      </c>
      <c r="N17" s="23">
        <f t="shared" ref="N17" si="5">IF(M17="Confiable",15,0)</f>
        <v>15</v>
      </c>
      <c r="O17" s="16" t="s">
        <v>112</v>
      </c>
      <c r="P17" s="23">
        <f t="shared" ref="P17" si="6">IF(O17="Se Investigan y resuelven oportunamente",15,0)</f>
        <v>15</v>
      </c>
      <c r="Q17" s="16" t="s">
        <v>114</v>
      </c>
      <c r="R17" s="23">
        <f t="shared" ref="R17" si="7">IF(Q17="Completa",10,IF(Q17="Incompleta",5,0))</f>
        <v>10</v>
      </c>
      <c r="S17" s="23">
        <f t="shared" si="0"/>
        <v>100</v>
      </c>
      <c r="T17" s="23" t="str">
        <f t="shared" ref="T17" si="8">IF(S17&gt;95,"Fuerte",IF(S17&gt;85,"Moderado","Debil"))</f>
        <v>Fuerte</v>
      </c>
      <c r="U17" s="16" t="s">
        <v>120</v>
      </c>
      <c r="V17" s="23" t="str">
        <f t="shared" ref="V17" si="9">IF(U17="Siempre de manera consistente por parte del responsable","Fuerte",IF(U17="Algunas veces por parte del responsable","Moderado",IF(U17="No se ejecuta por parte del responsable","Debil",)))</f>
        <v>Moderado</v>
      </c>
      <c r="W17" s="23" t="str">
        <f t="shared" ref="W17" si="10">IF(OR(T17="Debil",V17="Debil"),"Debil", IF(OR(T17="Moderado",V17="Moderado"),"Moderado",IF(AND(T17="Fuerte",V17="Fuerte"),"Fuerte",)))</f>
        <v>Moderado</v>
      </c>
      <c r="X17" s="23">
        <f t="shared" ref="X17" si="11">IF(W17="Fuerte",100,IF(W17="Moderado",50,0))</f>
        <v>50</v>
      </c>
      <c r="Y17" s="23" t="str">
        <f t="shared" ref="Y17" si="12">IF(K17="Prevenir","Probabilidad",IF(K17="Detectar","Impacto","No es un Control"))</f>
        <v>Probabilidad</v>
      </c>
      <c r="Z17" s="16" t="s">
        <v>7</v>
      </c>
      <c r="AA17" s="16">
        <v>1</v>
      </c>
      <c r="AB17" s="16">
        <v>0</v>
      </c>
    </row>
    <row r="18" spans="1:28" ht="51" x14ac:dyDescent="0.25">
      <c r="A18" s="16">
        <v>3</v>
      </c>
      <c r="B18" s="18" t="str">
        <f>Matriz!B13</f>
        <v>Control Disciplinario</v>
      </c>
      <c r="C18" s="46" t="s">
        <v>199</v>
      </c>
      <c r="D18" s="47" t="s">
        <v>200</v>
      </c>
      <c r="E18" s="16" t="s">
        <v>101</v>
      </c>
      <c r="F18" s="23">
        <f>IF(E18="Asignado",15,0)</f>
        <v>15</v>
      </c>
      <c r="G18" s="16" t="s">
        <v>103</v>
      </c>
      <c r="H18" s="23">
        <f>IF(G18="Adecuado",15,0)</f>
        <v>15</v>
      </c>
      <c r="I18" s="16" t="s">
        <v>105</v>
      </c>
      <c r="J18" s="23">
        <f>IF(I18="Oportuna",15,0)</f>
        <v>15</v>
      </c>
      <c r="K18" s="16" t="s">
        <v>107</v>
      </c>
      <c r="L18" s="23">
        <f>IF(K18="Prevenir",15,IF(K18="Detectar",10,0))</f>
        <v>15</v>
      </c>
      <c r="M18" s="16" t="s">
        <v>110</v>
      </c>
      <c r="N18" s="23">
        <f>IF(M18="Confiable",15,0)</f>
        <v>15</v>
      </c>
      <c r="O18" s="16" t="s">
        <v>112</v>
      </c>
      <c r="P18" s="23">
        <f>IF(O18="Se Investigan y resuelven oportunamente",15,0)</f>
        <v>15</v>
      </c>
      <c r="Q18" s="16" t="s">
        <v>115</v>
      </c>
      <c r="R18" s="23">
        <f>IF(Q18="Completa",10,IF(Q18="Incompleta",5,0))</f>
        <v>5</v>
      </c>
      <c r="S18" s="23">
        <f t="shared" si="0"/>
        <v>95</v>
      </c>
      <c r="T18" s="23" t="str">
        <f>IF(S18&gt;95,"Fuerte",IF(S18&gt;85,"Moderado","Debil"))</f>
        <v>Moderado</v>
      </c>
      <c r="U18" s="16" t="s">
        <v>119</v>
      </c>
      <c r="V18" s="23" t="str">
        <f>IF(U18="Siempre de manera consistente por parte del responsable","Fuerte",IF(U18="Algunas veces por parte del responsable","Moderado",IF(U18="No se ejecuta por parte del responsable","Debil",)))</f>
        <v>Fuerte</v>
      </c>
      <c r="W18" s="23" t="str">
        <f>IF(OR(T18="Debil",V18="Debil"),"Debil", IF(OR(T18="Moderado",V18="Moderado"),"Moderado",IF(AND(T18="Fuerte",V18="Fuerte"),"Fuerte",)))</f>
        <v>Moderado</v>
      </c>
      <c r="X18" s="23">
        <f>IF(W18="Fuerte",100,IF(W18="Moderado",50,0))</f>
        <v>50</v>
      </c>
      <c r="Y18" s="23" t="str">
        <f>IF(K18="Prevenir","Probabilidad",IF(K18="Detectar","Impacto","No es un Control"))</f>
        <v>Probabilidad</v>
      </c>
      <c r="Z18" s="16" t="s">
        <v>7</v>
      </c>
      <c r="AA18" s="16">
        <v>1</v>
      </c>
      <c r="AB18" s="16">
        <v>0</v>
      </c>
    </row>
    <row r="19" spans="1:28" ht="76.5" x14ac:dyDescent="0.25">
      <c r="A19" s="16">
        <v>4</v>
      </c>
      <c r="B19" s="18" t="str">
        <f>Matriz!B14</f>
        <v>Gestión de Talento Humano</v>
      </c>
      <c r="C19" s="46" t="s">
        <v>209</v>
      </c>
      <c r="D19" s="47" t="s">
        <v>211</v>
      </c>
      <c r="E19" s="16" t="s">
        <v>101</v>
      </c>
      <c r="F19" s="23">
        <f>IF(E19="Asignado",15,0)</f>
        <v>15</v>
      </c>
      <c r="G19" s="16" t="s">
        <v>103</v>
      </c>
      <c r="H19" s="23">
        <f>IF(G19="Adecuado",15,0)</f>
        <v>15</v>
      </c>
      <c r="I19" s="16" t="s">
        <v>105</v>
      </c>
      <c r="J19" s="23">
        <f>IF(I19="Oportuna",15,0)</f>
        <v>15</v>
      </c>
      <c r="K19" s="16" t="s">
        <v>107</v>
      </c>
      <c r="L19" s="23">
        <f>IF(K19="Prevenir",15,IF(K19="Detectar",10,0))</f>
        <v>15</v>
      </c>
      <c r="M19" s="16" t="s">
        <v>110</v>
      </c>
      <c r="N19" s="23">
        <f>IF(M19="Confiable",15,0)</f>
        <v>15</v>
      </c>
      <c r="O19" s="16" t="s">
        <v>112</v>
      </c>
      <c r="P19" s="23">
        <f>IF(O19="Se Investigan y resuelven oportunamente",15,0)</f>
        <v>15</v>
      </c>
      <c r="Q19" s="16" t="s">
        <v>114</v>
      </c>
      <c r="R19" s="23">
        <f>IF(Q19="Completa",10,IF(Q19="Incompleta",5,0))</f>
        <v>10</v>
      </c>
      <c r="S19" s="23">
        <f t="shared" si="0"/>
        <v>100</v>
      </c>
      <c r="T19" s="23" t="str">
        <f>IF(S19&gt;95,"Fuerte",IF(S19&gt;85,"Moderado","Debil"))</f>
        <v>Fuerte</v>
      </c>
      <c r="U19" s="16" t="s">
        <v>119</v>
      </c>
      <c r="V19" s="23" t="str">
        <f>IF(U19="Siempre de manera consistente por parte del responsable","Fuerte",IF(U19="Algunas veces por parte del responsable","Moderado",IF(U19="No se ejecuta por parte del responsable","Debil",)))</f>
        <v>Fuerte</v>
      </c>
      <c r="W19" s="23" t="str">
        <f>IF(OR(T19="Debil",V19="Debil"),"Debil", IF(OR(T19="Moderado",V19="Moderado"),"Moderado",IF(AND(T19="Fuerte",V19="Fuerte"),"Fuerte",)))</f>
        <v>Fuerte</v>
      </c>
      <c r="X19" s="23">
        <f>IF(W19="Fuerte",100,IF(W19="Moderado",50,0))</f>
        <v>100</v>
      </c>
      <c r="Y19" s="23" t="str">
        <f>IF(K19="Prevenir","Probabilidad",IF(K19="Detectar","Impacto","No es un Control"))</f>
        <v>Probabilidad</v>
      </c>
      <c r="Z19" s="16" t="s">
        <v>147</v>
      </c>
      <c r="AA19" s="16">
        <v>2</v>
      </c>
      <c r="AB19" s="16">
        <v>0</v>
      </c>
    </row>
    <row r="20" spans="1:28" ht="51" x14ac:dyDescent="0.25">
      <c r="A20" s="16">
        <v>5</v>
      </c>
      <c r="B20" s="18" t="str">
        <f>Matriz!B15</f>
        <v>Gestión de Talento Humano</v>
      </c>
      <c r="C20" s="46" t="s">
        <v>210</v>
      </c>
      <c r="D20" s="47" t="s">
        <v>212</v>
      </c>
      <c r="E20" s="16" t="s">
        <v>101</v>
      </c>
      <c r="F20" s="23">
        <f t="shared" ref="F20" si="13">IF(E20="Asignado",15,0)</f>
        <v>15</v>
      </c>
      <c r="G20" s="16" t="s">
        <v>103</v>
      </c>
      <c r="H20" s="23">
        <f t="shared" ref="H20" si="14">IF(G20="Adecuado",15,0)</f>
        <v>15</v>
      </c>
      <c r="I20" s="16" t="s">
        <v>105</v>
      </c>
      <c r="J20" s="23">
        <f t="shared" ref="J20" si="15">IF(I20="Oportuna",15,0)</f>
        <v>15</v>
      </c>
      <c r="K20" s="16" t="s">
        <v>107</v>
      </c>
      <c r="L20" s="23">
        <f t="shared" ref="L20" si="16">IF(K20="Prevenir",15,IF(K20="Detectar",10,0))</f>
        <v>15</v>
      </c>
      <c r="M20" s="16" t="s">
        <v>110</v>
      </c>
      <c r="N20" s="23">
        <f t="shared" ref="N20" si="17">IF(M20="Confiable",15,0)</f>
        <v>15</v>
      </c>
      <c r="O20" s="16" t="s">
        <v>112</v>
      </c>
      <c r="P20" s="23">
        <f t="shared" ref="P20" si="18">IF(O20="Se Investigan y resuelven oportunamente",15,0)</f>
        <v>15</v>
      </c>
      <c r="Q20" s="16" t="s">
        <v>114</v>
      </c>
      <c r="R20" s="23">
        <f t="shared" ref="R20" si="19">IF(Q20="Completa",10,IF(Q20="Incompleta",5,0))</f>
        <v>10</v>
      </c>
      <c r="S20" s="23">
        <f t="shared" si="0"/>
        <v>100</v>
      </c>
      <c r="T20" s="23" t="str">
        <f t="shared" ref="T20" si="20">IF(S20&gt;95,"Fuerte",IF(S20&gt;85,"Moderado","Debil"))</f>
        <v>Fuerte</v>
      </c>
      <c r="U20" s="16" t="s">
        <v>119</v>
      </c>
      <c r="V20" s="23" t="str">
        <f t="shared" ref="V20" si="21">IF(U20="Siempre de manera consistente por parte del responsable","Fuerte",IF(U20="Algunas veces por parte del responsable","Moderado",IF(U20="No se ejecuta por parte del responsable","Debil",)))</f>
        <v>Fuerte</v>
      </c>
      <c r="W20" s="23" t="str">
        <f t="shared" ref="W20" si="22">IF(OR(T20="Debil",V20="Debil"),"Debil", IF(OR(T20="Moderado",V20="Moderado"),"Moderado",IF(AND(T20="Fuerte",V20="Fuerte"),"Fuerte",)))</f>
        <v>Fuerte</v>
      </c>
      <c r="X20" s="23">
        <f t="shared" ref="X20" si="23">IF(W20="Fuerte",100,IF(W20="Moderado",50,0))</f>
        <v>100</v>
      </c>
      <c r="Y20" s="23" t="str">
        <f t="shared" ref="Y20" si="24">IF(K20="Prevenir","Probabilidad",IF(K20="Detectar","Impacto","No es un Control"))</f>
        <v>Probabilidad</v>
      </c>
      <c r="Z20" s="16" t="s">
        <v>147</v>
      </c>
      <c r="AA20" s="16">
        <v>2</v>
      </c>
      <c r="AB20" s="16">
        <v>0</v>
      </c>
    </row>
    <row r="21" spans="1:28" ht="89.25" x14ac:dyDescent="0.25">
      <c r="A21" s="16">
        <v>6</v>
      </c>
      <c r="B21" s="18" t="str">
        <f>Matriz!B16</f>
        <v>Gestion de Empleo</v>
      </c>
      <c r="C21" s="46" t="s">
        <v>223</v>
      </c>
      <c r="D21" s="47" t="s">
        <v>421</v>
      </c>
      <c r="E21" s="16" t="s">
        <v>101</v>
      </c>
      <c r="F21" s="23">
        <f>IF(E21="Asignado",15,0)</f>
        <v>15</v>
      </c>
      <c r="G21" s="16" t="s">
        <v>103</v>
      </c>
      <c r="H21" s="23">
        <f>IF(G21="Adecuado",15,0)</f>
        <v>15</v>
      </c>
      <c r="I21" s="16" t="s">
        <v>105</v>
      </c>
      <c r="J21" s="23">
        <f>IF(I21="Oportuna",15,0)</f>
        <v>15</v>
      </c>
      <c r="K21" s="16" t="s">
        <v>107</v>
      </c>
      <c r="L21" s="23">
        <f>IF(K21="Prevenir",15,IF(K21="Detectar",10,0))</f>
        <v>15</v>
      </c>
      <c r="M21" s="16" t="s">
        <v>110</v>
      </c>
      <c r="N21" s="23">
        <f>IF(M21="Confiable",15,0)</f>
        <v>15</v>
      </c>
      <c r="O21" s="16" t="s">
        <v>112</v>
      </c>
      <c r="P21" s="23">
        <f>IF(O21="Se Investigan y resuelven oportunamente",15,0)</f>
        <v>15</v>
      </c>
      <c r="Q21" s="16" t="s">
        <v>114</v>
      </c>
      <c r="R21" s="23">
        <f>IF(Q21="Completa",10,IF(Q21="Incompleta",5,0))</f>
        <v>10</v>
      </c>
      <c r="S21" s="23">
        <f t="shared" si="0"/>
        <v>100</v>
      </c>
      <c r="T21" s="23" t="str">
        <f>IF(S21&gt;95,"Fuerte",IF(S21&gt;85,"Moderado","Debil"))</f>
        <v>Fuerte</v>
      </c>
      <c r="U21" s="16" t="s">
        <v>119</v>
      </c>
      <c r="V21" s="23" t="str">
        <f>IF(U21="Siempre de manera consistente por parte del responsable","Fuerte",IF(U21="Algunas veces por parte del responsable","Moderado",IF(U21="No se ejecuta por parte del responsable","Debil",)))</f>
        <v>Fuerte</v>
      </c>
      <c r="W21" s="23" t="str">
        <f>IF(OR(T21="Debil",V21="Debil"),"Debil", IF(OR(T21="Moderado",V21="Moderado"),"Moderado",IF(AND(T21="Fuerte",V21="Fuerte"),"Fuerte",)))</f>
        <v>Fuerte</v>
      </c>
      <c r="X21" s="23">
        <f>IF(W21="Fuerte",100,IF(W21="Moderado",50,0))</f>
        <v>100</v>
      </c>
      <c r="Y21" s="23" t="str">
        <f>IF(K21="Prevenir","Probabilidad",IF(K21="Detectar","Impacto","No es un Control"))</f>
        <v>Probabilidad</v>
      </c>
      <c r="Z21" s="16" t="s">
        <v>147</v>
      </c>
      <c r="AA21" s="16">
        <v>2</v>
      </c>
      <c r="AB21" s="16">
        <v>0</v>
      </c>
    </row>
    <row r="22" spans="1:28" ht="140.25" x14ac:dyDescent="0.25">
      <c r="A22" s="16">
        <v>7</v>
      </c>
      <c r="B22" s="18" t="s">
        <v>221</v>
      </c>
      <c r="C22" s="46" t="s">
        <v>224</v>
      </c>
      <c r="D22" s="47" t="s">
        <v>225</v>
      </c>
      <c r="E22" s="16" t="s">
        <v>101</v>
      </c>
      <c r="F22" s="23">
        <f t="shared" ref="F22" si="25">IF(E22="Asignado",15,0)</f>
        <v>15</v>
      </c>
      <c r="G22" s="16" t="s">
        <v>103</v>
      </c>
      <c r="H22" s="23">
        <f t="shared" ref="H22" si="26">IF(G22="Adecuado",15,0)</f>
        <v>15</v>
      </c>
      <c r="I22" s="16" t="s">
        <v>105</v>
      </c>
      <c r="J22" s="23">
        <f t="shared" ref="J22" si="27">IF(I22="Oportuna",15,0)</f>
        <v>15</v>
      </c>
      <c r="K22" s="16" t="s">
        <v>107</v>
      </c>
      <c r="L22" s="23">
        <f t="shared" ref="L22" si="28">IF(K22="Prevenir",15,IF(K22="Detectar",10,0))</f>
        <v>15</v>
      </c>
      <c r="M22" s="16" t="s">
        <v>110</v>
      </c>
      <c r="N22" s="23">
        <f t="shared" ref="N22" si="29">IF(M22="Confiable",15,0)</f>
        <v>15</v>
      </c>
      <c r="O22" s="16" t="s">
        <v>112</v>
      </c>
      <c r="P22" s="23">
        <f t="shared" ref="P22" si="30">IF(O22="Se Investigan y resuelven oportunamente",15,0)</f>
        <v>15</v>
      </c>
      <c r="Q22" s="16" t="s">
        <v>114</v>
      </c>
      <c r="R22" s="23">
        <f t="shared" ref="R22" si="31">IF(Q22="Completa",10,IF(Q22="Incompleta",5,0))</f>
        <v>10</v>
      </c>
      <c r="S22" s="23">
        <f t="shared" si="0"/>
        <v>100</v>
      </c>
      <c r="T22" s="23" t="str">
        <f t="shared" ref="T22" si="32">IF(S22&gt;95,"Fuerte",IF(S22&gt;85,"Moderado","Debil"))</f>
        <v>Fuerte</v>
      </c>
      <c r="U22" s="16" t="s">
        <v>119</v>
      </c>
      <c r="V22" s="23" t="str">
        <f t="shared" ref="V22" si="33">IF(U22="Siempre de manera consistente por parte del responsable","Fuerte",IF(U22="Algunas veces por parte del responsable","Moderado",IF(U22="No se ejecuta por parte del responsable","Debil",)))</f>
        <v>Fuerte</v>
      </c>
      <c r="W22" s="23" t="str">
        <f t="shared" ref="W22" si="34">IF(OR(T22="Debil",V22="Debil"),"Debil", IF(OR(T22="Moderado",V22="Moderado"),"Moderado",IF(AND(T22="Fuerte",V22="Fuerte"),"Fuerte",)))</f>
        <v>Fuerte</v>
      </c>
      <c r="X22" s="23">
        <f t="shared" ref="X22" si="35">IF(W22="Fuerte",100,IF(W22="Moderado",50,0))</f>
        <v>100</v>
      </c>
      <c r="Y22" s="23" t="str">
        <f t="shared" ref="Y22" si="36">IF(K22="Prevenir","Probabilidad",IF(K22="Detectar","Impacto","No es un Control"))</f>
        <v>Probabilidad</v>
      </c>
      <c r="Z22" s="16" t="s">
        <v>147</v>
      </c>
      <c r="AA22" s="16">
        <v>2</v>
      </c>
      <c r="AB22" s="16">
        <v>0</v>
      </c>
    </row>
    <row r="23" spans="1:28" ht="204" x14ac:dyDescent="0.25">
      <c r="A23" s="16">
        <v>8</v>
      </c>
      <c r="B23" s="18" t="str">
        <f>Matriz!B17</f>
        <v>Atención al Ciudadano</v>
      </c>
      <c r="C23" s="46" t="s">
        <v>239</v>
      </c>
      <c r="D23" s="47" t="s">
        <v>240</v>
      </c>
      <c r="E23" s="16" t="s">
        <v>101</v>
      </c>
      <c r="F23" s="23">
        <f>IF(E23="Asignado",15,0)</f>
        <v>15</v>
      </c>
      <c r="G23" s="16" t="s">
        <v>103</v>
      </c>
      <c r="H23" s="23">
        <f>IF(G23="Adecuado",15,0)</f>
        <v>15</v>
      </c>
      <c r="I23" s="16" t="s">
        <v>105</v>
      </c>
      <c r="J23" s="23">
        <f>IF(I23="Oportuna",15,0)</f>
        <v>15</v>
      </c>
      <c r="K23" s="16" t="s">
        <v>107</v>
      </c>
      <c r="L23" s="23">
        <f>IF(K23="Prevenir",15,IF(K23="Detectar",10,0))</f>
        <v>15</v>
      </c>
      <c r="M23" s="16" t="s">
        <v>110</v>
      </c>
      <c r="N23" s="23">
        <f>IF(M23="Confiable",15,0)</f>
        <v>15</v>
      </c>
      <c r="O23" s="16" t="s">
        <v>112</v>
      </c>
      <c r="P23" s="23">
        <f>IF(O23="Se Investigan y resuelven oportunamente",15,0)</f>
        <v>15</v>
      </c>
      <c r="Q23" s="16" t="s">
        <v>114</v>
      </c>
      <c r="R23" s="23">
        <f>IF(Q23="Completa",10,IF(Q23="Incompleta",5,0))</f>
        <v>10</v>
      </c>
      <c r="S23" s="23">
        <f t="shared" si="0"/>
        <v>100</v>
      </c>
      <c r="T23" s="23" t="str">
        <f>IF(S23&gt;95,"Fuerte",IF(S23&gt;85,"Moderado","Debil"))</f>
        <v>Fuerte</v>
      </c>
      <c r="U23" s="16" t="s">
        <v>119</v>
      </c>
      <c r="V23" s="23" t="str">
        <f>IF(U23="Siempre de manera consistente por parte del responsable","Fuerte",IF(U23="Algunas veces por parte del responsable","Moderado",IF(U23="No se ejecuta por parte del responsable","Debil",)))</f>
        <v>Fuerte</v>
      </c>
      <c r="W23" s="23" t="str">
        <f>IF(OR(T23="Debil",V23="Debil"),"Debil", IF(OR(T23="Moderado",V23="Moderado"),"Moderado",IF(AND(T23="Fuerte",V23="Fuerte"),"Fuerte",)))</f>
        <v>Fuerte</v>
      </c>
      <c r="X23" s="23">
        <f>IF(W23="Fuerte",100,IF(W23="Moderado",50,0))</f>
        <v>100</v>
      </c>
      <c r="Y23" s="23" t="str">
        <f>IF(K23="Prevenir","Probabilidad",IF(K23="Detectar","Impacto","No es un Control"))</f>
        <v>Probabilidad</v>
      </c>
      <c r="Z23" s="16" t="s">
        <v>7</v>
      </c>
      <c r="AA23" s="16">
        <v>1</v>
      </c>
      <c r="AB23" s="16">
        <v>0</v>
      </c>
    </row>
    <row r="24" spans="1:28" ht="153" x14ac:dyDescent="0.25">
      <c r="A24" s="16">
        <v>9</v>
      </c>
      <c r="B24" s="18" t="str">
        <f>Matriz!B18</f>
        <v>Gestión Documental</v>
      </c>
      <c r="C24" s="46" t="s">
        <v>243</v>
      </c>
      <c r="D24" s="47" t="s">
        <v>244</v>
      </c>
      <c r="E24" s="16" t="s">
        <v>101</v>
      </c>
      <c r="F24" s="23">
        <f>IF(E24="Asignado",15,0)</f>
        <v>15</v>
      </c>
      <c r="G24" s="16" t="s">
        <v>103</v>
      </c>
      <c r="H24" s="23">
        <f>IF(G24="Adecuado",15,0)</f>
        <v>15</v>
      </c>
      <c r="I24" s="16" t="s">
        <v>105</v>
      </c>
      <c r="J24" s="23">
        <f>IF(I24="Oportuna",15,0)</f>
        <v>15</v>
      </c>
      <c r="K24" s="16" t="s">
        <v>107</v>
      </c>
      <c r="L24" s="23">
        <f>IF(K24="Prevenir",15,IF(K24="Detectar",10,0))</f>
        <v>15</v>
      </c>
      <c r="M24" s="16" t="s">
        <v>110</v>
      </c>
      <c r="N24" s="23">
        <f>IF(M24="Confiable",15,0)</f>
        <v>15</v>
      </c>
      <c r="O24" s="16" t="s">
        <v>112</v>
      </c>
      <c r="P24" s="23">
        <f>IF(O24="Se Investigan y resuelven oportunamente",15,0)</f>
        <v>15</v>
      </c>
      <c r="Q24" s="16" t="s">
        <v>114</v>
      </c>
      <c r="R24" s="23">
        <f>IF(Q24="Completa",10,IF(Q24="Incompleta",5,0))</f>
        <v>10</v>
      </c>
      <c r="S24" s="23">
        <f t="shared" si="0"/>
        <v>100</v>
      </c>
      <c r="T24" s="23" t="str">
        <f>IF(S24&gt;95,"Fuerte",IF(S24&gt;85,"Moderado","Debil"))</f>
        <v>Fuerte</v>
      </c>
      <c r="U24" s="16" t="s">
        <v>119</v>
      </c>
      <c r="V24" s="23" t="str">
        <f>IF(U24="Siempre de manera consistente por parte del responsable","Fuerte",IF(U24="Algunas veces por parte del responsable","Moderado",IF(U24="No se ejecuta por parte del responsable","Debil",)))</f>
        <v>Fuerte</v>
      </c>
      <c r="W24" s="23" t="str">
        <f>IF(OR(T24="Debil",V24="Debil"),"Debil", IF(OR(T24="Moderado",V24="Moderado"),"Moderado",IF(AND(T24="Fuerte",V24="Fuerte"),"Fuerte",)))</f>
        <v>Fuerte</v>
      </c>
      <c r="X24" s="23">
        <f>IF(W24="Fuerte",100,IF(W24="Moderado",50,0))</f>
        <v>100</v>
      </c>
      <c r="Y24" s="23" t="str">
        <f>IF(K24="Prevenir","Probabilidad",IF(K24="Detectar","Impacto","No es un Control"))</f>
        <v>Probabilidad</v>
      </c>
      <c r="Z24" s="16" t="s">
        <v>147</v>
      </c>
      <c r="AA24" s="16">
        <v>2</v>
      </c>
      <c r="AB24" s="16">
        <v>0</v>
      </c>
    </row>
    <row r="25" spans="1:28" ht="89.25" x14ac:dyDescent="0.25">
      <c r="A25" s="16">
        <v>10</v>
      </c>
      <c r="B25" s="18" t="str">
        <f>Matriz!B19</f>
        <v xml:space="preserve">Gestión de Desarrollo Rural y Abastecimiento </v>
      </c>
      <c r="C25" s="46" t="s">
        <v>250</v>
      </c>
      <c r="D25" s="47" t="s">
        <v>256</v>
      </c>
      <c r="E25" s="16" t="s">
        <v>101</v>
      </c>
      <c r="F25" s="23">
        <f>IF(E25="Asignado",15,0)</f>
        <v>15</v>
      </c>
      <c r="G25" s="16" t="s">
        <v>103</v>
      </c>
      <c r="H25" s="23">
        <f>IF(G25="Adecuado",15,0)</f>
        <v>15</v>
      </c>
      <c r="I25" s="16" t="s">
        <v>105</v>
      </c>
      <c r="J25" s="23">
        <f>IF(I25="Oportuna",15,0)</f>
        <v>15</v>
      </c>
      <c r="K25" s="16" t="s">
        <v>107</v>
      </c>
      <c r="L25" s="23">
        <f>IF(K25="Prevenir",15,IF(K25="Detectar",10,0))</f>
        <v>15</v>
      </c>
      <c r="M25" s="16" t="s">
        <v>110</v>
      </c>
      <c r="N25" s="23">
        <f>IF(M25="Confiable",15,0)</f>
        <v>15</v>
      </c>
      <c r="O25" s="16" t="s">
        <v>112</v>
      </c>
      <c r="P25" s="23">
        <f>IF(O25="Se Investigan y resuelven oportunamente",15,0)</f>
        <v>15</v>
      </c>
      <c r="Q25" s="16" t="s">
        <v>114</v>
      </c>
      <c r="R25" s="23">
        <f>IF(Q25="Completa",10,IF(Q25="Incompleta",5,0))</f>
        <v>10</v>
      </c>
      <c r="S25" s="23">
        <f t="shared" si="0"/>
        <v>100</v>
      </c>
      <c r="T25" s="23" t="str">
        <f>IF(S25&gt;95,"Fuerte",IF(S25&gt;85,"Moderado","Debil"))</f>
        <v>Fuerte</v>
      </c>
      <c r="U25" s="16" t="s">
        <v>119</v>
      </c>
      <c r="V25" s="23" t="str">
        <f>IF(U25="Siempre de manera consistente por parte del responsable","Fuerte",IF(U25="Algunas veces por parte del responsable","Moderado",IF(U25="No se ejecuta por parte del responsable","Debil",)))</f>
        <v>Fuerte</v>
      </c>
      <c r="W25" s="23" t="str">
        <f>IF(OR(T25="Debil",V25="Debil"),"Debil", IF(OR(T25="Moderado",V25="Moderado"),"Moderado",IF(AND(T25="Fuerte",V25="Fuerte"),"Fuerte",)))</f>
        <v>Fuerte</v>
      </c>
      <c r="X25" s="23">
        <f>IF(W25="Fuerte",100,IF(W25="Moderado",50,0))</f>
        <v>100</v>
      </c>
      <c r="Y25" s="23" t="str">
        <f>IF(K25="Prevenir","Probabilidad",IF(K25="Detectar","Impacto","No es un Control"))</f>
        <v>Probabilidad</v>
      </c>
      <c r="Z25" s="16" t="s">
        <v>147</v>
      </c>
      <c r="AA25" s="16">
        <v>2</v>
      </c>
      <c r="AB25" s="16">
        <v>0</v>
      </c>
    </row>
    <row r="26" spans="1:28" ht="127.5" x14ac:dyDescent="0.25">
      <c r="A26" s="16">
        <v>11</v>
      </c>
      <c r="B26" s="18" t="str">
        <f>Matriz!B20</f>
        <v>Gestión Financiera</v>
      </c>
      <c r="C26" s="46" t="s">
        <v>259</v>
      </c>
      <c r="D26" s="47" t="s">
        <v>260</v>
      </c>
      <c r="E26" s="16" t="s">
        <v>101</v>
      </c>
      <c r="F26" s="23">
        <v>15</v>
      </c>
      <c r="G26" s="16" t="s">
        <v>103</v>
      </c>
      <c r="H26" s="23">
        <v>15</v>
      </c>
      <c r="I26" s="16" t="s">
        <v>105</v>
      </c>
      <c r="J26" s="23">
        <v>15</v>
      </c>
      <c r="K26" s="16" t="s">
        <v>108</v>
      </c>
      <c r="L26" s="23">
        <v>10</v>
      </c>
      <c r="M26" s="16" t="s">
        <v>110</v>
      </c>
      <c r="N26" s="23">
        <v>15</v>
      </c>
      <c r="O26" s="16" t="s">
        <v>112</v>
      </c>
      <c r="P26" s="23">
        <v>15</v>
      </c>
      <c r="Q26" s="16" t="s">
        <v>115</v>
      </c>
      <c r="R26" s="23">
        <v>5</v>
      </c>
      <c r="S26" s="23">
        <v>90</v>
      </c>
      <c r="T26" s="23" t="s">
        <v>7</v>
      </c>
      <c r="U26" s="16" t="s">
        <v>119</v>
      </c>
      <c r="V26" s="23" t="s">
        <v>147</v>
      </c>
      <c r="W26" s="23" t="s">
        <v>7</v>
      </c>
      <c r="X26" s="23">
        <v>50</v>
      </c>
      <c r="Y26" s="23" t="s">
        <v>82</v>
      </c>
      <c r="Z26" s="16" t="s">
        <v>7</v>
      </c>
      <c r="AA26" s="16">
        <v>0</v>
      </c>
      <c r="AB26" s="16">
        <v>0</v>
      </c>
    </row>
    <row r="27" spans="1:28" ht="76.5" x14ac:dyDescent="0.25">
      <c r="A27" s="16">
        <v>12</v>
      </c>
      <c r="B27" s="18" t="str">
        <f>Matriz!B21</f>
        <v>Gestión de Comunicaciones</v>
      </c>
      <c r="C27" s="46" t="s">
        <v>268</v>
      </c>
      <c r="D27" s="47" t="s">
        <v>271</v>
      </c>
      <c r="E27" s="16" t="s">
        <v>101</v>
      </c>
      <c r="F27" s="23">
        <f>IF(E27="Asignado",15,0)</f>
        <v>15</v>
      </c>
      <c r="G27" s="16" t="s">
        <v>103</v>
      </c>
      <c r="H27" s="23">
        <f>IF(G27="Adecuado",15,0)</f>
        <v>15</v>
      </c>
      <c r="I27" s="16" t="s">
        <v>105</v>
      </c>
      <c r="J27" s="23">
        <f>IF(I27="Oportuna",15,0)</f>
        <v>15</v>
      </c>
      <c r="K27" s="16" t="s">
        <v>107</v>
      </c>
      <c r="L27" s="23">
        <f>IF(K27="Prevenir",15,IF(K27="Detectar",10,0))</f>
        <v>15</v>
      </c>
      <c r="M27" s="16" t="s">
        <v>110</v>
      </c>
      <c r="N27" s="23">
        <f>IF(M27="Confiable",15,0)</f>
        <v>15</v>
      </c>
      <c r="O27" s="16" t="s">
        <v>112</v>
      </c>
      <c r="P27" s="23">
        <f>IF(O27="Se Investigan y resuelven oportunamente",15,0)</f>
        <v>15</v>
      </c>
      <c r="Q27" s="16" t="s">
        <v>114</v>
      </c>
      <c r="R27" s="23">
        <f>IF(Q27="Completa",10,IF(Q27="Incompleta",5,0))</f>
        <v>10</v>
      </c>
      <c r="S27" s="23">
        <f>F27+H27+J27+L27+N27+P27+R27</f>
        <v>100</v>
      </c>
      <c r="T27" s="23" t="str">
        <f>IF(S27&gt;95,"Fuerte",IF(S27&gt;85,"Moderado","Debil"))</f>
        <v>Fuerte</v>
      </c>
      <c r="U27" s="16" t="s">
        <v>119</v>
      </c>
      <c r="V27" s="23" t="str">
        <f>IF(U27="Siempre de manera consistente por parte del responsable","Fuerte",IF(U27="Algunas veces por parte del responsable","Moderado",IF(U27="No se ejecuta por parte del responsable","Debil",)))</f>
        <v>Fuerte</v>
      </c>
      <c r="W27" s="23" t="str">
        <f>IF(OR(T27="Debil",V27="Debil"),"Debil", IF(OR(T27="Moderado",V27="Moderado"),"Moderado",IF(AND(T27="Fuerte",V27="Fuerte"),"Fuerte",)))</f>
        <v>Fuerte</v>
      </c>
      <c r="X27" s="23">
        <f>IF(W27="Fuerte",100,IF(W27="Moderado",50,0))</f>
        <v>100</v>
      </c>
      <c r="Y27" s="23" t="str">
        <f>IF(K27="Prevenir","Probabilidad",IF(K27="Detectar","Impacto","No es un Control"))</f>
        <v>Probabilidad</v>
      </c>
      <c r="Z27" s="16" t="s">
        <v>147</v>
      </c>
      <c r="AA27" s="16">
        <v>2</v>
      </c>
      <c r="AB27" s="16">
        <v>0</v>
      </c>
    </row>
    <row r="28" spans="1:28" ht="102" x14ac:dyDescent="0.25">
      <c r="A28" s="16">
        <v>13</v>
      </c>
      <c r="B28" s="18" t="str">
        <f>Matriz!B22</f>
        <v>Gestión de Comunicaciones</v>
      </c>
      <c r="C28" s="46" t="s">
        <v>269</v>
      </c>
      <c r="D28" s="47" t="s">
        <v>272</v>
      </c>
      <c r="E28" s="16" t="s">
        <v>101</v>
      </c>
      <c r="F28" s="23">
        <f t="shared" ref="F28:F29" si="37">IF(E28="Asignado",15,0)</f>
        <v>15</v>
      </c>
      <c r="G28" s="16" t="s">
        <v>103</v>
      </c>
      <c r="H28" s="23">
        <f t="shared" ref="H28:H29" si="38">IF(G28="Adecuado",15,0)</f>
        <v>15</v>
      </c>
      <c r="I28" s="16" t="s">
        <v>105</v>
      </c>
      <c r="J28" s="23">
        <f t="shared" ref="J28:J29" si="39">IF(I28="Oportuna",15,0)</f>
        <v>15</v>
      </c>
      <c r="K28" s="16" t="s">
        <v>107</v>
      </c>
      <c r="L28" s="23">
        <f t="shared" ref="L28:L29" si="40">IF(K28="Prevenir",15,IF(K28="Detectar",10,0))</f>
        <v>15</v>
      </c>
      <c r="M28" s="16" t="s">
        <v>110</v>
      </c>
      <c r="N28" s="23">
        <f t="shared" ref="N28:N29" si="41">IF(M28="Confiable",15,0)</f>
        <v>15</v>
      </c>
      <c r="O28" s="16" t="s">
        <v>112</v>
      </c>
      <c r="P28" s="23">
        <f t="shared" ref="P28:P29" si="42">IF(O28="Se Investigan y resuelven oportunamente",15,0)</f>
        <v>15</v>
      </c>
      <c r="Q28" s="16" t="s">
        <v>114</v>
      </c>
      <c r="R28" s="23">
        <f t="shared" ref="R28:R29" si="43">IF(Q28="Completa",10,IF(Q28="Incompleta",5,0))</f>
        <v>10</v>
      </c>
      <c r="S28" s="23">
        <f>F28+H28+J28+L28+N28+P28+R28</f>
        <v>100</v>
      </c>
      <c r="T28" s="23" t="str">
        <f t="shared" ref="T28:T29" si="44">IF(S28&gt;95,"Fuerte",IF(S28&gt;85,"Moderado","Debil"))</f>
        <v>Fuerte</v>
      </c>
      <c r="U28" s="16" t="s">
        <v>119</v>
      </c>
      <c r="V28" s="23" t="str">
        <f t="shared" ref="V28:V29" si="45">IF(U28="Siempre de manera consistente por parte del responsable","Fuerte",IF(U28="Algunas veces por parte del responsable","Moderado",IF(U28="No se ejecuta por parte del responsable","Debil",)))</f>
        <v>Fuerte</v>
      </c>
      <c r="W28" s="23" t="str">
        <f t="shared" ref="W28:W29" si="46">IF(OR(T28="Debil",V28="Debil"),"Debil", IF(OR(T28="Moderado",V28="Moderado"),"Moderado",IF(AND(T28="Fuerte",V28="Fuerte"),"Fuerte",)))</f>
        <v>Fuerte</v>
      </c>
      <c r="X28" s="23">
        <f t="shared" ref="X28:X29" si="47">IF(W28="Fuerte",100,IF(W28="Moderado",50,0))</f>
        <v>100</v>
      </c>
      <c r="Y28" s="23" t="str">
        <f t="shared" ref="Y28:Y29" si="48">IF(K28="Prevenir","Probabilidad",IF(K28="Detectar","Impacto","No es un Control"))</f>
        <v>Probabilidad</v>
      </c>
      <c r="Z28" s="16" t="s">
        <v>147</v>
      </c>
      <c r="AA28" s="16">
        <v>2</v>
      </c>
      <c r="AB28" s="16">
        <v>0</v>
      </c>
    </row>
    <row r="29" spans="1:28" ht="140.25" x14ac:dyDescent="0.25">
      <c r="A29" s="16">
        <v>14</v>
      </c>
      <c r="B29" s="18" t="str">
        <f>Matriz!B23</f>
        <v>Gestión de Comunicaciones</v>
      </c>
      <c r="C29" s="46" t="s">
        <v>270</v>
      </c>
      <c r="D29" s="47" t="s">
        <v>273</v>
      </c>
      <c r="E29" s="16" t="s">
        <v>101</v>
      </c>
      <c r="F29" s="23">
        <f t="shared" si="37"/>
        <v>15</v>
      </c>
      <c r="G29" s="16" t="s">
        <v>103</v>
      </c>
      <c r="H29" s="23">
        <f t="shared" si="38"/>
        <v>15</v>
      </c>
      <c r="I29" s="16" t="s">
        <v>105</v>
      </c>
      <c r="J29" s="23">
        <f t="shared" si="39"/>
        <v>15</v>
      </c>
      <c r="K29" s="16" t="s">
        <v>107</v>
      </c>
      <c r="L29" s="23">
        <f t="shared" si="40"/>
        <v>15</v>
      </c>
      <c r="M29" s="16" t="s">
        <v>110</v>
      </c>
      <c r="N29" s="23">
        <f t="shared" si="41"/>
        <v>15</v>
      </c>
      <c r="O29" s="16" t="s">
        <v>112</v>
      </c>
      <c r="P29" s="23">
        <f t="shared" si="42"/>
        <v>15</v>
      </c>
      <c r="Q29" s="16" t="s">
        <v>114</v>
      </c>
      <c r="R29" s="23">
        <f t="shared" si="43"/>
        <v>10</v>
      </c>
      <c r="S29" s="23">
        <f t="shared" ref="S29" si="49">F29+H29+J29+L29+N29+P29+R29</f>
        <v>100</v>
      </c>
      <c r="T29" s="23" t="str">
        <f t="shared" si="44"/>
        <v>Fuerte</v>
      </c>
      <c r="U29" s="16" t="s">
        <v>119</v>
      </c>
      <c r="V29" s="23" t="str">
        <f t="shared" si="45"/>
        <v>Fuerte</v>
      </c>
      <c r="W29" s="23" t="str">
        <f t="shared" si="46"/>
        <v>Fuerte</v>
      </c>
      <c r="X29" s="23">
        <f t="shared" si="47"/>
        <v>100</v>
      </c>
      <c r="Y29" s="23" t="str">
        <f t="shared" si="48"/>
        <v>Probabilidad</v>
      </c>
      <c r="Z29" s="16" t="s">
        <v>147</v>
      </c>
      <c r="AA29" s="16">
        <v>2</v>
      </c>
      <c r="AB29" s="16">
        <v>0</v>
      </c>
    </row>
    <row r="30" spans="1:28" ht="63.75" x14ac:dyDescent="0.25">
      <c r="A30" s="16"/>
      <c r="B30" s="18" t="str">
        <f>Matriz!B24</f>
        <v>Gestión de Estudios de Desarrollo Economico</v>
      </c>
      <c r="C30" s="46" t="s">
        <v>282</v>
      </c>
      <c r="D30" s="47" t="s">
        <v>284</v>
      </c>
      <c r="E30" s="16" t="s">
        <v>101</v>
      </c>
      <c r="F30" s="23">
        <f>IF(E30="Asignado",15,0)</f>
        <v>15</v>
      </c>
      <c r="G30" s="16" t="s">
        <v>103</v>
      </c>
      <c r="H30" s="23">
        <f>IF(G30="Adecuado",15,0)</f>
        <v>15</v>
      </c>
      <c r="I30" s="16" t="s">
        <v>105</v>
      </c>
      <c r="J30" s="23">
        <f>IF(I30="Oportuna",15,0)</f>
        <v>15</v>
      </c>
      <c r="K30" s="16" t="s">
        <v>107</v>
      </c>
      <c r="L30" s="23">
        <f>IF(K30="Prevenir",15,IF(K30="Detectar",10,0))</f>
        <v>15</v>
      </c>
      <c r="M30" s="16" t="s">
        <v>110</v>
      </c>
      <c r="N30" s="23">
        <f>IF(M30="Confiable",15,0)</f>
        <v>15</v>
      </c>
      <c r="O30" s="16" t="s">
        <v>112</v>
      </c>
      <c r="P30" s="23">
        <f>IF(O30="Se Investigan y resuelven oportunamente",15,0)</f>
        <v>15</v>
      </c>
      <c r="Q30" s="16" t="s">
        <v>114</v>
      </c>
      <c r="R30" s="23">
        <f>IF(Q30="Completa",10,IF(Q30="Incompleta",5,0))</f>
        <v>10</v>
      </c>
      <c r="S30" s="23">
        <f>F30+H30+J30+L30+N30+P30+R30</f>
        <v>100</v>
      </c>
      <c r="T30" s="23" t="str">
        <f>IF(S30&gt;95,"Fuerte",IF(S30&gt;85,"Moderado","Debil"))</f>
        <v>Fuerte</v>
      </c>
      <c r="U30" s="16" t="s">
        <v>119</v>
      </c>
      <c r="V30" s="23" t="str">
        <f>IF(U30="Siempre de manera consistente por parte del responsable","Fuerte",IF(U30="Algunas veces por parte del responsable","Moderado",IF(U30="No se ejecuta por parte del responsable","Debil",)))</f>
        <v>Fuerte</v>
      </c>
      <c r="W30" s="23" t="str">
        <f>IF(OR(T30="Debil",V30="Debil"),"Debil", IF(OR(T30="Moderado",V30="Moderado"),"Moderado",IF(AND(T30="Fuerte",V30="Fuerte"),"Fuerte",)))</f>
        <v>Fuerte</v>
      </c>
      <c r="X30" s="23">
        <f>IF(W30="Fuerte",100,IF(W30="Moderado",50,0))</f>
        <v>100</v>
      </c>
      <c r="Y30" s="23" t="str">
        <f>IF(K30="Prevenir","Probabilidad",IF(K30="Detectar","Impacto","No es un Control"))</f>
        <v>Probabilidad</v>
      </c>
      <c r="Z30" s="16" t="s">
        <v>147</v>
      </c>
      <c r="AA30" s="16">
        <v>2</v>
      </c>
      <c r="AB30" s="16">
        <v>0</v>
      </c>
    </row>
    <row r="31" spans="1:28" ht="102" x14ac:dyDescent="0.25">
      <c r="A31" s="16"/>
      <c r="B31" s="18" t="str">
        <f>Matriz!B25</f>
        <v>Gestión de Desarrollo Empresarial</v>
      </c>
      <c r="C31" s="46" t="s">
        <v>294</v>
      </c>
      <c r="D31" s="47" t="s">
        <v>295</v>
      </c>
      <c r="E31" s="16" t="s">
        <v>101</v>
      </c>
      <c r="F31" s="23">
        <f>IF(E31="Asignado",15,0)</f>
        <v>15</v>
      </c>
      <c r="G31" s="16" t="s">
        <v>103</v>
      </c>
      <c r="H31" s="23">
        <f>IF(G31="Adecuado",15,0)</f>
        <v>15</v>
      </c>
      <c r="I31" s="16" t="s">
        <v>105</v>
      </c>
      <c r="J31" s="23">
        <f>IF(I31="Oportuna",15,0)</f>
        <v>15</v>
      </c>
      <c r="K31" s="16" t="s">
        <v>107</v>
      </c>
      <c r="L31" s="23">
        <f>IF(K31="Prevenir",15,IF(K31="Detectar",10,0))</f>
        <v>15</v>
      </c>
      <c r="M31" s="16" t="s">
        <v>110</v>
      </c>
      <c r="N31" s="23">
        <f>IF(M31="Confiable",15,0)</f>
        <v>15</v>
      </c>
      <c r="O31" s="16" t="s">
        <v>112</v>
      </c>
      <c r="P31" s="23">
        <f>IF(O31="Se Investigan y resuelven oportunamente",15,0)</f>
        <v>15</v>
      </c>
      <c r="Q31" s="16" t="s">
        <v>114</v>
      </c>
      <c r="R31" s="23">
        <f>IF(Q31="Completa",10,IF(Q31="Incompleta",5,0))</f>
        <v>10</v>
      </c>
      <c r="S31" s="23">
        <f>F31+H31+J31+L31+N31+P31+R31</f>
        <v>100</v>
      </c>
      <c r="T31" s="23" t="str">
        <f>IF(S31&gt;95,"Fuerte",IF(S31&gt;85,"Moderado","Debil"))</f>
        <v>Fuerte</v>
      </c>
      <c r="U31" s="16" t="s">
        <v>119</v>
      </c>
      <c r="V31" s="23" t="str">
        <f>IF(U31="Siempre de manera consistente por parte del responsable","Fuerte",IF(U31="Algunas veces por parte del responsable","Moderado",IF(U31="No se ejecuta por parte del responsable","Debil",)))</f>
        <v>Fuerte</v>
      </c>
      <c r="W31" s="23" t="str">
        <f>IF(OR(T31="Debil",V31="Debil"),"Debil", IF(OR(T31="Moderado",V31="Moderado"),"Moderado",IF(AND(T31="Fuerte",V31="Fuerte"),"Fuerte",)))</f>
        <v>Fuerte</v>
      </c>
      <c r="X31" s="23">
        <f>IF(W31="Fuerte",100,IF(W31="Moderado",50,0))</f>
        <v>100</v>
      </c>
      <c r="Y31" s="23" t="str">
        <f>IF(K31="Prevenir","Probabilidad",IF(K31="Detectar","Impacto","No es un Control"))</f>
        <v>Probabilidad</v>
      </c>
      <c r="Z31" s="16" t="s">
        <v>147</v>
      </c>
      <c r="AA31" s="16">
        <v>2</v>
      </c>
      <c r="AB31" s="16">
        <v>0</v>
      </c>
    </row>
    <row r="32" spans="1:28" ht="38.25" x14ac:dyDescent="0.25">
      <c r="A32" s="16"/>
      <c r="B32" s="18" t="str">
        <f>Matriz!B26</f>
        <v>Gestión de Desarrollo Empresarial</v>
      </c>
      <c r="C32" s="46" t="s">
        <v>292</v>
      </c>
      <c r="D32" s="47" t="s">
        <v>296</v>
      </c>
      <c r="E32" s="16" t="s">
        <v>101</v>
      </c>
      <c r="F32" s="23">
        <f t="shared" ref="F32" si="50">IF(E32="Asignado",15,0)</f>
        <v>15</v>
      </c>
      <c r="G32" s="16" t="s">
        <v>103</v>
      </c>
      <c r="H32" s="23">
        <f t="shared" ref="H32" si="51">IF(G32="Adecuado",15,0)</f>
        <v>15</v>
      </c>
      <c r="I32" s="16" t="s">
        <v>105</v>
      </c>
      <c r="J32" s="23">
        <f t="shared" ref="J32" si="52">IF(I32="Oportuna",15,0)</f>
        <v>15</v>
      </c>
      <c r="K32" s="16" t="s">
        <v>107</v>
      </c>
      <c r="L32" s="23">
        <f t="shared" ref="L32" si="53">IF(K32="Prevenir",15,IF(K32="Detectar",10,0))</f>
        <v>15</v>
      </c>
      <c r="M32" s="16" t="s">
        <v>110</v>
      </c>
      <c r="N32" s="23">
        <f t="shared" ref="N32" si="54">IF(M32="Confiable",15,0)</f>
        <v>15</v>
      </c>
      <c r="O32" s="16" t="s">
        <v>112</v>
      </c>
      <c r="P32" s="23">
        <f t="shared" ref="P32" si="55">IF(O32="Se Investigan y resuelven oportunamente",15,0)</f>
        <v>15</v>
      </c>
      <c r="Q32" s="16" t="s">
        <v>114</v>
      </c>
      <c r="R32" s="23">
        <f t="shared" ref="R32" si="56">IF(Q32="Completa",10,IF(Q32="Incompleta",5,0))</f>
        <v>10</v>
      </c>
      <c r="S32" s="23">
        <f>F32+H32+J32+L32+N32+P32+R32</f>
        <v>100</v>
      </c>
      <c r="T32" s="23" t="str">
        <f t="shared" ref="T32" si="57">IF(S32&gt;95,"Fuerte",IF(S32&gt;85,"Moderado","Debil"))</f>
        <v>Fuerte</v>
      </c>
      <c r="U32" s="16" t="s">
        <v>119</v>
      </c>
      <c r="V32" s="23" t="str">
        <f t="shared" ref="V32" si="58">IF(U32="Siempre de manera consistente por parte del responsable","Fuerte",IF(U32="Algunas veces por parte del responsable","Moderado",IF(U32="No se ejecuta por parte del responsable","Debil",)))</f>
        <v>Fuerte</v>
      </c>
      <c r="W32" s="23" t="str">
        <f t="shared" ref="W32" si="59">IF(OR(T32="Debil",V32="Debil"),"Debil", IF(OR(T32="Moderado",V32="Moderado"),"Moderado",IF(AND(T32="Fuerte",V32="Fuerte"),"Fuerte",)))</f>
        <v>Fuerte</v>
      </c>
      <c r="X32" s="23">
        <f t="shared" ref="X32" si="60">IF(W32="Fuerte",100,IF(W32="Moderado",50,0))</f>
        <v>100</v>
      </c>
      <c r="Y32" s="23" t="str">
        <f t="shared" ref="Y32" si="61">IF(K32="Prevenir","Probabilidad",IF(K32="Detectar","Impacto","No es un Control"))</f>
        <v>Probabilidad</v>
      </c>
      <c r="Z32" s="16" t="s">
        <v>147</v>
      </c>
      <c r="AA32" s="16">
        <v>2</v>
      </c>
      <c r="AB32" s="16">
        <v>0</v>
      </c>
    </row>
    <row r="33" spans="1:28" ht="102" x14ac:dyDescent="0.25">
      <c r="A33" s="16"/>
      <c r="B33" s="18" t="str">
        <f>Matriz!B27</f>
        <v xml:space="preserve">Gestion Contractual </v>
      </c>
      <c r="C33" s="46" t="s">
        <v>312</v>
      </c>
      <c r="D33" s="47" t="s">
        <v>320</v>
      </c>
      <c r="E33" s="16" t="s">
        <v>101</v>
      </c>
      <c r="F33" s="23">
        <f>IF(E33="Asignado",15,0)</f>
        <v>15</v>
      </c>
      <c r="G33" s="16" t="s">
        <v>103</v>
      </c>
      <c r="H33" s="23">
        <f>IF(G33="Adecuado",15,0)</f>
        <v>15</v>
      </c>
      <c r="I33" s="16" t="s">
        <v>105</v>
      </c>
      <c r="J33" s="23">
        <f>IF(I33="Oportuna",15,0)</f>
        <v>15</v>
      </c>
      <c r="K33" s="16" t="s">
        <v>107</v>
      </c>
      <c r="L33" s="23">
        <f>IF(K33="Prevenir",15,IF(K33="Detectar",10,0))</f>
        <v>15</v>
      </c>
      <c r="M33" s="16" t="s">
        <v>110</v>
      </c>
      <c r="N33" s="23">
        <f>IF(M33="Confiable",15,0)</f>
        <v>15</v>
      </c>
      <c r="O33" s="16" t="s">
        <v>112</v>
      </c>
      <c r="P33" s="23">
        <f>IF(O33="Se Investigan y resuelven oportunamente",15,0)</f>
        <v>15</v>
      </c>
      <c r="Q33" s="16" t="s">
        <v>114</v>
      </c>
      <c r="R33" s="23">
        <f>IF(Q33="Completa",10,IF(Q33="Incompleta",5,0))</f>
        <v>10</v>
      </c>
      <c r="S33" s="23">
        <f>F33+H33+J33+L33+N33+P33+R33</f>
        <v>100</v>
      </c>
      <c r="T33" s="23" t="str">
        <f>IF(S33&gt;95,"Fuerte",IF(S33&gt;85,"Moderado","Debil"))</f>
        <v>Fuerte</v>
      </c>
      <c r="U33" s="16" t="s">
        <v>119</v>
      </c>
      <c r="V33" s="23" t="str">
        <f>IF(U33="Siempre de manera consistente por parte del responsable","Fuerte",IF(U33="Algunas veces por parte del responsable","Moderado",IF(U33="No se ejecuta por parte del responsable","Debil",)))</f>
        <v>Fuerte</v>
      </c>
      <c r="W33" s="23" t="str">
        <f>IF(OR(T33="Debil",V33="Debil"),"Debil", IF(OR(T33="Moderado",V33="Moderado"),"Moderado",IF(AND(T33="Fuerte",V33="Fuerte"),"Fuerte",)))</f>
        <v>Fuerte</v>
      </c>
      <c r="X33" s="23">
        <f>IF(W33="Fuerte",100,IF(W33="Moderado",50,0))</f>
        <v>100</v>
      </c>
      <c r="Y33" s="23" t="str">
        <f>IF(K33="Prevenir","Probabilidad",IF(K33="Detectar","Impacto","No es un Control"))</f>
        <v>Probabilidad</v>
      </c>
      <c r="Z33" s="16" t="s">
        <v>147</v>
      </c>
      <c r="AA33" s="16">
        <v>1</v>
      </c>
      <c r="AB33" s="16">
        <v>0</v>
      </c>
    </row>
    <row r="34" spans="1:28" ht="102" x14ac:dyDescent="0.25">
      <c r="A34" s="16"/>
      <c r="B34" s="18" t="str">
        <f>Matriz!B28</f>
        <v xml:space="preserve">Gestion Contractual </v>
      </c>
      <c r="C34" s="46" t="s">
        <v>313</v>
      </c>
      <c r="D34" s="47" t="s">
        <v>321</v>
      </c>
      <c r="E34" s="16" t="s">
        <v>101</v>
      </c>
      <c r="F34" s="23">
        <f t="shared" ref="F34:F40" si="62">IF(E34="Asignado",15,0)</f>
        <v>15</v>
      </c>
      <c r="G34" s="16" t="s">
        <v>103</v>
      </c>
      <c r="H34" s="23">
        <f t="shared" ref="H34:H40" si="63">IF(G34="Adecuado",15,0)</f>
        <v>15</v>
      </c>
      <c r="I34" s="16" t="s">
        <v>105</v>
      </c>
      <c r="J34" s="23">
        <f t="shared" ref="J34:J40" si="64">IF(I34="Oportuna",15,0)</f>
        <v>15</v>
      </c>
      <c r="K34" s="16" t="s">
        <v>107</v>
      </c>
      <c r="L34" s="23">
        <f t="shared" ref="L34:L40" si="65">IF(K34="Prevenir",15,IF(K34="Detectar",10,0))</f>
        <v>15</v>
      </c>
      <c r="M34" s="16" t="s">
        <v>110</v>
      </c>
      <c r="N34" s="23">
        <f t="shared" ref="N34:N40" si="66">IF(M34="Confiable",15,0)</f>
        <v>15</v>
      </c>
      <c r="O34" s="16" t="s">
        <v>112</v>
      </c>
      <c r="P34" s="23">
        <f t="shared" ref="P34:P40" si="67">IF(O34="Se Investigan y resuelven oportunamente",15,0)</f>
        <v>15</v>
      </c>
      <c r="Q34" s="16" t="s">
        <v>114</v>
      </c>
      <c r="R34" s="23">
        <f t="shared" ref="R34:R40" si="68">IF(Q34="Completa",10,IF(Q34="Incompleta",5,0))</f>
        <v>10</v>
      </c>
      <c r="S34" s="23">
        <f>F34+H34+J34+L34+N34+P34+R34</f>
        <v>100</v>
      </c>
      <c r="T34" s="23" t="str">
        <f t="shared" ref="T34:T40" si="69">IF(S34&gt;95,"Fuerte",IF(S34&gt;85,"Moderado","Debil"))</f>
        <v>Fuerte</v>
      </c>
      <c r="U34" s="16" t="s">
        <v>119</v>
      </c>
      <c r="V34" s="23" t="str">
        <f t="shared" ref="V34:V40" si="70">IF(U34="Siempre de manera consistente por parte del responsable","Fuerte",IF(U34="Algunas veces por parte del responsable","Moderado",IF(U34="No se ejecuta por parte del responsable","Debil",)))</f>
        <v>Fuerte</v>
      </c>
      <c r="W34" s="23" t="str">
        <f t="shared" ref="W34:W40" si="71">IF(OR(T34="Debil",V34="Debil"),"Debil", IF(OR(T34="Moderado",V34="Moderado"),"Moderado",IF(AND(T34="Fuerte",V34="Fuerte"),"Fuerte",)))</f>
        <v>Fuerte</v>
      </c>
      <c r="X34" s="23">
        <f t="shared" ref="X34:X40" si="72">IF(W34="Fuerte",100,IF(W34="Moderado",50,0))</f>
        <v>100</v>
      </c>
      <c r="Y34" s="23" t="str">
        <f t="shared" ref="Y34:Y40" si="73">IF(K34="Prevenir","Probabilidad",IF(K34="Detectar","Impacto","No es un Control"))</f>
        <v>Probabilidad</v>
      </c>
      <c r="Z34" s="16" t="s">
        <v>147</v>
      </c>
      <c r="AA34" s="16">
        <v>1</v>
      </c>
      <c r="AB34" s="16">
        <v>0</v>
      </c>
    </row>
    <row r="35" spans="1:28" ht="153" x14ac:dyDescent="0.25">
      <c r="A35" s="16"/>
      <c r="B35" s="18" t="str">
        <f>Matriz!B29</f>
        <v xml:space="preserve">Gestion Contractual </v>
      </c>
      <c r="C35" s="46" t="s">
        <v>314</v>
      </c>
      <c r="D35" s="47" t="s">
        <v>340</v>
      </c>
      <c r="E35" s="16" t="s">
        <v>101</v>
      </c>
      <c r="F35" s="23">
        <f t="shared" si="62"/>
        <v>15</v>
      </c>
      <c r="G35" s="16" t="s">
        <v>103</v>
      </c>
      <c r="H35" s="23">
        <f t="shared" si="63"/>
        <v>15</v>
      </c>
      <c r="I35" s="16" t="s">
        <v>105</v>
      </c>
      <c r="J35" s="23">
        <f t="shared" si="64"/>
        <v>15</v>
      </c>
      <c r="K35" s="16" t="s">
        <v>107</v>
      </c>
      <c r="L35" s="23">
        <f t="shared" si="65"/>
        <v>15</v>
      </c>
      <c r="M35" s="16" t="s">
        <v>110</v>
      </c>
      <c r="N35" s="23">
        <f t="shared" si="66"/>
        <v>15</v>
      </c>
      <c r="O35" s="16" t="s">
        <v>112</v>
      </c>
      <c r="P35" s="23">
        <f t="shared" si="67"/>
        <v>15</v>
      </c>
      <c r="Q35" s="16" t="s">
        <v>114</v>
      </c>
      <c r="R35" s="23">
        <f t="shared" si="68"/>
        <v>10</v>
      </c>
      <c r="S35" s="23">
        <f t="shared" ref="S35:S40" si="74">F35+H35+J35+L35+N35+P35+R35</f>
        <v>100</v>
      </c>
      <c r="T35" s="23" t="str">
        <f t="shared" si="69"/>
        <v>Fuerte</v>
      </c>
      <c r="U35" s="16" t="s">
        <v>119</v>
      </c>
      <c r="V35" s="23" t="str">
        <f t="shared" si="70"/>
        <v>Fuerte</v>
      </c>
      <c r="W35" s="23" t="str">
        <f t="shared" si="71"/>
        <v>Fuerte</v>
      </c>
      <c r="X35" s="23">
        <f t="shared" si="72"/>
        <v>100</v>
      </c>
      <c r="Y35" s="23" t="str">
        <f t="shared" si="73"/>
        <v>Probabilidad</v>
      </c>
      <c r="Z35" s="16" t="s">
        <v>147</v>
      </c>
      <c r="AA35" s="16">
        <v>1</v>
      </c>
      <c r="AB35" s="16">
        <v>0</v>
      </c>
    </row>
    <row r="36" spans="1:28" ht="114.75" x14ac:dyDescent="0.25">
      <c r="A36" s="16"/>
      <c r="B36" s="18" t="str">
        <f>Matriz!B30</f>
        <v xml:space="preserve">Gestion Contractual </v>
      </c>
      <c r="C36" s="46" t="s">
        <v>315</v>
      </c>
      <c r="D36" s="47" t="s">
        <v>323</v>
      </c>
      <c r="E36" s="16" t="s">
        <v>101</v>
      </c>
      <c r="F36" s="23">
        <f t="shared" si="62"/>
        <v>15</v>
      </c>
      <c r="G36" s="16" t="s">
        <v>103</v>
      </c>
      <c r="H36" s="23">
        <f t="shared" si="63"/>
        <v>15</v>
      </c>
      <c r="I36" s="16" t="s">
        <v>105</v>
      </c>
      <c r="J36" s="23">
        <f t="shared" si="64"/>
        <v>15</v>
      </c>
      <c r="K36" s="16" t="s">
        <v>108</v>
      </c>
      <c r="L36" s="23">
        <f t="shared" si="65"/>
        <v>10</v>
      </c>
      <c r="M36" s="16" t="s">
        <v>110</v>
      </c>
      <c r="N36" s="23">
        <f t="shared" si="66"/>
        <v>15</v>
      </c>
      <c r="O36" s="16" t="s">
        <v>112</v>
      </c>
      <c r="P36" s="23">
        <f t="shared" si="67"/>
        <v>15</v>
      </c>
      <c r="Q36" s="16" t="s">
        <v>114</v>
      </c>
      <c r="R36" s="23">
        <f t="shared" si="68"/>
        <v>10</v>
      </c>
      <c r="S36" s="23">
        <f t="shared" si="74"/>
        <v>95</v>
      </c>
      <c r="T36" s="23" t="str">
        <f t="shared" si="69"/>
        <v>Moderado</v>
      </c>
      <c r="U36" s="16" t="s">
        <v>119</v>
      </c>
      <c r="V36" s="23" t="str">
        <f t="shared" si="70"/>
        <v>Fuerte</v>
      </c>
      <c r="W36" s="23" t="str">
        <f t="shared" si="71"/>
        <v>Moderado</v>
      </c>
      <c r="X36" s="23">
        <f t="shared" si="72"/>
        <v>50</v>
      </c>
      <c r="Y36" s="23" t="str">
        <f t="shared" si="73"/>
        <v>Impacto</v>
      </c>
      <c r="Z36" s="16" t="s">
        <v>7</v>
      </c>
      <c r="AA36" s="16">
        <v>0</v>
      </c>
      <c r="AB36" s="16">
        <v>0</v>
      </c>
    </row>
    <row r="37" spans="1:28" ht="76.5" x14ac:dyDescent="0.25">
      <c r="A37" s="16"/>
      <c r="B37" s="18" t="str">
        <f>Matriz!B31</f>
        <v xml:space="preserve">Gestion Contractual </v>
      </c>
      <c r="C37" s="46" t="s">
        <v>316</v>
      </c>
      <c r="D37" s="47" t="s">
        <v>324</v>
      </c>
      <c r="E37" s="16" t="s">
        <v>101</v>
      </c>
      <c r="F37" s="23">
        <f t="shared" si="62"/>
        <v>15</v>
      </c>
      <c r="G37" s="16" t="s">
        <v>103</v>
      </c>
      <c r="H37" s="23">
        <f t="shared" si="63"/>
        <v>15</v>
      </c>
      <c r="I37" s="16" t="s">
        <v>105</v>
      </c>
      <c r="J37" s="23">
        <f t="shared" si="64"/>
        <v>15</v>
      </c>
      <c r="K37" s="16" t="s">
        <v>107</v>
      </c>
      <c r="L37" s="23">
        <f t="shared" si="65"/>
        <v>15</v>
      </c>
      <c r="M37" s="16" t="s">
        <v>110</v>
      </c>
      <c r="N37" s="23">
        <f t="shared" si="66"/>
        <v>15</v>
      </c>
      <c r="O37" s="16" t="s">
        <v>112</v>
      </c>
      <c r="P37" s="23">
        <f t="shared" si="67"/>
        <v>15</v>
      </c>
      <c r="Q37" s="16" t="s">
        <v>115</v>
      </c>
      <c r="R37" s="23">
        <f t="shared" si="68"/>
        <v>5</v>
      </c>
      <c r="S37" s="23">
        <f t="shared" si="74"/>
        <v>95</v>
      </c>
      <c r="T37" s="23" t="str">
        <f t="shared" si="69"/>
        <v>Moderado</v>
      </c>
      <c r="U37" s="16" t="s">
        <v>119</v>
      </c>
      <c r="V37" s="23" t="str">
        <f t="shared" si="70"/>
        <v>Fuerte</v>
      </c>
      <c r="W37" s="23" t="str">
        <f t="shared" si="71"/>
        <v>Moderado</v>
      </c>
      <c r="X37" s="23">
        <f t="shared" si="72"/>
        <v>50</v>
      </c>
      <c r="Y37" s="23" t="str">
        <f t="shared" si="73"/>
        <v>Probabilidad</v>
      </c>
      <c r="Z37" s="16" t="s">
        <v>7</v>
      </c>
      <c r="AA37" s="16">
        <v>1</v>
      </c>
      <c r="AB37" s="16">
        <v>0</v>
      </c>
    </row>
    <row r="38" spans="1:28" ht="76.5" x14ac:dyDescent="0.25">
      <c r="A38" s="16"/>
      <c r="B38" s="18" t="str">
        <f>Matriz!B32</f>
        <v xml:space="preserve">Gestion Contractual </v>
      </c>
      <c r="C38" s="46" t="s">
        <v>317</v>
      </c>
      <c r="D38" s="47" t="s">
        <v>325</v>
      </c>
      <c r="E38" s="16" t="s">
        <v>101</v>
      </c>
      <c r="F38" s="23">
        <f t="shared" si="62"/>
        <v>15</v>
      </c>
      <c r="G38" s="16" t="s">
        <v>103</v>
      </c>
      <c r="H38" s="23">
        <f t="shared" si="63"/>
        <v>15</v>
      </c>
      <c r="I38" s="16" t="s">
        <v>105</v>
      </c>
      <c r="J38" s="23">
        <f t="shared" si="64"/>
        <v>15</v>
      </c>
      <c r="K38" s="16" t="s">
        <v>108</v>
      </c>
      <c r="L38" s="23">
        <f t="shared" si="65"/>
        <v>10</v>
      </c>
      <c r="M38" s="16" t="s">
        <v>110</v>
      </c>
      <c r="N38" s="23">
        <f t="shared" si="66"/>
        <v>15</v>
      </c>
      <c r="O38" s="16" t="s">
        <v>112</v>
      </c>
      <c r="P38" s="23">
        <f t="shared" si="67"/>
        <v>15</v>
      </c>
      <c r="Q38" s="16" t="s">
        <v>114</v>
      </c>
      <c r="R38" s="23">
        <f t="shared" si="68"/>
        <v>10</v>
      </c>
      <c r="S38" s="23">
        <f t="shared" si="74"/>
        <v>95</v>
      </c>
      <c r="T38" s="23" t="str">
        <f t="shared" si="69"/>
        <v>Moderado</v>
      </c>
      <c r="U38" s="16" t="s">
        <v>119</v>
      </c>
      <c r="V38" s="23" t="str">
        <f t="shared" si="70"/>
        <v>Fuerte</v>
      </c>
      <c r="W38" s="23" t="str">
        <f t="shared" si="71"/>
        <v>Moderado</v>
      </c>
      <c r="X38" s="23">
        <f t="shared" si="72"/>
        <v>50</v>
      </c>
      <c r="Y38" s="23" t="str">
        <f t="shared" si="73"/>
        <v>Impacto</v>
      </c>
      <c r="Z38" s="16" t="s">
        <v>7</v>
      </c>
      <c r="AA38" s="16">
        <v>0</v>
      </c>
      <c r="AB38" s="16">
        <v>0</v>
      </c>
    </row>
    <row r="39" spans="1:28" ht="89.25" x14ac:dyDescent="0.25">
      <c r="A39" s="16"/>
      <c r="B39" s="18" t="str">
        <f>Matriz!B33</f>
        <v xml:space="preserve">Gestion Contractual </v>
      </c>
      <c r="C39" s="46" t="s">
        <v>318</v>
      </c>
      <c r="D39" s="47" t="s">
        <v>341</v>
      </c>
      <c r="E39" s="16" t="s">
        <v>101</v>
      </c>
      <c r="F39" s="23">
        <f t="shared" si="62"/>
        <v>15</v>
      </c>
      <c r="G39" s="16" t="s">
        <v>103</v>
      </c>
      <c r="H39" s="23">
        <f t="shared" si="63"/>
        <v>15</v>
      </c>
      <c r="I39" s="16" t="s">
        <v>105</v>
      </c>
      <c r="J39" s="23">
        <f t="shared" si="64"/>
        <v>15</v>
      </c>
      <c r="K39" s="16" t="s">
        <v>107</v>
      </c>
      <c r="L39" s="23">
        <f t="shared" si="65"/>
        <v>15</v>
      </c>
      <c r="M39" s="16" t="s">
        <v>110</v>
      </c>
      <c r="N39" s="23">
        <f t="shared" si="66"/>
        <v>15</v>
      </c>
      <c r="O39" s="16" t="s">
        <v>112</v>
      </c>
      <c r="P39" s="23">
        <f t="shared" si="67"/>
        <v>15</v>
      </c>
      <c r="Q39" s="16" t="s">
        <v>114</v>
      </c>
      <c r="R39" s="23">
        <f t="shared" si="68"/>
        <v>10</v>
      </c>
      <c r="S39" s="23">
        <f t="shared" si="74"/>
        <v>100</v>
      </c>
      <c r="T39" s="23" t="str">
        <f t="shared" si="69"/>
        <v>Fuerte</v>
      </c>
      <c r="U39" s="16" t="s">
        <v>119</v>
      </c>
      <c r="V39" s="23" t="str">
        <f t="shared" si="70"/>
        <v>Fuerte</v>
      </c>
      <c r="W39" s="23" t="str">
        <f t="shared" si="71"/>
        <v>Fuerte</v>
      </c>
      <c r="X39" s="23">
        <f t="shared" si="72"/>
        <v>100</v>
      </c>
      <c r="Y39" s="23" t="str">
        <f t="shared" si="73"/>
        <v>Probabilidad</v>
      </c>
      <c r="Z39" s="16" t="s">
        <v>147</v>
      </c>
      <c r="AA39" s="16">
        <v>1</v>
      </c>
      <c r="AB39" s="16">
        <v>0</v>
      </c>
    </row>
    <row r="40" spans="1:28" ht="140.25" x14ac:dyDescent="0.25">
      <c r="A40" s="16"/>
      <c r="B40" s="18" t="str">
        <f>Matriz!B34</f>
        <v xml:space="preserve">Gestion Contractual </v>
      </c>
      <c r="C40" s="46" t="s">
        <v>319</v>
      </c>
      <c r="D40" s="47" t="s">
        <v>327</v>
      </c>
      <c r="E40" s="16" t="s">
        <v>101</v>
      </c>
      <c r="F40" s="23">
        <f t="shared" si="62"/>
        <v>15</v>
      </c>
      <c r="G40" s="16" t="s">
        <v>103</v>
      </c>
      <c r="H40" s="23">
        <f t="shared" si="63"/>
        <v>15</v>
      </c>
      <c r="I40" s="16" t="s">
        <v>105</v>
      </c>
      <c r="J40" s="23">
        <f t="shared" si="64"/>
        <v>15</v>
      </c>
      <c r="K40" s="16" t="s">
        <v>107</v>
      </c>
      <c r="L40" s="23">
        <f t="shared" si="65"/>
        <v>15</v>
      </c>
      <c r="M40" s="16" t="s">
        <v>110</v>
      </c>
      <c r="N40" s="23">
        <f t="shared" si="66"/>
        <v>15</v>
      </c>
      <c r="O40" s="16" t="s">
        <v>112</v>
      </c>
      <c r="P40" s="23">
        <f t="shared" si="67"/>
        <v>15</v>
      </c>
      <c r="Q40" s="16" t="s">
        <v>115</v>
      </c>
      <c r="R40" s="23">
        <f t="shared" si="68"/>
        <v>5</v>
      </c>
      <c r="S40" s="23">
        <f t="shared" si="74"/>
        <v>95</v>
      </c>
      <c r="T40" s="23" t="str">
        <f t="shared" si="69"/>
        <v>Moderado</v>
      </c>
      <c r="U40" s="16" t="s">
        <v>119</v>
      </c>
      <c r="V40" s="23" t="str">
        <f t="shared" si="70"/>
        <v>Fuerte</v>
      </c>
      <c r="W40" s="23" t="str">
        <f t="shared" si="71"/>
        <v>Moderado</v>
      </c>
      <c r="X40" s="23">
        <f t="shared" si="72"/>
        <v>50</v>
      </c>
      <c r="Y40" s="23" t="str">
        <f t="shared" si="73"/>
        <v>Probabilidad</v>
      </c>
      <c r="Z40" s="16" t="s">
        <v>7</v>
      </c>
      <c r="AA40" s="16">
        <v>1</v>
      </c>
      <c r="AB40" s="16">
        <v>0</v>
      </c>
    </row>
    <row r="41" spans="1:28" ht="76.5" x14ac:dyDescent="0.25">
      <c r="A41" s="16"/>
      <c r="B41" s="18" t="str">
        <f>Matriz!B35</f>
        <v>Gestion Jurídica</v>
      </c>
      <c r="C41" s="46" t="s">
        <v>356</v>
      </c>
      <c r="D41" s="47" t="s">
        <v>365</v>
      </c>
      <c r="E41" s="16" t="s">
        <v>101</v>
      </c>
      <c r="F41" s="23">
        <f>IF(E41="Asignado",15,0)</f>
        <v>15</v>
      </c>
      <c r="G41" s="16" t="s">
        <v>103</v>
      </c>
      <c r="H41" s="23">
        <f>IF(G41="Adecuado",15,0)</f>
        <v>15</v>
      </c>
      <c r="I41" s="16" t="s">
        <v>105</v>
      </c>
      <c r="J41" s="23">
        <f>IF(I41="Oportuna",15,0)</f>
        <v>15</v>
      </c>
      <c r="K41" s="16" t="s">
        <v>108</v>
      </c>
      <c r="L41" s="23">
        <f>IF(K41="Prevenir",15,IF(K41="Detectar",10,0))</f>
        <v>10</v>
      </c>
      <c r="M41" s="16" t="s">
        <v>110</v>
      </c>
      <c r="N41" s="23">
        <f>IF(M41="Confiable",15,0)</f>
        <v>15</v>
      </c>
      <c r="O41" s="16" t="s">
        <v>112</v>
      </c>
      <c r="P41" s="23">
        <f>IF(O41="Se Investigan y resuelven oportunamente",15,0)</f>
        <v>15</v>
      </c>
      <c r="Q41" s="16" t="s">
        <v>114</v>
      </c>
      <c r="R41" s="23">
        <f>IF(Q41="Completa",10,IF(Q41="Incompleta",5,0))</f>
        <v>10</v>
      </c>
      <c r="S41" s="23">
        <f>F41+H41+J41+L41+N41+P41+R41</f>
        <v>95</v>
      </c>
      <c r="T41" s="23" t="str">
        <f>IF(S41&gt;95,"Fuerte",IF(S41&gt;85,"Moderado","Debil"))</f>
        <v>Moderado</v>
      </c>
      <c r="U41" s="16" t="s">
        <v>119</v>
      </c>
      <c r="V41" s="23" t="str">
        <f>IF(U41="Siempre de manera consistente por parte del responsable","Fuerte",IF(U41="Algunas veces por parte del responsable","Moderado",IF(U41="No se ejecuta por parte del responsable","Debil",)))</f>
        <v>Fuerte</v>
      </c>
      <c r="W41" s="23" t="str">
        <f>IF(OR(T41="Debil",V41="Debil"),"Debil", IF(OR(T41="Moderado",V41="Moderado"),"Moderado",IF(AND(T41="Fuerte",V41="Fuerte"),"Fuerte",)))</f>
        <v>Moderado</v>
      </c>
      <c r="X41" s="23">
        <f>IF(W41="Fuerte",100,IF(W41="Moderado",50,0))</f>
        <v>50</v>
      </c>
      <c r="Y41" s="23" t="str">
        <f>IF(K41="Prevenir","Probabilidad",IF(K41="Detectar","Impacto","No es un Control"))</f>
        <v>Impacto</v>
      </c>
      <c r="Z41" s="16" t="s">
        <v>7</v>
      </c>
      <c r="AA41" s="16">
        <v>0</v>
      </c>
      <c r="AB41" s="16">
        <v>0</v>
      </c>
    </row>
    <row r="42" spans="1:28" ht="89.25" x14ac:dyDescent="0.25">
      <c r="A42" s="16"/>
      <c r="B42" s="18" t="str">
        <f>Matriz!B36</f>
        <v>Gestion Jurídica</v>
      </c>
      <c r="C42" s="46" t="s">
        <v>357</v>
      </c>
      <c r="D42" s="47" t="s">
        <v>395</v>
      </c>
      <c r="E42" s="16" t="s">
        <v>101</v>
      </c>
      <c r="F42" s="23">
        <f t="shared" ref="F42:F48" si="75">IF(E42="Asignado",15,0)</f>
        <v>15</v>
      </c>
      <c r="G42" s="16" t="s">
        <v>103</v>
      </c>
      <c r="H42" s="23">
        <f t="shared" ref="H42:H48" si="76">IF(G42="Adecuado",15,0)</f>
        <v>15</v>
      </c>
      <c r="I42" s="16" t="s">
        <v>105</v>
      </c>
      <c r="J42" s="23">
        <f t="shared" ref="J42:J48" si="77">IF(I42="Oportuna",15,0)</f>
        <v>15</v>
      </c>
      <c r="K42" s="16" t="s">
        <v>107</v>
      </c>
      <c r="L42" s="23">
        <f t="shared" ref="L42:L48" si="78">IF(K42="Prevenir",15,IF(K42="Detectar",10,0))</f>
        <v>15</v>
      </c>
      <c r="M42" s="16" t="s">
        <v>110</v>
      </c>
      <c r="N42" s="23">
        <f t="shared" ref="N42:N48" si="79">IF(M42="Confiable",15,0)</f>
        <v>15</v>
      </c>
      <c r="O42" s="16" t="s">
        <v>112</v>
      </c>
      <c r="P42" s="23">
        <f t="shared" ref="P42:P48" si="80">IF(O42="Se Investigan y resuelven oportunamente",15,0)</f>
        <v>15</v>
      </c>
      <c r="Q42" s="16" t="s">
        <v>114</v>
      </c>
      <c r="R42" s="23">
        <f t="shared" ref="R42:R48" si="81">IF(Q42="Completa",10,IF(Q42="Incompleta",5,0))</f>
        <v>10</v>
      </c>
      <c r="S42" s="23">
        <f>F42+H42+J42+L42+N42+P42+R42</f>
        <v>100</v>
      </c>
      <c r="T42" s="23" t="str">
        <f t="shared" ref="T42:T48" si="82">IF(S42&gt;95,"Fuerte",IF(S42&gt;85,"Moderado","Debil"))</f>
        <v>Fuerte</v>
      </c>
      <c r="U42" s="16" t="s">
        <v>119</v>
      </c>
      <c r="V42" s="23" t="str">
        <f t="shared" ref="V42:V48" si="83">IF(U42="Siempre de manera consistente por parte del responsable","Fuerte",IF(U42="Algunas veces por parte del responsable","Moderado",IF(U42="No se ejecuta por parte del responsable","Debil",)))</f>
        <v>Fuerte</v>
      </c>
      <c r="W42" s="23" t="str">
        <f t="shared" ref="W42:W48" si="84">IF(OR(T42="Debil",V42="Debil"),"Debil", IF(OR(T42="Moderado",V42="Moderado"),"Moderado",IF(AND(T42="Fuerte",V42="Fuerte"),"Fuerte",)))</f>
        <v>Fuerte</v>
      </c>
      <c r="X42" s="23">
        <f t="shared" ref="X42:X48" si="85">IF(W42="Fuerte",100,IF(W42="Moderado",50,0))</f>
        <v>100</v>
      </c>
      <c r="Y42" s="23" t="str">
        <f t="shared" ref="Y42:Y48" si="86">IF(K42="Prevenir","Probabilidad",IF(K42="Detectar","Impacto","No es un Control"))</f>
        <v>Probabilidad</v>
      </c>
      <c r="Z42" s="16" t="s">
        <v>147</v>
      </c>
      <c r="AA42" s="16">
        <v>1</v>
      </c>
      <c r="AB42" s="16">
        <v>0</v>
      </c>
    </row>
    <row r="43" spans="1:28" ht="76.5" x14ac:dyDescent="0.25">
      <c r="A43" s="16"/>
      <c r="B43" s="18" t="str">
        <f>Matriz!B37</f>
        <v>Gestion Juridica</v>
      </c>
      <c r="C43" s="46" t="s">
        <v>359</v>
      </c>
      <c r="D43" s="47" t="s">
        <v>367</v>
      </c>
      <c r="E43" s="16" t="s">
        <v>101</v>
      </c>
      <c r="F43" s="23">
        <f t="shared" si="75"/>
        <v>15</v>
      </c>
      <c r="G43" s="16" t="s">
        <v>103</v>
      </c>
      <c r="H43" s="23">
        <f t="shared" si="76"/>
        <v>15</v>
      </c>
      <c r="I43" s="16" t="s">
        <v>105</v>
      </c>
      <c r="J43" s="23">
        <f t="shared" si="77"/>
        <v>15</v>
      </c>
      <c r="K43" s="16" t="s">
        <v>107</v>
      </c>
      <c r="L43" s="23">
        <f t="shared" si="78"/>
        <v>15</v>
      </c>
      <c r="M43" s="16" t="s">
        <v>110</v>
      </c>
      <c r="N43" s="23">
        <f t="shared" si="79"/>
        <v>15</v>
      </c>
      <c r="O43" s="16" t="s">
        <v>112</v>
      </c>
      <c r="P43" s="23">
        <f t="shared" si="80"/>
        <v>15</v>
      </c>
      <c r="Q43" s="16" t="s">
        <v>114</v>
      </c>
      <c r="R43" s="23">
        <f t="shared" si="81"/>
        <v>10</v>
      </c>
      <c r="S43" s="23">
        <f t="shared" ref="S43:S48" si="87">F43+H43+J43+L43+N43+P43+R43</f>
        <v>100</v>
      </c>
      <c r="T43" s="23" t="str">
        <f t="shared" si="82"/>
        <v>Fuerte</v>
      </c>
      <c r="U43" s="16" t="s">
        <v>119</v>
      </c>
      <c r="V43" s="23" t="str">
        <f t="shared" si="83"/>
        <v>Fuerte</v>
      </c>
      <c r="W43" s="23" t="str">
        <f t="shared" si="84"/>
        <v>Fuerte</v>
      </c>
      <c r="X43" s="23">
        <f t="shared" si="85"/>
        <v>100</v>
      </c>
      <c r="Y43" s="23" t="str">
        <f t="shared" si="86"/>
        <v>Probabilidad</v>
      </c>
      <c r="Z43" s="16" t="s">
        <v>147</v>
      </c>
      <c r="AA43" s="16">
        <v>1</v>
      </c>
      <c r="AB43" s="16">
        <v>0</v>
      </c>
    </row>
    <row r="44" spans="1:28" ht="102" x14ac:dyDescent="0.25">
      <c r="A44" s="16"/>
      <c r="B44" s="18" t="str">
        <f>Matriz!B38</f>
        <v>Gestion Juridica</v>
      </c>
      <c r="C44" s="46" t="s">
        <v>360</v>
      </c>
      <c r="D44" s="47" t="s">
        <v>368</v>
      </c>
      <c r="E44" s="16" t="s">
        <v>101</v>
      </c>
      <c r="F44" s="23">
        <f t="shared" si="75"/>
        <v>15</v>
      </c>
      <c r="G44" s="16" t="s">
        <v>103</v>
      </c>
      <c r="H44" s="23">
        <f t="shared" si="76"/>
        <v>15</v>
      </c>
      <c r="I44" s="16" t="s">
        <v>105</v>
      </c>
      <c r="J44" s="23">
        <f t="shared" si="77"/>
        <v>15</v>
      </c>
      <c r="K44" s="16" t="s">
        <v>108</v>
      </c>
      <c r="L44" s="23">
        <f t="shared" si="78"/>
        <v>10</v>
      </c>
      <c r="M44" s="16" t="s">
        <v>110</v>
      </c>
      <c r="N44" s="23">
        <f t="shared" si="79"/>
        <v>15</v>
      </c>
      <c r="O44" s="16" t="s">
        <v>112</v>
      </c>
      <c r="P44" s="23">
        <f t="shared" si="80"/>
        <v>15</v>
      </c>
      <c r="Q44" s="16" t="s">
        <v>114</v>
      </c>
      <c r="R44" s="23">
        <f t="shared" si="81"/>
        <v>10</v>
      </c>
      <c r="S44" s="23">
        <f t="shared" si="87"/>
        <v>95</v>
      </c>
      <c r="T44" s="23" t="str">
        <f t="shared" si="82"/>
        <v>Moderado</v>
      </c>
      <c r="U44" s="16" t="s">
        <v>119</v>
      </c>
      <c r="V44" s="23" t="str">
        <f t="shared" si="83"/>
        <v>Fuerte</v>
      </c>
      <c r="W44" s="23" t="str">
        <f t="shared" si="84"/>
        <v>Moderado</v>
      </c>
      <c r="X44" s="23">
        <f t="shared" si="85"/>
        <v>50</v>
      </c>
      <c r="Y44" s="23" t="str">
        <f t="shared" si="86"/>
        <v>Impacto</v>
      </c>
      <c r="Z44" s="16" t="s">
        <v>7</v>
      </c>
      <c r="AA44" s="16">
        <v>0</v>
      </c>
      <c r="AB44" s="16">
        <v>0</v>
      </c>
    </row>
    <row r="45" spans="1:28" ht="140.25" x14ac:dyDescent="0.25">
      <c r="A45" s="16"/>
      <c r="B45" s="18" t="str">
        <f>Matriz!B39</f>
        <v>Gestion Juridica</v>
      </c>
      <c r="C45" s="46" t="s">
        <v>361</v>
      </c>
      <c r="D45" s="47" t="s">
        <v>369</v>
      </c>
      <c r="E45" s="16" t="s">
        <v>101</v>
      </c>
      <c r="F45" s="23">
        <f t="shared" si="75"/>
        <v>15</v>
      </c>
      <c r="G45" s="16" t="s">
        <v>103</v>
      </c>
      <c r="H45" s="23">
        <f t="shared" si="76"/>
        <v>15</v>
      </c>
      <c r="I45" s="16" t="s">
        <v>105</v>
      </c>
      <c r="J45" s="23">
        <f t="shared" si="77"/>
        <v>15</v>
      </c>
      <c r="K45" s="16" t="s">
        <v>107</v>
      </c>
      <c r="L45" s="23">
        <f t="shared" si="78"/>
        <v>15</v>
      </c>
      <c r="M45" s="16" t="s">
        <v>110</v>
      </c>
      <c r="N45" s="23">
        <f t="shared" si="79"/>
        <v>15</v>
      </c>
      <c r="O45" s="16" t="s">
        <v>112</v>
      </c>
      <c r="P45" s="23">
        <f t="shared" si="80"/>
        <v>15</v>
      </c>
      <c r="Q45" s="16" t="s">
        <v>114</v>
      </c>
      <c r="R45" s="23">
        <f t="shared" si="81"/>
        <v>10</v>
      </c>
      <c r="S45" s="23">
        <f t="shared" si="87"/>
        <v>100</v>
      </c>
      <c r="T45" s="23" t="str">
        <f t="shared" si="82"/>
        <v>Fuerte</v>
      </c>
      <c r="U45" s="16" t="s">
        <v>119</v>
      </c>
      <c r="V45" s="23" t="str">
        <f t="shared" si="83"/>
        <v>Fuerte</v>
      </c>
      <c r="W45" s="23" t="str">
        <f t="shared" si="84"/>
        <v>Fuerte</v>
      </c>
      <c r="X45" s="23">
        <f t="shared" si="85"/>
        <v>100</v>
      </c>
      <c r="Y45" s="23" t="str">
        <f t="shared" si="86"/>
        <v>Probabilidad</v>
      </c>
      <c r="Z45" s="16" t="s">
        <v>147</v>
      </c>
      <c r="AA45" s="16">
        <v>0</v>
      </c>
      <c r="AB45" s="16">
        <v>0</v>
      </c>
    </row>
    <row r="46" spans="1:28" ht="89.25" x14ac:dyDescent="0.25">
      <c r="A46" s="16"/>
      <c r="B46" s="18" t="str">
        <f>Matriz!B40</f>
        <v>Gestion Juridica</v>
      </c>
      <c r="C46" s="46" t="s">
        <v>362</v>
      </c>
      <c r="D46" s="47" t="s">
        <v>396</v>
      </c>
      <c r="E46" s="16" t="s">
        <v>101</v>
      </c>
      <c r="F46" s="23">
        <f t="shared" si="75"/>
        <v>15</v>
      </c>
      <c r="G46" s="16" t="s">
        <v>103</v>
      </c>
      <c r="H46" s="23">
        <f t="shared" si="76"/>
        <v>15</v>
      </c>
      <c r="I46" s="16" t="s">
        <v>105</v>
      </c>
      <c r="J46" s="23">
        <f t="shared" si="77"/>
        <v>15</v>
      </c>
      <c r="K46" s="16" t="s">
        <v>108</v>
      </c>
      <c r="L46" s="23">
        <f t="shared" si="78"/>
        <v>10</v>
      </c>
      <c r="M46" s="16" t="s">
        <v>110</v>
      </c>
      <c r="N46" s="23">
        <f t="shared" si="79"/>
        <v>15</v>
      </c>
      <c r="O46" s="16" t="s">
        <v>112</v>
      </c>
      <c r="P46" s="23">
        <f t="shared" si="80"/>
        <v>15</v>
      </c>
      <c r="Q46" s="16" t="s">
        <v>114</v>
      </c>
      <c r="R46" s="23">
        <f t="shared" si="81"/>
        <v>10</v>
      </c>
      <c r="S46" s="23">
        <f t="shared" si="87"/>
        <v>95</v>
      </c>
      <c r="T46" s="23" t="str">
        <f t="shared" si="82"/>
        <v>Moderado</v>
      </c>
      <c r="U46" s="16" t="s">
        <v>119</v>
      </c>
      <c r="V46" s="23" t="str">
        <f t="shared" si="83"/>
        <v>Fuerte</v>
      </c>
      <c r="W46" s="23" t="str">
        <f t="shared" si="84"/>
        <v>Moderado</v>
      </c>
      <c r="X46" s="23">
        <f t="shared" si="85"/>
        <v>50</v>
      </c>
      <c r="Y46" s="23" t="str">
        <f t="shared" si="86"/>
        <v>Impacto</v>
      </c>
      <c r="Z46" s="16" t="s">
        <v>7</v>
      </c>
      <c r="AA46" s="16">
        <v>0</v>
      </c>
      <c r="AB46" s="16">
        <v>0</v>
      </c>
    </row>
    <row r="47" spans="1:28" ht="76.5" x14ac:dyDescent="0.25">
      <c r="A47" s="16"/>
      <c r="B47" s="18" t="str">
        <f>Matriz!B41</f>
        <v>Gestion Juridica</v>
      </c>
      <c r="C47" s="46" t="s">
        <v>363</v>
      </c>
      <c r="D47" s="47" t="s">
        <v>341</v>
      </c>
      <c r="E47" s="16" t="s">
        <v>101</v>
      </c>
      <c r="F47" s="23">
        <f t="shared" si="75"/>
        <v>15</v>
      </c>
      <c r="G47" s="16" t="s">
        <v>103</v>
      </c>
      <c r="H47" s="23">
        <f t="shared" si="76"/>
        <v>15</v>
      </c>
      <c r="I47" s="16" t="s">
        <v>105</v>
      </c>
      <c r="J47" s="23">
        <f t="shared" si="77"/>
        <v>15</v>
      </c>
      <c r="K47" s="16" t="s">
        <v>107</v>
      </c>
      <c r="L47" s="23">
        <f t="shared" si="78"/>
        <v>15</v>
      </c>
      <c r="M47" s="16" t="s">
        <v>110</v>
      </c>
      <c r="N47" s="23">
        <f t="shared" si="79"/>
        <v>15</v>
      </c>
      <c r="O47" s="16" t="s">
        <v>112</v>
      </c>
      <c r="P47" s="23">
        <f t="shared" si="80"/>
        <v>15</v>
      </c>
      <c r="Q47" s="16" t="s">
        <v>114</v>
      </c>
      <c r="R47" s="23">
        <f t="shared" si="81"/>
        <v>10</v>
      </c>
      <c r="S47" s="23">
        <f t="shared" si="87"/>
        <v>100</v>
      </c>
      <c r="T47" s="23" t="str">
        <f t="shared" si="82"/>
        <v>Fuerte</v>
      </c>
      <c r="U47" s="16" t="s">
        <v>119</v>
      </c>
      <c r="V47" s="23" t="str">
        <f t="shared" si="83"/>
        <v>Fuerte</v>
      </c>
      <c r="W47" s="23" t="str">
        <f t="shared" si="84"/>
        <v>Fuerte</v>
      </c>
      <c r="X47" s="23">
        <f t="shared" si="85"/>
        <v>100</v>
      </c>
      <c r="Y47" s="23" t="str">
        <f t="shared" si="86"/>
        <v>Probabilidad</v>
      </c>
      <c r="Z47" s="16" t="s">
        <v>147</v>
      </c>
      <c r="AA47" s="16">
        <v>1</v>
      </c>
      <c r="AB47" s="16">
        <v>0</v>
      </c>
    </row>
    <row r="48" spans="1:28" ht="102" x14ac:dyDescent="0.25">
      <c r="A48" s="16"/>
      <c r="B48" s="18" t="str">
        <f>Matriz!B42</f>
        <v>Gestion Juridica</v>
      </c>
      <c r="C48" s="46" t="s">
        <v>364</v>
      </c>
      <c r="D48" s="47" t="s">
        <v>371</v>
      </c>
      <c r="E48" s="16" t="s">
        <v>101</v>
      </c>
      <c r="F48" s="23">
        <f t="shared" si="75"/>
        <v>15</v>
      </c>
      <c r="G48" s="16" t="s">
        <v>103</v>
      </c>
      <c r="H48" s="23">
        <f t="shared" si="76"/>
        <v>15</v>
      </c>
      <c r="I48" s="16" t="s">
        <v>105</v>
      </c>
      <c r="J48" s="23">
        <f t="shared" si="77"/>
        <v>15</v>
      </c>
      <c r="K48" s="16" t="s">
        <v>108</v>
      </c>
      <c r="L48" s="23">
        <f t="shared" si="78"/>
        <v>10</v>
      </c>
      <c r="M48" s="16" t="s">
        <v>110</v>
      </c>
      <c r="N48" s="23">
        <f t="shared" si="79"/>
        <v>15</v>
      </c>
      <c r="O48" s="16" t="s">
        <v>112</v>
      </c>
      <c r="P48" s="23">
        <f t="shared" si="80"/>
        <v>15</v>
      </c>
      <c r="Q48" s="16" t="s">
        <v>114</v>
      </c>
      <c r="R48" s="23">
        <f t="shared" si="81"/>
        <v>10</v>
      </c>
      <c r="S48" s="23">
        <f t="shared" si="87"/>
        <v>95</v>
      </c>
      <c r="T48" s="23" t="str">
        <f t="shared" si="82"/>
        <v>Moderado</v>
      </c>
      <c r="U48" s="16" t="s">
        <v>119</v>
      </c>
      <c r="V48" s="23" t="str">
        <f t="shared" si="83"/>
        <v>Fuerte</v>
      </c>
      <c r="W48" s="23" t="str">
        <f t="shared" si="84"/>
        <v>Moderado</v>
      </c>
      <c r="X48" s="23">
        <f t="shared" si="85"/>
        <v>50</v>
      </c>
      <c r="Y48" s="23" t="str">
        <f t="shared" si="86"/>
        <v>Impacto</v>
      </c>
      <c r="Z48" s="16" t="s">
        <v>7</v>
      </c>
      <c r="AA48" s="16">
        <v>0</v>
      </c>
      <c r="AB48" s="16">
        <v>0</v>
      </c>
    </row>
    <row r="49" spans="1:28" ht="76.5" x14ac:dyDescent="0.25">
      <c r="A49" s="16"/>
      <c r="B49" s="18" t="str">
        <f>Matriz!B43</f>
        <v>Gestión de Bienes y Servicios Generales</v>
      </c>
      <c r="C49" s="46" t="s">
        <v>403</v>
      </c>
      <c r="D49" s="47" t="s">
        <v>405</v>
      </c>
      <c r="E49" s="16" t="s">
        <v>101</v>
      </c>
      <c r="F49" s="23">
        <f>IF(E49="Asignado",15,0)</f>
        <v>15</v>
      </c>
      <c r="G49" s="16" t="s">
        <v>103</v>
      </c>
      <c r="H49" s="23">
        <f>IF(G49="Adecuado",15,0)</f>
        <v>15</v>
      </c>
      <c r="I49" s="16" t="s">
        <v>105</v>
      </c>
      <c r="J49" s="23">
        <f>IF(I49="Oportuna",15,0)</f>
        <v>15</v>
      </c>
      <c r="K49" s="16" t="s">
        <v>107</v>
      </c>
      <c r="L49" s="23">
        <f>IF(K49="Prevenir",15,IF(K49="Detectar",10,0))</f>
        <v>15</v>
      </c>
      <c r="M49" s="16" t="s">
        <v>110</v>
      </c>
      <c r="N49" s="23">
        <f>IF(M49="Confiable",15,0)</f>
        <v>15</v>
      </c>
      <c r="O49" s="16" t="s">
        <v>112</v>
      </c>
      <c r="P49" s="23">
        <f>IF(O49="Se Investigan y resuelven oportunamente",15,0)</f>
        <v>15</v>
      </c>
      <c r="Q49" s="16" t="s">
        <v>114</v>
      </c>
      <c r="R49" s="23">
        <f>IF(Q49="Completa",10,IF(Q49="Incompleta",5,0))</f>
        <v>10</v>
      </c>
      <c r="S49" s="23">
        <f>F49+H49+J49+L49+N49+P49+R49</f>
        <v>100</v>
      </c>
      <c r="T49" s="23" t="str">
        <f>IF(S49&gt;95,"Fuerte",IF(S49&gt;85,"Moderado","Debil"))</f>
        <v>Fuerte</v>
      </c>
      <c r="U49" s="16" t="s">
        <v>119</v>
      </c>
      <c r="V49" s="23" t="str">
        <f>IF(U49="Siempre de manera consistente por parte del responsable","Fuerte",IF(U49="Algunas veces por parte del responsable","Moderado",IF(U49="No se ejecuta por parte del responsable","Debil",)))</f>
        <v>Fuerte</v>
      </c>
      <c r="W49" s="23" t="str">
        <f>IF(OR(T49="Debil",V49="Debil"),"Debil", IF(OR(T49="Moderado",V49="Moderado"),"Moderado",IF(AND(T49="Fuerte",V49="Fuerte"),"Fuerte",)))</f>
        <v>Fuerte</v>
      </c>
      <c r="X49" s="23">
        <f>IF(W49="Fuerte",100,IF(W49="Moderado",50,0))</f>
        <v>100</v>
      </c>
      <c r="Y49" s="23" t="str">
        <f>IF(K49="Prevenir","Probabilidad",IF(K49="Detectar","Impacto","No es un Control"))</f>
        <v>Probabilidad</v>
      </c>
      <c r="Z49" s="16" t="str">
        <f>W49</f>
        <v>Fuerte</v>
      </c>
      <c r="AA49" s="16">
        <v>2</v>
      </c>
      <c r="AB49" s="16">
        <v>0</v>
      </c>
    </row>
    <row r="50" spans="1:28" ht="51" x14ac:dyDescent="0.25">
      <c r="A50" s="16"/>
      <c r="B50" s="18" t="str">
        <f>Matriz!B44</f>
        <v>Gestión de Bienes y Servicios Generales</v>
      </c>
      <c r="C50" s="46" t="s">
        <v>404</v>
      </c>
      <c r="D50" s="47" t="s">
        <v>413</v>
      </c>
      <c r="E50" s="16" t="s">
        <v>102</v>
      </c>
      <c r="F50" s="23">
        <f t="shared" ref="F50" si="88">IF(E50="Asignado",15,0)</f>
        <v>0</v>
      </c>
      <c r="G50" s="16" t="s">
        <v>103</v>
      </c>
      <c r="H50" s="23">
        <f t="shared" ref="H50" si="89">IF(G50="Adecuado",15,0)</f>
        <v>15</v>
      </c>
      <c r="I50" s="16" t="s">
        <v>105</v>
      </c>
      <c r="J50" s="23">
        <f t="shared" ref="J50" si="90">IF(I50="Oportuna",15,0)</f>
        <v>15</v>
      </c>
      <c r="K50" s="16" t="s">
        <v>108</v>
      </c>
      <c r="L50" s="23">
        <f t="shared" ref="L50" si="91">IF(K50="Prevenir",15,IF(K50="Detectar",10,0))</f>
        <v>10</v>
      </c>
      <c r="M50" s="16" t="s">
        <v>110</v>
      </c>
      <c r="N50" s="23">
        <f t="shared" ref="N50" si="92">IF(M50="Confiable",15,0)</f>
        <v>15</v>
      </c>
      <c r="O50" s="16" t="s">
        <v>112</v>
      </c>
      <c r="P50" s="23">
        <f t="shared" ref="P50" si="93">IF(O50="Se Investigan y resuelven oportunamente",15,0)</f>
        <v>15</v>
      </c>
      <c r="Q50" s="16" t="s">
        <v>114</v>
      </c>
      <c r="R50" s="23">
        <f t="shared" ref="R50" si="94">IF(Q50="Completa",10,IF(Q50="Incompleta",5,0))</f>
        <v>10</v>
      </c>
      <c r="S50" s="23">
        <f>F50+H50+J50+L50+N50+P50+R50</f>
        <v>80</v>
      </c>
      <c r="T50" s="23" t="str">
        <f t="shared" ref="T50" si="95">IF(S50&gt;95,"Fuerte",IF(S50&gt;85,"Moderado","Debil"))</f>
        <v>Debil</v>
      </c>
      <c r="U50" s="16" t="s">
        <v>121</v>
      </c>
      <c r="V50" s="23" t="str">
        <f t="shared" ref="V50" si="96">IF(U50="Siempre de manera consistente por parte del responsable","Fuerte",IF(U50="Algunas veces por parte del responsable","Moderado",IF(U50="No se ejecuta por parte del responsable","Debil",)))</f>
        <v>Debil</v>
      </c>
      <c r="W50" s="23" t="str">
        <f t="shared" ref="W50" si="97">IF(OR(T50="Debil",V50="Debil"),"Debil", IF(OR(T50="Moderado",V50="Moderado"),"Moderado",IF(AND(T50="Fuerte",V50="Fuerte"),"Fuerte",)))</f>
        <v>Debil</v>
      </c>
      <c r="X50" s="23">
        <f t="shared" ref="X50" si="98">IF(W50="Fuerte",100,IF(W50="Moderado",50,0))</f>
        <v>0</v>
      </c>
      <c r="Y50" s="23" t="str">
        <f t="shared" ref="Y50" si="99">IF(K50="Prevenir","Probabilidad",IF(K50="Detectar","Impacto","No es un Control"))</f>
        <v>Impacto</v>
      </c>
      <c r="Z50" s="16" t="s">
        <v>414</v>
      </c>
      <c r="AA50" s="16"/>
      <c r="AB50" s="16"/>
    </row>
    <row r="51" spans="1:28" x14ac:dyDescent="0.25">
      <c r="A51" s="16"/>
      <c r="B51" s="23">
        <f>Matriz!B45</f>
        <v>0</v>
      </c>
      <c r="C51" s="16"/>
      <c r="D51" s="16"/>
      <c r="E51" s="16"/>
      <c r="F51" s="23">
        <f t="shared" ref="F51:F56" si="100">IF(E51="Asignado",15,0)</f>
        <v>0</v>
      </c>
      <c r="G51" s="16"/>
      <c r="H51" s="23">
        <f t="shared" ref="H51:H56" si="101">IF(G51="Adecuado",15,0)</f>
        <v>0</v>
      </c>
      <c r="I51" s="16"/>
      <c r="J51" s="23">
        <f t="shared" ref="J51:J56" si="102">IF(I51="Oportuna",15,0)</f>
        <v>0</v>
      </c>
      <c r="K51" s="16"/>
      <c r="L51" s="23">
        <f t="shared" ref="L51:L56" si="103">IF(K51="Prevenir",15,IF(K51="Detectar",10,0))</f>
        <v>0</v>
      </c>
      <c r="M51" s="16"/>
      <c r="N51" s="23">
        <f t="shared" ref="N51:N56" si="104">IF(M51="Confiable",15,0)</f>
        <v>0</v>
      </c>
      <c r="O51" s="16"/>
      <c r="P51" s="23">
        <f t="shared" ref="P51:P56" si="105">IF(O51="Se Investigan y resuelven oportunamente",15,0)</f>
        <v>0</v>
      </c>
      <c r="Q51" s="16"/>
      <c r="R51" s="23">
        <f t="shared" ref="R51:R55" si="106">IF(Q51="Completa",10,IF(Q51="Incompleta",5,0))</f>
        <v>0</v>
      </c>
      <c r="S51" s="23">
        <f t="shared" ref="S51:S56" si="107">F51+H51+J51+L51+N51+P51+R51</f>
        <v>0</v>
      </c>
      <c r="T51" s="23" t="str">
        <f t="shared" ref="T51:T55" si="108">IF(S51&gt;95,"Fuerte",IF(S51&gt;85,"Moderado","Debil"))</f>
        <v>Debil</v>
      </c>
      <c r="U51" s="16"/>
      <c r="V51" s="23">
        <f t="shared" ref="V51:V56" si="109">IF(U51="Siempre de manera consistente por parte del responsable","Fuerte",IF(U51="Algunas veces por parte del responsable","Moderado",IF(U51="No se ejecuta por parte del responsable","Debil",)))</f>
        <v>0</v>
      </c>
      <c r="W51" s="23" t="str">
        <f t="shared" ref="W51:W56" si="110">IF(OR(T51="Debil",V51="Debil"),"Debil", IF(OR(T51="Moderado",V51="Moderado"),"Moderado",IF(AND(T51="Fuerte",V51="Fuerte"),"Fuerte",)))</f>
        <v>Debil</v>
      </c>
      <c r="X51" s="23">
        <f t="shared" ref="X51:X56" si="111">IF(W51="Fuerte",100,IF(W51="Moderado",50,0))</f>
        <v>0</v>
      </c>
      <c r="Y51" s="23" t="str">
        <f t="shared" ref="Y51:Y56" si="112">IF(K51="Prevenir","Probabilidad",IF(K51="Detectar","Impacto","No es un Control"))</f>
        <v>No es un Control</v>
      </c>
      <c r="Z51" s="16"/>
      <c r="AA51" s="16"/>
      <c r="AB51" s="16"/>
    </row>
    <row r="52" spans="1:28" x14ac:dyDescent="0.25">
      <c r="A52" s="16"/>
      <c r="B52" s="23">
        <f>Matriz!B46</f>
        <v>0</v>
      </c>
      <c r="C52" s="16"/>
      <c r="D52" s="16"/>
      <c r="E52" s="16"/>
      <c r="F52" s="23">
        <f t="shared" si="100"/>
        <v>0</v>
      </c>
      <c r="G52" s="16"/>
      <c r="H52" s="23">
        <f t="shared" si="101"/>
        <v>0</v>
      </c>
      <c r="I52" s="16"/>
      <c r="J52" s="23">
        <f t="shared" si="102"/>
        <v>0</v>
      </c>
      <c r="K52" s="16"/>
      <c r="L52" s="23">
        <f t="shared" si="103"/>
        <v>0</v>
      </c>
      <c r="M52" s="16"/>
      <c r="N52" s="23">
        <f t="shared" si="104"/>
        <v>0</v>
      </c>
      <c r="O52" s="16"/>
      <c r="P52" s="23">
        <f t="shared" si="105"/>
        <v>0</v>
      </c>
      <c r="Q52" s="16"/>
      <c r="R52" s="23">
        <f t="shared" si="106"/>
        <v>0</v>
      </c>
      <c r="S52" s="23">
        <f t="shared" si="107"/>
        <v>0</v>
      </c>
      <c r="T52" s="23" t="str">
        <f t="shared" si="108"/>
        <v>Debil</v>
      </c>
      <c r="U52" s="16"/>
      <c r="V52" s="23">
        <f t="shared" si="109"/>
        <v>0</v>
      </c>
      <c r="W52" s="23" t="str">
        <f t="shared" si="110"/>
        <v>Debil</v>
      </c>
      <c r="X52" s="23">
        <f t="shared" si="111"/>
        <v>0</v>
      </c>
      <c r="Y52" s="23" t="str">
        <f t="shared" si="112"/>
        <v>No es un Control</v>
      </c>
      <c r="Z52" s="16"/>
      <c r="AA52" s="16"/>
      <c r="AB52" s="16"/>
    </row>
    <row r="53" spans="1:28" x14ac:dyDescent="0.25">
      <c r="A53" s="16"/>
      <c r="B53" s="23">
        <f>Matriz!B47</f>
        <v>0</v>
      </c>
      <c r="C53" s="16"/>
      <c r="D53" s="16"/>
      <c r="E53" s="16"/>
      <c r="F53" s="23">
        <f t="shared" si="100"/>
        <v>0</v>
      </c>
      <c r="G53" s="16"/>
      <c r="H53" s="23">
        <f t="shared" si="101"/>
        <v>0</v>
      </c>
      <c r="I53" s="16"/>
      <c r="J53" s="23">
        <f t="shared" si="102"/>
        <v>0</v>
      </c>
      <c r="K53" s="16"/>
      <c r="L53" s="23">
        <f t="shared" si="103"/>
        <v>0</v>
      </c>
      <c r="M53" s="16"/>
      <c r="N53" s="23">
        <f t="shared" si="104"/>
        <v>0</v>
      </c>
      <c r="O53" s="16"/>
      <c r="P53" s="23">
        <f t="shared" si="105"/>
        <v>0</v>
      </c>
      <c r="Q53" s="16"/>
      <c r="R53" s="23">
        <f t="shared" si="106"/>
        <v>0</v>
      </c>
      <c r="S53" s="23">
        <f t="shared" si="107"/>
        <v>0</v>
      </c>
      <c r="T53" s="23" t="str">
        <f t="shared" si="108"/>
        <v>Debil</v>
      </c>
      <c r="U53" s="16"/>
      <c r="V53" s="23">
        <f t="shared" si="109"/>
        <v>0</v>
      </c>
      <c r="W53" s="23" t="str">
        <f t="shared" si="110"/>
        <v>Debil</v>
      </c>
      <c r="X53" s="23">
        <f t="shared" si="111"/>
        <v>0</v>
      </c>
      <c r="Y53" s="23" t="str">
        <f t="shared" si="112"/>
        <v>No es un Control</v>
      </c>
      <c r="Z53" s="16"/>
      <c r="AA53" s="16"/>
      <c r="AB53" s="16"/>
    </row>
    <row r="54" spans="1:28" x14ac:dyDescent="0.25">
      <c r="A54" s="16"/>
      <c r="B54" s="23" t="str">
        <f>Matriz!C48</f>
        <v>Pedro José Portilla Ubaté / Jefe Oficina Asesora de Planeación</v>
      </c>
      <c r="C54" s="16"/>
      <c r="D54" s="16"/>
      <c r="E54" s="16"/>
      <c r="F54" s="23">
        <f t="shared" si="100"/>
        <v>0</v>
      </c>
      <c r="G54" s="16"/>
      <c r="H54" s="23">
        <f t="shared" si="101"/>
        <v>0</v>
      </c>
      <c r="I54" s="16"/>
      <c r="J54" s="23">
        <f t="shared" si="102"/>
        <v>0</v>
      </c>
      <c r="K54" s="16"/>
      <c r="L54" s="23">
        <f t="shared" si="103"/>
        <v>0</v>
      </c>
      <c r="M54" s="16"/>
      <c r="N54" s="23">
        <f t="shared" si="104"/>
        <v>0</v>
      </c>
      <c r="O54" s="16"/>
      <c r="P54" s="23">
        <f t="shared" si="105"/>
        <v>0</v>
      </c>
      <c r="Q54" s="16"/>
      <c r="R54" s="23">
        <f t="shared" si="106"/>
        <v>0</v>
      </c>
      <c r="S54" s="23">
        <f t="shared" si="107"/>
        <v>0</v>
      </c>
      <c r="T54" s="23" t="str">
        <f t="shared" si="108"/>
        <v>Debil</v>
      </c>
      <c r="U54" s="16"/>
      <c r="V54" s="23">
        <f t="shared" si="109"/>
        <v>0</v>
      </c>
      <c r="W54" s="23" t="str">
        <f t="shared" si="110"/>
        <v>Debil</v>
      </c>
      <c r="X54" s="23">
        <f t="shared" si="111"/>
        <v>0</v>
      </c>
      <c r="Y54" s="23" t="str">
        <f t="shared" si="112"/>
        <v>No es un Control</v>
      </c>
      <c r="Z54" s="16"/>
      <c r="AA54" s="16"/>
      <c r="AB54" s="16"/>
    </row>
    <row r="55" spans="1:28" x14ac:dyDescent="0.25">
      <c r="A55" s="16"/>
      <c r="B55" s="23" t="str">
        <f>Matriz!C49</f>
        <v>José Joaquín Vargas Ramírez / Profesional Especializado OAP</v>
      </c>
      <c r="C55" s="16"/>
      <c r="D55" s="16"/>
      <c r="E55" s="16"/>
      <c r="F55" s="23">
        <f t="shared" si="100"/>
        <v>0</v>
      </c>
      <c r="G55" s="16"/>
      <c r="H55" s="23">
        <f t="shared" si="101"/>
        <v>0</v>
      </c>
      <c r="I55" s="16"/>
      <c r="J55" s="23">
        <f t="shared" si="102"/>
        <v>0</v>
      </c>
      <c r="K55" s="16"/>
      <c r="L55" s="23">
        <f t="shared" si="103"/>
        <v>0</v>
      </c>
      <c r="M55" s="16"/>
      <c r="N55" s="23">
        <f t="shared" si="104"/>
        <v>0</v>
      </c>
      <c r="O55" s="16"/>
      <c r="P55" s="23">
        <f t="shared" si="105"/>
        <v>0</v>
      </c>
      <c r="Q55" s="16"/>
      <c r="R55" s="23">
        <f t="shared" si="106"/>
        <v>0</v>
      </c>
      <c r="S55" s="23">
        <f t="shared" si="107"/>
        <v>0</v>
      </c>
      <c r="T55" s="23" t="str">
        <f t="shared" si="108"/>
        <v>Debil</v>
      </c>
      <c r="U55" s="16"/>
      <c r="V55" s="23">
        <f t="shared" si="109"/>
        <v>0</v>
      </c>
      <c r="W55" s="23" t="str">
        <f t="shared" si="110"/>
        <v>Debil</v>
      </c>
      <c r="X55" s="23">
        <f t="shared" si="111"/>
        <v>0</v>
      </c>
      <c r="Y55" s="23" t="str">
        <f t="shared" si="112"/>
        <v>No es un Control</v>
      </c>
      <c r="Z55" s="16"/>
      <c r="AA55" s="16"/>
      <c r="AB55" s="16"/>
    </row>
    <row r="56" spans="1:28" x14ac:dyDescent="0.25">
      <c r="A56" s="16"/>
      <c r="B56" s="23" t="str">
        <f>Matriz!C50</f>
        <v>Camilo Emanuel Salgado Gil / Profesional Especializado OAP</v>
      </c>
      <c r="C56" s="16"/>
      <c r="D56" s="16"/>
      <c r="E56" s="16"/>
      <c r="F56" s="23">
        <f t="shared" si="100"/>
        <v>0</v>
      </c>
      <c r="G56" s="16"/>
      <c r="H56" s="23">
        <f t="shared" si="101"/>
        <v>0</v>
      </c>
      <c r="I56" s="16"/>
      <c r="J56" s="23">
        <f t="shared" si="102"/>
        <v>0</v>
      </c>
      <c r="K56" s="16"/>
      <c r="L56" s="23">
        <f t="shared" si="103"/>
        <v>0</v>
      </c>
      <c r="M56" s="16"/>
      <c r="N56" s="23">
        <f t="shared" si="104"/>
        <v>0</v>
      </c>
      <c r="O56" s="16"/>
      <c r="P56" s="23">
        <f t="shared" si="105"/>
        <v>0</v>
      </c>
      <c r="Q56" s="16"/>
      <c r="R56" s="23">
        <f>IF(Q56="Completa",10,IF(Q56="Incompleta",5,0))</f>
        <v>0</v>
      </c>
      <c r="S56" s="23">
        <f t="shared" si="107"/>
        <v>0</v>
      </c>
      <c r="T56" s="23" t="str">
        <f>IF(S56&gt;95,"Fuerte",IF(S56&gt;85,"Moderado","Debil"))</f>
        <v>Debil</v>
      </c>
      <c r="U56" s="16"/>
      <c r="V56" s="23">
        <f t="shared" si="109"/>
        <v>0</v>
      </c>
      <c r="W56" s="23" t="str">
        <f t="shared" si="110"/>
        <v>Debil</v>
      </c>
      <c r="X56" s="23">
        <f t="shared" si="111"/>
        <v>0</v>
      </c>
      <c r="Y56" s="23" t="str">
        <f t="shared" si="112"/>
        <v>No es un Control</v>
      </c>
      <c r="Z56" s="16"/>
      <c r="AA56" s="16"/>
      <c r="AB56" s="16"/>
    </row>
  </sheetData>
  <mergeCells count="21">
    <mergeCell ref="E15:F15"/>
    <mergeCell ref="G15:H15"/>
    <mergeCell ref="I15:J15"/>
    <mergeCell ref="K15:L15"/>
    <mergeCell ref="M15:N15"/>
    <mergeCell ref="P4:P6"/>
    <mergeCell ref="Q4:Q6"/>
    <mergeCell ref="S4:T10"/>
    <mergeCell ref="U4:U6"/>
    <mergeCell ref="Q15:R15"/>
    <mergeCell ref="O15:P15"/>
    <mergeCell ref="B4:I10"/>
    <mergeCell ref="K4:L10"/>
    <mergeCell ref="M4:M6"/>
    <mergeCell ref="N4:N6"/>
    <mergeCell ref="O4:O6"/>
    <mergeCell ref="V4:V6"/>
    <mergeCell ref="W4:W6"/>
    <mergeCell ref="X4:X6"/>
    <mergeCell ref="Y4:Y6"/>
    <mergeCell ref="AA4:AB10"/>
  </mergeCells>
  <dataValidations count="8">
    <dataValidation type="list" showInputMessage="1" showErrorMessage="1" sqref="E16:E105">
      <formula1>$A$2:$B$2</formula1>
    </dataValidation>
    <dataValidation type="list" allowBlank="1" showInputMessage="1" showErrorMessage="1" sqref="G16:G105">
      <formula1>$C$2:$D$2</formula1>
    </dataValidation>
    <dataValidation type="list" allowBlank="1" showInputMessage="1" showErrorMessage="1" sqref="I16:I105">
      <formula1>$E$2:$F$2</formula1>
    </dataValidation>
    <dataValidation type="list" allowBlank="1" showInputMessage="1" showErrorMessage="1" sqref="K16:K105">
      <formula1>$G$2:$I$2</formula1>
    </dataValidation>
    <dataValidation type="list" showInputMessage="1" showErrorMessage="1" sqref="M16:M105">
      <formula1>$J$2:$K$2</formula1>
    </dataValidation>
    <dataValidation type="list" allowBlank="1" showInputMessage="1" showErrorMessage="1" sqref="O16:O105">
      <formula1>$L$2:$M$2</formula1>
    </dataValidation>
    <dataValidation type="list" allowBlank="1" showInputMessage="1" showErrorMessage="1" sqref="Q16:Q105">
      <formula1>$N$2:$P$2</formula1>
    </dataValidation>
    <dataValidation type="list" showInputMessage="1" showErrorMessage="1" sqref="U16:U105">
      <formula1>$Q$2:$S$2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Probabilidad</vt:lpstr>
      <vt:lpstr>Impacto Proceso -SD</vt:lpstr>
      <vt:lpstr>Impacto Corrupción</vt:lpstr>
      <vt:lpstr>Matriz</vt:lpstr>
      <vt:lpstr>Controles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 Emanuel Salgado Gil</dc:creator>
  <cp:lastModifiedBy>Camilo Emanuel Salgado Gil</cp:lastModifiedBy>
  <cp:lastPrinted>2019-01-25T20:12:20Z</cp:lastPrinted>
  <dcterms:created xsi:type="dcterms:W3CDTF">2018-10-23T21:15:37Z</dcterms:created>
  <dcterms:modified xsi:type="dcterms:W3CDTF">2019-02-01T14:42:03Z</dcterms:modified>
</cp:coreProperties>
</file>