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Hewlett Packard\Documents\SDDE\"/>
    </mc:Choice>
  </mc:AlternateContent>
  <xr:revisionPtr revIDLastSave="0" documentId="8_{89931D30-85A1-4174-B2A2-784FE3E79C35}"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 r:id="rId11"/>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5" i="8" l="1"/>
  <c r="AN54" i="8"/>
  <c r="AO47" i="8"/>
  <c r="AN47" i="8"/>
  <c r="AO42" i="8"/>
  <c r="AN42" i="8"/>
  <c r="AO37" i="8"/>
  <c r="AN37" i="8"/>
  <c r="AN34" i="8"/>
  <c r="AO32" i="8"/>
  <c r="AN32" i="8"/>
  <c r="V47" i="8"/>
  <c r="V42" i="8"/>
  <c r="V37" i="8"/>
  <c r="V34" i="8"/>
  <c r="V32" i="8"/>
  <c r="V30" i="8"/>
  <c r="AL30" i="8"/>
  <c r="AO30" i="8"/>
  <c r="AN27" i="8"/>
  <c r="AL47" i="8"/>
  <c r="AL48" i="8" s="1"/>
  <c r="AL49" i="8" s="1"/>
  <c r="AL37" i="8"/>
  <c r="AL42" i="8" l="1"/>
  <c r="AL45" i="8" s="1"/>
  <c r="AL46" i="8" s="1"/>
  <c r="AL43" i="8"/>
  <c r="AL44" i="8" s="1"/>
  <c r="AL38" i="8"/>
  <c r="AL39" i="8"/>
  <c r="AL40" i="8"/>
  <c r="AL41" i="8" l="1"/>
  <c r="AL32" i="8" l="1"/>
  <c r="AL54" i="8"/>
  <c r="AK54" i="8"/>
  <c r="AK49" i="8"/>
  <c r="AK48" i="8"/>
  <c r="AK47" i="8"/>
  <c r="AK46" i="8"/>
  <c r="AK45" i="8"/>
  <c r="AK44" i="8"/>
  <c r="AK33" i="8"/>
  <c r="AK32" i="8"/>
  <c r="AK31" i="8"/>
  <c r="AO25" i="8"/>
  <c r="AK43" i="8"/>
  <c r="AK42" i="8"/>
  <c r="AK41" i="8"/>
  <c r="AK40" i="8"/>
  <c r="AK39" i="8"/>
  <c r="AK38" i="8"/>
  <c r="AK37" i="8"/>
  <c r="AM26" i="8"/>
  <c r="AL26" i="8"/>
  <c r="W667" i="8"/>
  <c r="X667" i="8" s="1"/>
  <c r="W662" i="8"/>
  <c r="X662" i="8" s="1"/>
  <c r="W657" i="8"/>
  <c r="X657" i="8" s="1"/>
  <c r="W652" i="8"/>
  <c r="X652" i="8" s="1"/>
  <c r="W647" i="8"/>
  <c r="X647" i="8" s="1"/>
  <c r="W642" i="8"/>
  <c r="X642" i="8" s="1"/>
  <c r="W637" i="8"/>
  <c r="X637" i="8" s="1"/>
  <c r="W632" i="8"/>
  <c r="X632" i="8" s="1"/>
  <c r="W627" i="8"/>
  <c r="X627" i="8" s="1"/>
  <c r="W622" i="8"/>
  <c r="X622" i="8" s="1"/>
  <c r="W617" i="8"/>
  <c r="X617" i="8" s="1"/>
  <c r="W612" i="8"/>
  <c r="X612" i="8" s="1"/>
  <c r="W607" i="8"/>
  <c r="X607" i="8" s="1"/>
  <c r="W602" i="8"/>
  <c r="X602" i="8" s="1"/>
  <c r="W597" i="8"/>
  <c r="X597" i="8" s="1"/>
  <c r="W592" i="8"/>
  <c r="X592" i="8" s="1"/>
  <c r="W587" i="8"/>
  <c r="X587" i="8" s="1"/>
  <c r="W582" i="8"/>
  <c r="X582" i="8" s="1"/>
  <c r="W577" i="8"/>
  <c r="X577" i="8" s="1"/>
  <c r="W572" i="8"/>
  <c r="X572" i="8" s="1"/>
  <c r="W567" i="8"/>
  <c r="X567" i="8" s="1"/>
  <c r="W562" i="8"/>
  <c r="X562" i="8" s="1"/>
  <c r="W557" i="8"/>
  <c r="X557" i="8" s="1"/>
  <c r="W552" i="8"/>
  <c r="X552" i="8" s="1"/>
  <c r="W547" i="8"/>
  <c r="X547" i="8" s="1"/>
  <c r="W542" i="8"/>
  <c r="X542" i="8" s="1"/>
  <c r="W537" i="8"/>
  <c r="X537" i="8" s="1"/>
  <c r="W532" i="8"/>
  <c r="X532" i="8" s="1"/>
  <c r="B532" i="8"/>
  <c r="W527" i="8"/>
  <c r="X527" i="8" s="1"/>
  <c r="W522" i="8"/>
  <c r="X522" i="8" s="1"/>
  <c r="B522" i="8"/>
  <c r="W517" i="8"/>
  <c r="X517" i="8" s="1"/>
  <c r="B517" i="8"/>
  <c r="W512" i="8"/>
  <c r="X512" i="8" s="1"/>
  <c r="B512" i="8"/>
  <c r="W507" i="8"/>
  <c r="X507" i="8" s="1"/>
  <c r="W502" i="8"/>
  <c r="X502" i="8" s="1"/>
  <c r="W497" i="8"/>
  <c r="X497" i="8" s="1"/>
  <c r="W492" i="8"/>
  <c r="X492" i="8" s="1"/>
  <c r="W487" i="8"/>
  <c r="X487" i="8" s="1"/>
  <c r="B487" i="8"/>
  <c r="W482" i="8"/>
  <c r="X482" i="8" s="1"/>
  <c r="B482" i="8"/>
  <c r="W477" i="8"/>
  <c r="X477" i="8" s="1"/>
  <c r="W472" i="8"/>
  <c r="X472" i="8" s="1"/>
  <c r="W467" i="8"/>
  <c r="X467" i="8" s="1"/>
  <c r="W462" i="8"/>
  <c r="X462" i="8" s="1"/>
  <c r="W457" i="8"/>
  <c r="X457" i="8" s="1"/>
  <c r="B457" i="8"/>
  <c r="W452" i="8"/>
  <c r="X452" i="8" s="1"/>
  <c r="B452" i="8"/>
  <c r="W447" i="8"/>
  <c r="X447" i="8" s="1"/>
  <c r="B447" i="8"/>
  <c r="W442" i="8"/>
  <c r="X442" i="8" s="1"/>
  <c r="B442" i="8"/>
  <c r="W437" i="8"/>
  <c r="X437" i="8" s="1"/>
  <c r="B437" i="8"/>
  <c r="E427" i="8"/>
  <c r="E422" i="8"/>
  <c r="E417" i="8"/>
  <c r="E412" i="8"/>
  <c r="E407" i="8"/>
  <c r="E402" i="8"/>
  <c r="E397" i="8"/>
  <c r="E392" i="8"/>
  <c r="E387" i="8"/>
  <c r="E382" i="8"/>
  <c r="E377" i="8"/>
  <c r="E372" i="8"/>
  <c r="E367" i="8"/>
  <c r="E362" i="8"/>
  <c r="E357" i="8"/>
  <c r="E352" i="8"/>
  <c r="E347" i="8"/>
  <c r="E342" i="8"/>
  <c r="E337" i="8"/>
  <c r="E332" i="8"/>
  <c r="E327" i="8"/>
  <c r="E322" i="8"/>
  <c r="E317" i="8"/>
  <c r="E312" i="8"/>
  <c r="E307" i="8"/>
  <c r="E302" i="8"/>
  <c r="E297" i="8"/>
  <c r="E292" i="8"/>
  <c r="B292" i="8"/>
  <c r="E287" i="8"/>
  <c r="E282" i="8"/>
  <c r="B282" i="8"/>
  <c r="E277" i="8"/>
  <c r="B277" i="8"/>
  <c r="E272" i="8"/>
  <c r="B272" i="8"/>
  <c r="E267" i="8"/>
  <c r="B267" i="8"/>
  <c r="E262" i="8"/>
  <c r="B262" i="8"/>
  <c r="E257" i="8"/>
  <c r="E252" i="8"/>
  <c r="E247" i="8"/>
  <c r="B247" i="8"/>
  <c r="E242" i="8"/>
  <c r="B242" i="8"/>
  <c r="E237" i="8"/>
  <c r="E232" i="8"/>
  <c r="E227" i="8"/>
  <c r="E222" i="8"/>
  <c r="E217" i="8"/>
  <c r="B217" i="8"/>
  <c r="E212" i="8"/>
  <c r="B212" i="8"/>
  <c r="E207" i="8"/>
  <c r="B207" i="8"/>
  <c r="E202" i="8"/>
  <c r="B202" i="8"/>
  <c r="E197" i="8"/>
  <c r="B197" i="8"/>
  <c r="AL186" i="8"/>
  <c r="AD186" i="8"/>
  <c r="AB186" i="8"/>
  <c r="AL185" i="8"/>
  <c r="AD185" i="8"/>
  <c r="AB185" i="8"/>
  <c r="AL184" i="8"/>
  <c r="AD184" i="8"/>
  <c r="AB184" i="8"/>
  <c r="AL183" i="8"/>
  <c r="AD183" i="8"/>
  <c r="AB183" i="8"/>
  <c r="AL182" i="8"/>
  <c r="AD182" i="8"/>
  <c r="AB182" i="8"/>
  <c r="R182" i="8"/>
  <c r="S182" i="8" s="1"/>
  <c r="N182" i="8"/>
  <c r="AM185" i="8" s="1"/>
  <c r="I182" i="8"/>
  <c r="C182" i="8"/>
  <c r="B182" i="8"/>
  <c r="AL181" i="8"/>
  <c r="AD181" i="8"/>
  <c r="AB181" i="8"/>
  <c r="AL180" i="8"/>
  <c r="AD180" i="8"/>
  <c r="AB180" i="8"/>
  <c r="AL179" i="8"/>
  <c r="AD179" i="8"/>
  <c r="AB179" i="8"/>
  <c r="AL178" i="8"/>
  <c r="AD178" i="8"/>
  <c r="AB178" i="8"/>
  <c r="AL177" i="8"/>
  <c r="AD177" i="8"/>
  <c r="AB177" i="8"/>
  <c r="R177" i="8"/>
  <c r="S177" i="8" s="1"/>
  <c r="AN177" i="8" s="1"/>
  <c r="N177" i="8"/>
  <c r="B422" i="8" s="1"/>
  <c r="I177" i="8"/>
  <c r="C177" i="8"/>
  <c r="B177" i="8"/>
  <c r="AL176" i="8"/>
  <c r="AD176" i="8"/>
  <c r="AB176" i="8"/>
  <c r="AL175" i="8"/>
  <c r="AD175" i="8"/>
  <c r="AB175" i="8"/>
  <c r="AL174" i="8"/>
  <c r="AD174" i="8"/>
  <c r="AB174" i="8"/>
  <c r="AL173" i="8"/>
  <c r="AD173" i="8"/>
  <c r="AB173" i="8"/>
  <c r="AL172" i="8"/>
  <c r="AD172" i="8"/>
  <c r="AB172" i="8"/>
  <c r="R172" i="8"/>
  <c r="S172" i="8" s="1"/>
  <c r="V172" i="8" s="1"/>
  <c r="N172" i="8"/>
  <c r="B657" i="8" s="1"/>
  <c r="I172" i="8"/>
  <c r="C172" i="8"/>
  <c r="B172" i="8"/>
  <c r="AL171" i="8"/>
  <c r="AD171" i="8"/>
  <c r="AB171" i="8"/>
  <c r="AL170" i="8"/>
  <c r="AD170" i="8"/>
  <c r="AB170" i="8"/>
  <c r="AL169" i="8"/>
  <c r="AD169" i="8"/>
  <c r="AB169" i="8"/>
  <c r="AL168" i="8"/>
  <c r="AD168" i="8"/>
  <c r="AB168" i="8"/>
  <c r="AL167" i="8"/>
  <c r="AD167" i="8"/>
  <c r="AB167" i="8"/>
  <c r="R167" i="8"/>
  <c r="S167" i="8" s="1"/>
  <c r="N167" i="8"/>
  <c r="AM170" i="8" s="1"/>
  <c r="I167" i="8"/>
  <c r="C167" i="8"/>
  <c r="B167" i="8"/>
  <c r="AL166" i="8"/>
  <c r="AD166" i="8"/>
  <c r="AB166" i="8"/>
  <c r="AL165" i="8"/>
  <c r="AD165" i="8"/>
  <c r="AB165" i="8"/>
  <c r="AL164" i="8"/>
  <c r="AD164" i="8"/>
  <c r="AB164" i="8"/>
  <c r="AL163" i="8"/>
  <c r="AD163" i="8"/>
  <c r="AB163" i="8"/>
  <c r="AL162" i="8"/>
  <c r="AD162" i="8"/>
  <c r="AB162" i="8"/>
  <c r="R162" i="8"/>
  <c r="S162" i="8" s="1"/>
  <c r="AN162" i="8" s="1"/>
  <c r="N162" i="8"/>
  <c r="AM165" i="8" s="1"/>
  <c r="I162" i="8"/>
  <c r="C162" i="8"/>
  <c r="B162" i="8"/>
  <c r="AL161" i="8"/>
  <c r="AD161" i="8"/>
  <c r="AB161" i="8"/>
  <c r="AL160" i="8"/>
  <c r="AD160" i="8"/>
  <c r="AB160" i="8"/>
  <c r="AL159" i="8"/>
  <c r="AD159" i="8"/>
  <c r="AB159" i="8"/>
  <c r="AL158" i="8"/>
  <c r="AD158" i="8"/>
  <c r="AB158" i="8"/>
  <c r="AL157" i="8"/>
  <c r="AD157" i="8"/>
  <c r="AB157" i="8"/>
  <c r="R157" i="8"/>
  <c r="S157" i="8" s="1"/>
  <c r="AN157" i="8" s="1"/>
  <c r="N157" i="8"/>
  <c r="B402" i="8" s="1"/>
  <c r="I157" i="8"/>
  <c r="C157" i="8"/>
  <c r="B157" i="8"/>
  <c r="AL156" i="8"/>
  <c r="AD156" i="8"/>
  <c r="AB156" i="8"/>
  <c r="AL155" i="8"/>
  <c r="AD155" i="8"/>
  <c r="AB155" i="8"/>
  <c r="AL154" i="8"/>
  <c r="AD154" i="8"/>
  <c r="AB154" i="8"/>
  <c r="AL153" i="8"/>
  <c r="AD153" i="8"/>
  <c r="AB153" i="8"/>
  <c r="AL152" i="8"/>
  <c r="AD152" i="8"/>
  <c r="AB152" i="8"/>
  <c r="R152" i="8"/>
  <c r="S152" i="8" s="1"/>
  <c r="V152" i="8" s="1"/>
  <c r="N152" i="8"/>
  <c r="AM152" i="8" s="1"/>
  <c r="I152" i="8"/>
  <c r="C152" i="8"/>
  <c r="B152" i="8"/>
  <c r="AL151" i="8"/>
  <c r="AD151" i="8"/>
  <c r="AB151" i="8"/>
  <c r="AL150" i="8"/>
  <c r="AD150" i="8"/>
  <c r="AB150" i="8"/>
  <c r="AL149" i="8"/>
  <c r="AD149" i="8"/>
  <c r="AB149" i="8"/>
  <c r="AL148" i="8"/>
  <c r="AD148" i="8"/>
  <c r="AB148" i="8"/>
  <c r="AL147" i="8"/>
  <c r="AD147" i="8"/>
  <c r="AB147" i="8"/>
  <c r="R147" i="8"/>
  <c r="S147" i="8" s="1"/>
  <c r="V147" i="8" s="1"/>
  <c r="N147" i="8"/>
  <c r="AM150" i="8" s="1"/>
  <c r="I147" i="8"/>
  <c r="C147" i="8"/>
  <c r="B147" i="8"/>
  <c r="AL146" i="8"/>
  <c r="AD146" i="8"/>
  <c r="AB146" i="8"/>
  <c r="AL145" i="8"/>
  <c r="AD145" i="8"/>
  <c r="AB145" i="8"/>
  <c r="AL144" i="8"/>
  <c r="AD144" i="8"/>
  <c r="AB144" i="8"/>
  <c r="AL143" i="8"/>
  <c r="AD143" i="8"/>
  <c r="AB143" i="8"/>
  <c r="AL142" i="8"/>
  <c r="AD142" i="8"/>
  <c r="AB142" i="8"/>
  <c r="R142" i="8"/>
  <c r="S142" i="8" s="1"/>
  <c r="AN142" i="8" s="1"/>
  <c r="N142" i="8"/>
  <c r="AM145" i="8" s="1"/>
  <c r="I142" i="8"/>
  <c r="C142" i="8"/>
  <c r="B142" i="8"/>
  <c r="AL141" i="8"/>
  <c r="AD141" i="8"/>
  <c r="AB141" i="8"/>
  <c r="AL140" i="8"/>
  <c r="AD140" i="8"/>
  <c r="AB140" i="8"/>
  <c r="AL139" i="8"/>
  <c r="AD139" i="8"/>
  <c r="AB139" i="8"/>
  <c r="AL138" i="8"/>
  <c r="AD138" i="8"/>
  <c r="AB138" i="8"/>
  <c r="AL137" i="8"/>
  <c r="AD137" i="8"/>
  <c r="AB137" i="8"/>
  <c r="R137" i="8"/>
  <c r="S137" i="8" s="1"/>
  <c r="AN137" i="8" s="1"/>
  <c r="N137" i="8"/>
  <c r="B382" i="8" s="1"/>
  <c r="I137" i="8"/>
  <c r="C137" i="8"/>
  <c r="B137" i="8"/>
  <c r="AL136" i="8"/>
  <c r="AD136" i="8"/>
  <c r="AB136" i="8"/>
  <c r="AL135" i="8"/>
  <c r="AD135" i="8"/>
  <c r="AB135" i="8"/>
  <c r="AL134" i="8"/>
  <c r="AD134" i="8"/>
  <c r="AB134" i="8"/>
  <c r="AL133" i="8"/>
  <c r="AD133" i="8"/>
  <c r="AB133" i="8"/>
  <c r="AL132" i="8"/>
  <c r="AD132" i="8"/>
  <c r="AB132" i="8"/>
  <c r="R132" i="8"/>
  <c r="S132" i="8" s="1"/>
  <c r="V132" i="8" s="1"/>
  <c r="N132" i="8"/>
  <c r="B617" i="8" s="1"/>
  <c r="I132" i="8"/>
  <c r="C132" i="8"/>
  <c r="B132" i="8"/>
  <c r="AL131" i="8"/>
  <c r="AD131" i="8"/>
  <c r="AB131" i="8"/>
  <c r="AL130" i="8"/>
  <c r="AD130" i="8"/>
  <c r="AB130" i="8"/>
  <c r="AL129" i="8"/>
  <c r="AD129" i="8"/>
  <c r="AB129" i="8"/>
  <c r="AL128" i="8"/>
  <c r="AD128" i="8"/>
  <c r="AB128" i="8"/>
  <c r="AL127" i="8"/>
  <c r="AD127" i="8"/>
  <c r="AB127" i="8"/>
  <c r="R127" i="8"/>
  <c r="S127" i="8" s="1"/>
  <c r="V127" i="8" s="1"/>
  <c r="N127" i="8"/>
  <c r="T127" i="8" s="1"/>
  <c r="I127" i="8"/>
  <c r="C127" i="8"/>
  <c r="B127" i="8"/>
  <c r="AL126" i="8"/>
  <c r="AD126" i="8"/>
  <c r="AB126" i="8"/>
  <c r="AL125" i="8"/>
  <c r="AD125" i="8"/>
  <c r="AB125" i="8"/>
  <c r="AL124" i="8"/>
  <c r="AD124" i="8"/>
  <c r="AB124" i="8"/>
  <c r="AL123" i="8"/>
  <c r="AD123" i="8"/>
  <c r="AB123" i="8"/>
  <c r="AL122" i="8"/>
  <c r="AD122" i="8"/>
  <c r="AB122" i="8"/>
  <c r="R122" i="8"/>
  <c r="S122" i="8" s="1"/>
  <c r="N122" i="8"/>
  <c r="AM125" i="8" s="1"/>
  <c r="I122" i="8"/>
  <c r="C122" i="8"/>
  <c r="B122" i="8"/>
  <c r="AL121" i="8"/>
  <c r="AD121" i="8"/>
  <c r="AB121" i="8"/>
  <c r="AL120" i="8"/>
  <c r="AD120" i="8"/>
  <c r="AB120" i="8"/>
  <c r="AL119" i="8"/>
  <c r="AD119" i="8"/>
  <c r="AB119" i="8"/>
  <c r="AL118" i="8"/>
  <c r="AD118" i="8"/>
  <c r="AB118" i="8"/>
  <c r="AL117" i="8"/>
  <c r="AD117" i="8"/>
  <c r="AB117" i="8"/>
  <c r="R117" i="8"/>
  <c r="S117" i="8" s="1"/>
  <c r="AN117" i="8" s="1"/>
  <c r="N117" i="8"/>
  <c r="B362" i="8" s="1"/>
  <c r="I117" i="8"/>
  <c r="C117" i="8"/>
  <c r="B117" i="8"/>
  <c r="AL116" i="8"/>
  <c r="AD116" i="8"/>
  <c r="AB116" i="8"/>
  <c r="AL115" i="8"/>
  <c r="AD115" i="8"/>
  <c r="AB115" i="8"/>
  <c r="AL114" i="8"/>
  <c r="AD114" i="8"/>
  <c r="AB114" i="8"/>
  <c r="AL113" i="8"/>
  <c r="AD113" i="8"/>
  <c r="AB113" i="8"/>
  <c r="AL112" i="8"/>
  <c r="AD112" i="8"/>
  <c r="AB112" i="8"/>
  <c r="R112" i="8"/>
  <c r="S112" i="8" s="1"/>
  <c r="V112" i="8" s="1"/>
  <c r="N112" i="8"/>
  <c r="AM112" i="8" s="1"/>
  <c r="I112" i="8"/>
  <c r="C112" i="8"/>
  <c r="B112" i="8"/>
  <c r="AL111" i="8"/>
  <c r="AD111" i="8"/>
  <c r="AB111" i="8"/>
  <c r="AL110" i="8"/>
  <c r="AD110" i="8"/>
  <c r="AB110" i="8"/>
  <c r="AL109" i="8"/>
  <c r="AD109" i="8"/>
  <c r="AB109" i="8"/>
  <c r="AL108" i="8"/>
  <c r="AD108" i="8"/>
  <c r="AB108" i="8"/>
  <c r="AL107" i="8"/>
  <c r="AD107" i="8"/>
  <c r="AB107" i="8"/>
  <c r="R107" i="8"/>
  <c r="S107" i="8" s="1"/>
  <c r="AN107" i="8" s="1"/>
  <c r="N107" i="8"/>
  <c r="B592" i="8" s="1"/>
  <c r="I107" i="8"/>
  <c r="C107" i="8"/>
  <c r="B107" i="8"/>
  <c r="AL106" i="8"/>
  <c r="AD106" i="8"/>
  <c r="AB106" i="8"/>
  <c r="AL105" i="8"/>
  <c r="AD105" i="8"/>
  <c r="AB105" i="8"/>
  <c r="AL104" i="8"/>
  <c r="AD104" i="8"/>
  <c r="AB104" i="8"/>
  <c r="AL103" i="8"/>
  <c r="AD103" i="8"/>
  <c r="AB103" i="8"/>
  <c r="AL102" i="8"/>
  <c r="AD102" i="8"/>
  <c r="AB102" i="8"/>
  <c r="R102" i="8"/>
  <c r="S102" i="8" s="1"/>
  <c r="AN102" i="8" s="1"/>
  <c r="N102" i="8"/>
  <c r="I102" i="8"/>
  <c r="C102" i="8"/>
  <c r="B102" i="8"/>
  <c r="AL101" i="8"/>
  <c r="AD101" i="8"/>
  <c r="AB101" i="8"/>
  <c r="AL100" i="8"/>
  <c r="AD100" i="8"/>
  <c r="AB100" i="8"/>
  <c r="AL99" i="8"/>
  <c r="AD99" i="8"/>
  <c r="AB99" i="8"/>
  <c r="AL98" i="8"/>
  <c r="AD98" i="8"/>
  <c r="AB98" i="8"/>
  <c r="AL97" i="8"/>
  <c r="AD97" i="8"/>
  <c r="AB97" i="8"/>
  <c r="R97" i="8"/>
  <c r="S97" i="8" s="1"/>
  <c r="AN97" i="8" s="1"/>
  <c r="N97" i="8"/>
  <c r="B342" i="8" s="1"/>
  <c r="I97" i="8"/>
  <c r="C97" i="8"/>
  <c r="B97" i="8"/>
  <c r="AL96" i="8"/>
  <c r="AD96" i="8"/>
  <c r="AB96" i="8"/>
  <c r="AL95" i="8"/>
  <c r="AD95" i="8"/>
  <c r="AB95" i="8"/>
  <c r="AL94" i="8"/>
  <c r="AD94" i="8"/>
  <c r="AB94" i="8"/>
  <c r="AL93" i="8"/>
  <c r="AD93" i="8"/>
  <c r="AB93" i="8"/>
  <c r="AL92" i="8"/>
  <c r="AD92" i="8"/>
  <c r="AB92" i="8"/>
  <c r="R92" i="8"/>
  <c r="S92" i="8" s="1"/>
  <c r="V92" i="8" s="1"/>
  <c r="N92" i="8"/>
  <c r="B577" i="8" s="1"/>
  <c r="I92" i="8"/>
  <c r="C92" i="8"/>
  <c r="B92" i="8"/>
  <c r="AL91" i="8"/>
  <c r="AD91" i="8"/>
  <c r="AB91" i="8"/>
  <c r="AL90" i="8"/>
  <c r="AD90" i="8"/>
  <c r="AB90" i="8"/>
  <c r="AL89" i="8"/>
  <c r="AD89" i="8"/>
  <c r="AB89" i="8"/>
  <c r="AL88" i="8"/>
  <c r="AD88" i="8"/>
  <c r="AB88" i="8"/>
  <c r="AL87" i="8"/>
  <c r="AD87" i="8"/>
  <c r="AB87" i="8"/>
  <c r="R87" i="8"/>
  <c r="S87" i="8" s="1"/>
  <c r="N87" i="8"/>
  <c r="B332" i="8" s="1"/>
  <c r="I87" i="8"/>
  <c r="C87" i="8"/>
  <c r="B87" i="8"/>
  <c r="AL86" i="8"/>
  <c r="AD86" i="8"/>
  <c r="AB86" i="8"/>
  <c r="AL85" i="8"/>
  <c r="AD85" i="8"/>
  <c r="AB85" i="8"/>
  <c r="AL84" i="8"/>
  <c r="AD84" i="8"/>
  <c r="AB84" i="8"/>
  <c r="AL83" i="8"/>
  <c r="AD83" i="8"/>
  <c r="AB83" i="8"/>
  <c r="AL82" i="8"/>
  <c r="AD82" i="8"/>
  <c r="AB82" i="8"/>
  <c r="R82" i="8"/>
  <c r="S82" i="8" s="1"/>
  <c r="AN82" i="8" s="1"/>
  <c r="N82" i="8"/>
  <c r="AM83" i="8" s="1"/>
  <c r="I82" i="8"/>
  <c r="C82" i="8"/>
  <c r="B82" i="8"/>
  <c r="AL81" i="8"/>
  <c r="AD81" i="8"/>
  <c r="AB81" i="8"/>
  <c r="AL80" i="8"/>
  <c r="AD80" i="8"/>
  <c r="AB80" i="8"/>
  <c r="AL79" i="8"/>
  <c r="AD79" i="8"/>
  <c r="AB79" i="8"/>
  <c r="AL78" i="8"/>
  <c r="AD78" i="8"/>
  <c r="AB78" i="8"/>
  <c r="AL77" i="8"/>
  <c r="AD77" i="8"/>
  <c r="AB77" i="8"/>
  <c r="R77" i="8"/>
  <c r="S77" i="8" s="1"/>
  <c r="N77" i="8"/>
  <c r="B322" i="8" s="1"/>
  <c r="I77" i="8"/>
  <c r="C77" i="8"/>
  <c r="B77" i="8"/>
  <c r="AL76" i="8"/>
  <c r="AD76" i="8"/>
  <c r="AB76" i="8"/>
  <c r="AL75" i="8"/>
  <c r="AD75" i="8"/>
  <c r="AB75" i="8"/>
  <c r="AL74" i="8"/>
  <c r="AD74" i="8"/>
  <c r="AB74" i="8"/>
  <c r="AL73" i="8"/>
  <c r="AD73" i="8"/>
  <c r="AB73" i="8"/>
  <c r="AL72" i="8"/>
  <c r="AD72" i="8"/>
  <c r="AB72" i="8"/>
  <c r="R72" i="8"/>
  <c r="S72" i="8" s="1"/>
  <c r="V72" i="8" s="1"/>
  <c r="N72" i="8"/>
  <c r="AM72" i="8" s="1"/>
  <c r="I72" i="8"/>
  <c r="C72" i="8"/>
  <c r="B72" i="8"/>
  <c r="AL71" i="8"/>
  <c r="AD71" i="8"/>
  <c r="AB71" i="8"/>
  <c r="AL70" i="8"/>
  <c r="AD70" i="8"/>
  <c r="AB70" i="8"/>
  <c r="AL69" i="8"/>
  <c r="AD69" i="8"/>
  <c r="AB69" i="8"/>
  <c r="AL68" i="8"/>
  <c r="AD68" i="8"/>
  <c r="AB68" i="8"/>
  <c r="AL67" i="8"/>
  <c r="AD67" i="8"/>
  <c r="AB67" i="8"/>
  <c r="R67" i="8"/>
  <c r="S67" i="8" s="1"/>
  <c r="N67" i="8"/>
  <c r="AM71" i="8" s="1"/>
  <c r="I67" i="8"/>
  <c r="C67" i="8"/>
  <c r="B67" i="8"/>
  <c r="AL66" i="8"/>
  <c r="AD66" i="8"/>
  <c r="AB66" i="8"/>
  <c r="AL65" i="8"/>
  <c r="AD65" i="8"/>
  <c r="AB65" i="8"/>
  <c r="AL64" i="8"/>
  <c r="AD64" i="8"/>
  <c r="AB64" i="8"/>
  <c r="AL63" i="8"/>
  <c r="AD63" i="8"/>
  <c r="AB63" i="8"/>
  <c r="AL62" i="8"/>
  <c r="AD62" i="8"/>
  <c r="AB62" i="8"/>
  <c r="R62" i="8"/>
  <c r="S62" i="8" s="1"/>
  <c r="AN62" i="8" s="1"/>
  <c r="N62" i="8"/>
  <c r="I62" i="8"/>
  <c r="C62" i="8"/>
  <c r="B62" i="8"/>
  <c r="AL61" i="8"/>
  <c r="AD61" i="8"/>
  <c r="AB61" i="8"/>
  <c r="AL60" i="8"/>
  <c r="AD60" i="8"/>
  <c r="AB60" i="8"/>
  <c r="AL59" i="8"/>
  <c r="AD59" i="8"/>
  <c r="AB59" i="8"/>
  <c r="AL58" i="8"/>
  <c r="AD58" i="8"/>
  <c r="AB58" i="8"/>
  <c r="AL57" i="8"/>
  <c r="AD57" i="8"/>
  <c r="AB57" i="8"/>
  <c r="R57" i="8"/>
  <c r="S57" i="8" s="1"/>
  <c r="N57" i="8"/>
  <c r="AM58" i="8" s="1"/>
  <c r="I57" i="8"/>
  <c r="C57" i="8"/>
  <c r="B57" i="8"/>
  <c r="AK56" i="8"/>
  <c r="W56" i="8"/>
  <c r="AK55" i="8"/>
  <c r="R55" i="8"/>
  <c r="S55" i="8" s="1"/>
  <c r="V55" i="8" s="1"/>
  <c r="N55" i="8"/>
  <c r="AM56" i="8" s="1"/>
  <c r="C55" i="8"/>
  <c r="B55" i="8"/>
  <c r="AK53" i="8"/>
  <c r="AK52" i="8"/>
  <c r="AK51" i="8"/>
  <c r="AK50" i="8"/>
  <c r="R50" i="8"/>
  <c r="S50" i="8" s="1"/>
  <c r="N50" i="8"/>
  <c r="T47" i="8"/>
  <c r="T42" i="8"/>
  <c r="T37" i="8"/>
  <c r="AD36" i="8"/>
  <c r="AB36" i="8"/>
  <c r="AM35" i="8"/>
  <c r="AD35" i="8"/>
  <c r="AB35" i="8"/>
  <c r="AM34" i="8"/>
  <c r="AD34" i="8"/>
  <c r="AB34" i="8"/>
  <c r="W34" i="8"/>
  <c r="Y34" i="8" s="1"/>
  <c r="T34" i="8"/>
  <c r="B507" i="8"/>
  <c r="AP32" i="8"/>
  <c r="T32" i="8"/>
  <c r="B502" i="8"/>
  <c r="AD31" i="8"/>
  <c r="AB31" i="8"/>
  <c r="AD30" i="8"/>
  <c r="AB30" i="8"/>
  <c r="Y30" i="8"/>
  <c r="X30" i="8"/>
  <c r="N30" i="8"/>
  <c r="AM31" i="8" s="1"/>
  <c r="AD29" i="8"/>
  <c r="AB29" i="8"/>
  <c r="AD28" i="8"/>
  <c r="AB28" i="8"/>
  <c r="AD27" i="8"/>
  <c r="AB27" i="8"/>
  <c r="S27" i="8"/>
  <c r="V27" i="8" s="1"/>
  <c r="N27" i="8"/>
  <c r="B492" i="8" s="1"/>
  <c r="AD26" i="8"/>
  <c r="AB26" i="8"/>
  <c r="S26" i="8"/>
  <c r="V26" i="8" s="1"/>
  <c r="N26" i="8"/>
  <c r="B237" i="8" s="1"/>
  <c r="AD25" i="8"/>
  <c r="AB25" i="8"/>
  <c r="R25" i="8"/>
  <c r="S25" i="8" s="1"/>
  <c r="V25" i="8" s="1"/>
  <c r="N25" i="8"/>
  <c r="T25" i="8" s="1"/>
  <c r="AD24" i="8"/>
  <c r="AB24" i="8"/>
  <c r="AD23" i="8"/>
  <c r="AB23" i="8"/>
  <c r="AD22" i="8"/>
  <c r="AB22" i="8"/>
  <c r="R22" i="8"/>
  <c r="S22" i="8" s="1"/>
  <c r="N22" i="8"/>
  <c r="B467" i="8" s="1"/>
  <c r="AD21" i="8"/>
  <c r="AB21" i="8"/>
  <c r="AD20" i="8"/>
  <c r="AB20" i="8"/>
  <c r="AD19" i="8"/>
  <c r="AB19" i="8"/>
  <c r="AD18" i="8"/>
  <c r="AB18" i="8"/>
  <c r="R18" i="8"/>
  <c r="S18" i="8" s="1"/>
  <c r="N18" i="8"/>
  <c r="AM18" i="8" s="1"/>
  <c r="H13" i="8"/>
  <c r="G13" i="8"/>
  <c r="F13" i="8"/>
  <c r="E13" i="8"/>
  <c r="C12" i="8"/>
  <c r="C11" i="8"/>
  <c r="C10" i="8"/>
  <c r="C9" i="8"/>
  <c r="A33" i="7"/>
  <c r="A32" i="7"/>
  <c r="W233" i="6"/>
  <c r="V233" i="6"/>
  <c r="X233" i="6" s="1"/>
  <c r="B233" i="6"/>
  <c r="W228" i="6"/>
  <c r="V228" i="6"/>
  <c r="X228" i="6" s="1"/>
  <c r="B228" i="6"/>
  <c r="W223" i="6"/>
  <c r="V223" i="6"/>
  <c r="X223" i="6" s="1"/>
  <c r="B223" i="6"/>
  <c r="W218" i="6"/>
  <c r="V218" i="6"/>
  <c r="X218" i="6" s="1"/>
  <c r="B218" i="6"/>
  <c r="W213" i="6"/>
  <c r="V213" i="6"/>
  <c r="X213" i="6" s="1"/>
  <c r="B213" i="6"/>
  <c r="W208" i="6"/>
  <c r="V208" i="6"/>
  <c r="X208" i="6" s="1"/>
  <c r="B208" i="6"/>
  <c r="W203" i="6"/>
  <c r="V203" i="6"/>
  <c r="X203" i="6" s="1"/>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W168" i="6"/>
  <c r="V168" i="6"/>
  <c r="X168" i="6" s="1"/>
  <c r="B168" i="6"/>
  <c r="W163" i="6"/>
  <c r="V163" i="6"/>
  <c r="X163" i="6" s="1"/>
  <c r="B163" i="6"/>
  <c r="W158" i="6"/>
  <c r="V158" i="6"/>
  <c r="X158" i="6" s="1"/>
  <c r="B158" i="6"/>
  <c r="W153" i="6"/>
  <c r="V153" i="6"/>
  <c r="X153" i="6" s="1"/>
  <c r="B153" i="6"/>
  <c r="W148" i="6"/>
  <c r="V148" i="6"/>
  <c r="X148" i="6" s="1"/>
  <c r="B148" i="6"/>
  <c r="W143" i="6"/>
  <c r="V143" i="6"/>
  <c r="X143" i="6" s="1"/>
  <c r="B143" i="6"/>
  <c r="W138" i="6"/>
  <c r="V138" i="6"/>
  <c r="X138" i="6" s="1"/>
  <c r="B138" i="6"/>
  <c r="W133" i="6"/>
  <c r="V133" i="6"/>
  <c r="X133" i="6" s="1"/>
  <c r="B133" i="6"/>
  <c r="W128" i="6"/>
  <c r="V128" i="6"/>
  <c r="X128" i="6" s="1"/>
  <c r="B128" i="6"/>
  <c r="W123" i="6"/>
  <c r="V123" i="6"/>
  <c r="X123" i="6" s="1"/>
  <c r="B123" i="6"/>
  <c r="W118" i="6"/>
  <c r="V118" i="6"/>
  <c r="X118" i="6" s="1"/>
  <c r="B118" i="6"/>
  <c r="W113" i="6"/>
  <c r="V113" i="6"/>
  <c r="X113" i="6" s="1"/>
  <c r="B113" i="6"/>
  <c r="W108" i="6"/>
  <c r="V108" i="6"/>
  <c r="X108" i="6" s="1"/>
  <c r="B108" i="6"/>
  <c r="W103" i="6"/>
  <c r="V103" i="6"/>
  <c r="X103" i="6" s="1"/>
  <c r="B103" i="6"/>
  <c r="W98" i="6"/>
  <c r="V98" i="6"/>
  <c r="X98" i="6" s="1"/>
  <c r="B98" i="6"/>
  <c r="W93" i="6"/>
  <c r="V93" i="6"/>
  <c r="X93" i="6" s="1"/>
  <c r="B93" i="6"/>
  <c r="W88" i="6"/>
  <c r="V88" i="6"/>
  <c r="X88" i="6" s="1"/>
  <c r="B88" i="6"/>
  <c r="W83" i="6"/>
  <c r="V83" i="6"/>
  <c r="X83" i="6" s="1"/>
  <c r="B83" i="6"/>
  <c r="W78" i="6"/>
  <c r="V78" i="6"/>
  <c r="X78" i="6" s="1"/>
  <c r="B78" i="6"/>
  <c r="W73" i="6"/>
  <c r="V73" i="6"/>
  <c r="X73" i="6" s="1"/>
  <c r="B73" i="6"/>
  <c r="W68" i="6"/>
  <c r="V68" i="6"/>
  <c r="X68" i="6" s="1"/>
  <c r="B68" i="6"/>
  <c r="W63" i="6"/>
  <c r="V63" i="6"/>
  <c r="X63" i="6" s="1"/>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W18" i="6"/>
  <c r="V18" i="6"/>
  <c r="X18" i="6" s="1"/>
  <c r="B18" i="6"/>
  <c r="W13" i="6"/>
  <c r="V13" i="6"/>
  <c r="X13" i="6" s="1"/>
  <c r="B13" i="6"/>
  <c r="W8" i="6"/>
  <c r="V8" i="6"/>
  <c r="X8" i="6" s="1"/>
  <c r="B8" i="6"/>
  <c r="W3" i="6"/>
  <c r="V3" i="6"/>
  <c r="X3" i="6" s="1"/>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B97" i="4"/>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D100" i="3"/>
  <c r="B100" i="3"/>
  <c r="B99" i="3"/>
  <c r="D99" i="3" s="1"/>
  <c r="B98" i="3"/>
  <c r="D98" i="3" s="1"/>
  <c r="B97" i="3"/>
  <c r="D97" i="3" s="1"/>
  <c r="B96" i="3"/>
  <c r="D96" i="3" s="1"/>
  <c r="B95" i="3"/>
  <c r="D95" i="3" s="1"/>
  <c r="B94" i="3"/>
  <c r="D94" i="3" s="1"/>
  <c r="B93" i="3"/>
  <c r="D93" i="3" s="1"/>
  <c r="B92" i="3"/>
  <c r="D92" i="3" s="1"/>
  <c r="B91" i="3"/>
  <c r="D91" i="3" s="1"/>
  <c r="B90" i="3"/>
  <c r="D90" i="3" s="1"/>
  <c r="B89" i="3"/>
  <c r="D89" i="3" s="1"/>
  <c r="D88" i="3"/>
  <c r="B88" i="3"/>
  <c r="B87" i="3"/>
  <c r="D87" i="3" s="1"/>
  <c r="B86" i="3"/>
  <c r="D86" i="3" s="1"/>
  <c r="B85" i="3"/>
  <c r="D85" i="3" s="1"/>
  <c r="B84" i="3"/>
  <c r="D84" i="3" s="1"/>
  <c r="B83" i="3"/>
  <c r="D83" i="3" s="1"/>
  <c r="B82" i="3"/>
  <c r="D82" i="3" s="1"/>
  <c r="B81" i="3"/>
  <c r="D81" i="3" s="1"/>
  <c r="D80" i="3"/>
  <c r="B80" i="3"/>
  <c r="B79" i="3"/>
  <c r="D79" i="3" s="1"/>
  <c r="B78" i="3"/>
  <c r="D78" i="3" s="1"/>
  <c r="B77" i="3"/>
  <c r="D77" i="3" s="1"/>
  <c r="D76" i="3"/>
  <c r="B76" i="3"/>
  <c r="B75" i="3"/>
  <c r="D75" i="3" s="1"/>
  <c r="B74" i="3"/>
  <c r="D74" i="3" s="1"/>
  <c r="B73" i="3"/>
  <c r="D73" i="3" s="1"/>
  <c r="B72" i="3"/>
  <c r="D72" i="3" s="1"/>
  <c r="B71" i="3"/>
  <c r="D71" i="3" s="1"/>
  <c r="B70" i="3"/>
  <c r="D70" i="3" s="1"/>
  <c r="B69" i="3"/>
  <c r="D69" i="3" s="1"/>
  <c r="B68" i="3"/>
  <c r="D68" i="3" s="1"/>
  <c r="B67" i="3"/>
  <c r="D67" i="3" s="1"/>
  <c r="B66" i="3"/>
  <c r="D66" i="3" s="1"/>
  <c r="B65" i="3"/>
  <c r="D65" i="3" s="1"/>
  <c r="D64" i="3"/>
  <c r="B64" i="3"/>
  <c r="B63" i="3"/>
  <c r="D63" i="3" s="1"/>
  <c r="B62" i="3"/>
  <c r="D62" i="3" s="1"/>
  <c r="B61" i="3"/>
  <c r="D61" i="3" s="1"/>
  <c r="J60" i="3"/>
  <c r="H60" i="3"/>
  <c r="G60" i="3"/>
  <c r="B60" i="3"/>
  <c r="D60" i="3" s="1"/>
  <c r="J59" i="3"/>
  <c r="H59" i="3"/>
  <c r="G59" i="3"/>
  <c r="B59" i="3"/>
  <c r="D59" i="3" s="1"/>
  <c r="J58" i="3"/>
  <c r="H58" i="3"/>
  <c r="G58" i="3"/>
  <c r="D58" i="3"/>
  <c r="B58" i="3"/>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AK149" i="8" l="1"/>
  <c r="AK20" i="8"/>
  <c r="AK117" i="8"/>
  <c r="AK127" i="8"/>
  <c r="AK100" i="8"/>
  <c r="AK99" i="8"/>
  <c r="AK119" i="8"/>
  <c r="AK88" i="8"/>
  <c r="AM116" i="8"/>
  <c r="AK135" i="8"/>
  <c r="AK165" i="8"/>
  <c r="AK107" i="8"/>
  <c r="AK141" i="8"/>
  <c r="AK152" i="8"/>
  <c r="AK161" i="8"/>
  <c r="AK184" i="8"/>
  <c r="AK145" i="8"/>
  <c r="AK64" i="8"/>
  <c r="AK114" i="8"/>
  <c r="AK120" i="8"/>
  <c r="AK175" i="8"/>
  <c r="AK181" i="8"/>
  <c r="AK34" i="8"/>
  <c r="AL34" i="8" s="1"/>
  <c r="AK78" i="8"/>
  <c r="AK101" i="8"/>
  <c r="AK102" i="8"/>
  <c r="V177" i="8"/>
  <c r="AM130" i="8"/>
  <c r="AK19" i="8"/>
  <c r="AK35" i="8"/>
  <c r="AL35" i="8" s="1"/>
  <c r="AK59" i="8"/>
  <c r="AK79" i="8"/>
  <c r="AM167" i="8"/>
  <c r="AK174" i="8"/>
  <c r="AK180" i="8"/>
  <c r="AK60" i="8"/>
  <c r="AK96" i="8"/>
  <c r="AK140" i="8"/>
  <c r="AM161" i="8"/>
  <c r="AK24" i="8"/>
  <c r="AK26" i="8"/>
  <c r="AN26" i="8" s="1"/>
  <c r="AK58" i="8"/>
  <c r="AK68" i="8"/>
  <c r="AK110" i="8"/>
  <c r="AK144" i="8"/>
  <c r="AK148" i="8"/>
  <c r="AK160" i="8"/>
  <c r="AK167" i="8"/>
  <c r="B647" i="8"/>
  <c r="AK62" i="8"/>
  <c r="AM121" i="8"/>
  <c r="AM156" i="8"/>
  <c r="AK65" i="8"/>
  <c r="AK75" i="8"/>
  <c r="AK142" i="8"/>
  <c r="AM154" i="8"/>
  <c r="AK158" i="8"/>
  <c r="AK170" i="8"/>
  <c r="AM118" i="8"/>
  <c r="AM22" i="8"/>
  <c r="AK25" i="8"/>
  <c r="AL25" i="8" s="1"/>
  <c r="AN25" i="8" s="1"/>
  <c r="AK63" i="8"/>
  <c r="AM114" i="8"/>
  <c r="AK143" i="8"/>
  <c r="AK153" i="8"/>
  <c r="AK162" i="8"/>
  <c r="AK21" i="8"/>
  <c r="AK76" i="8"/>
  <c r="AK147" i="8"/>
  <c r="AN77" i="8"/>
  <c r="V77" i="8"/>
  <c r="AM133" i="8"/>
  <c r="AK179" i="8"/>
  <c r="T97" i="8"/>
  <c r="U97" i="8"/>
  <c r="W97" i="8" s="1"/>
  <c r="AO97" i="8" s="1"/>
  <c r="AK115" i="8"/>
  <c r="AK118" i="8"/>
  <c r="AK123" i="8"/>
  <c r="AK139" i="8"/>
  <c r="T142" i="8"/>
  <c r="AM143" i="8"/>
  <c r="AK168" i="8"/>
  <c r="AK172" i="8"/>
  <c r="AK122" i="8"/>
  <c r="AK164" i="8"/>
  <c r="AM55" i="8"/>
  <c r="AK85" i="8"/>
  <c r="T92" i="8"/>
  <c r="AK108" i="8"/>
  <c r="T112" i="8"/>
  <c r="AM136" i="8"/>
  <c r="AM160" i="8"/>
  <c r="AK163" i="8"/>
  <c r="AM182" i="8"/>
  <c r="AM138" i="8"/>
  <c r="T30" i="8"/>
  <c r="AK84" i="8"/>
  <c r="AM19" i="8"/>
  <c r="AK28" i="8"/>
  <c r="AK30" i="8"/>
  <c r="AM59" i="8"/>
  <c r="AK92" i="8"/>
  <c r="AK105" i="8"/>
  <c r="U112" i="8"/>
  <c r="W112" i="8" s="1"/>
  <c r="AO112" i="8" s="1"/>
  <c r="AM113" i="8"/>
  <c r="AM115" i="8"/>
  <c r="AM120" i="8"/>
  <c r="AM137" i="8"/>
  <c r="AM139" i="8"/>
  <c r="AM141" i="8"/>
  <c r="AK23" i="8"/>
  <c r="U132" i="8"/>
  <c r="W132" i="8" s="1"/>
  <c r="AO132" i="8" s="1"/>
  <c r="AQ132" i="8" s="1"/>
  <c r="AR132" i="8" s="1"/>
  <c r="AN72" i="8"/>
  <c r="AM91" i="8"/>
  <c r="AM94" i="8"/>
  <c r="AM123" i="8"/>
  <c r="AK130" i="8"/>
  <c r="AK133" i="8"/>
  <c r="AK156" i="8"/>
  <c r="AM180" i="8"/>
  <c r="AM140" i="8"/>
  <c r="U50" i="8"/>
  <c r="W50" i="8" s="1"/>
  <c r="X50" i="8" s="1"/>
  <c r="U72" i="8"/>
  <c r="W72" i="8" s="1"/>
  <c r="AO72" i="8" s="1"/>
  <c r="AM98" i="8"/>
  <c r="AK29" i="8"/>
  <c r="AM52" i="8"/>
  <c r="AK73" i="8"/>
  <c r="AK80" i="8"/>
  <c r="AK87" i="8"/>
  <c r="V117" i="8"/>
  <c r="AK121" i="8"/>
  <c r="T122" i="8"/>
  <c r="AK124" i="8"/>
  <c r="U152" i="8"/>
  <c r="W152" i="8" s="1"/>
  <c r="AO152" i="8" s="1"/>
  <c r="AM159" i="8"/>
  <c r="AM163" i="8"/>
  <c r="AM178" i="8"/>
  <c r="U157" i="8"/>
  <c r="W157" i="8" s="1"/>
  <c r="AO157" i="8" s="1"/>
  <c r="AQ157" i="8" s="1"/>
  <c r="AR157" i="8" s="1"/>
  <c r="AN122" i="8"/>
  <c r="V122" i="8"/>
  <c r="AM21" i="8"/>
  <c r="AM74" i="8"/>
  <c r="T18" i="8"/>
  <c r="T55" i="8"/>
  <c r="U18" i="8"/>
  <c r="W18" i="8" s="1"/>
  <c r="X18" i="8" s="1"/>
  <c r="T72" i="8"/>
  <c r="AM76" i="8"/>
  <c r="U77" i="8"/>
  <c r="W77" i="8" s="1"/>
  <c r="AO77" i="8" s="1"/>
  <c r="AM79" i="8"/>
  <c r="AM81" i="8"/>
  <c r="AK82" i="8"/>
  <c r="AK91" i="8"/>
  <c r="AK95" i="8"/>
  <c r="AK97" i="8"/>
  <c r="AM100" i="8"/>
  <c r="AK103" i="8"/>
  <c r="AK113" i="8"/>
  <c r="AM122" i="8"/>
  <c r="AK132" i="8"/>
  <c r="AM135" i="8"/>
  <c r="AK155" i="8"/>
  <c r="AM157" i="8"/>
  <c r="AM162" i="8"/>
  <c r="AK176" i="8"/>
  <c r="U177" i="8"/>
  <c r="W177" i="8" s="1"/>
  <c r="AO177" i="8" s="1"/>
  <c r="AQ177" i="8" s="1"/>
  <c r="AR177" i="8" s="1"/>
  <c r="B427" i="8"/>
  <c r="B557" i="8"/>
  <c r="AK18" i="8"/>
  <c r="AM20" i="8"/>
  <c r="AK22" i="8"/>
  <c r="AM25" i="8"/>
  <c r="AK57" i="8"/>
  <c r="AK61" i="8"/>
  <c r="AK66" i="8"/>
  <c r="AK69" i="8"/>
  <c r="AM73" i="8"/>
  <c r="AK83" i="8"/>
  <c r="U92" i="8"/>
  <c r="W92" i="8" s="1"/>
  <c r="AO92" i="8" s="1"/>
  <c r="AM93" i="8"/>
  <c r="AM95" i="8"/>
  <c r="V107" i="8"/>
  <c r="AM117" i="8"/>
  <c r="AK125" i="8"/>
  <c r="AM127" i="8"/>
  <c r="AK136" i="8"/>
  <c r="AK137" i="8"/>
  <c r="AK150" i="8"/>
  <c r="AM153" i="8"/>
  <c r="AM155" i="8"/>
  <c r="T162" i="8"/>
  <c r="AK173" i="8"/>
  <c r="AM176" i="8"/>
  <c r="AK177" i="8"/>
  <c r="AK183" i="8"/>
  <c r="AK185" i="8"/>
  <c r="U57" i="8"/>
  <c r="W57" i="8" s="1"/>
  <c r="AO57" i="8" s="1"/>
  <c r="B407" i="8"/>
  <c r="B607" i="8"/>
  <c r="B632" i="8"/>
  <c r="AM174" i="8"/>
  <c r="AM53" i="8"/>
  <c r="AK67" i="8"/>
  <c r="AK72" i="8"/>
  <c r="AM75" i="8"/>
  <c r="AM78" i="8"/>
  <c r="AK94" i="8"/>
  <c r="AM97" i="8"/>
  <c r="AM99" i="8"/>
  <c r="AK104" i="8"/>
  <c r="AM119" i="8"/>
  <c r="AK128" i="8"/>
  <c r="AN132" i="8"/>
  <c r="AM134" i="8"/>
  <c r="AM142" i="8"/>
  <c r="V162" i="8"/>
  <c r="T172" i="8"/>
  <c r="U137" i="8"/>
  <c r="W137" i="8" s="1"/>
  <c r="AO137" i="8" s="1"/>
  <c r="AQ137" i="8" s="1"/>
  <c r="AR137" i="8" s="1"/>
  <c r="U172" i="8"/>
  <c r="W172" i="8" s="1"/>
  <c r="AO172" i="8" s="1"/>
  <c r="B387" i="8"/>
  <c r="U55" i="8"/>
  <c r="W55" i="8" s="1"/>
  <c r="Y55" i="8" s="1"/>
  <c r="B637" i="8"/>
  <c r="AM80" i="8"/>
  <c r="T26" i="8"/>
  <c r="AK27" i="8"/>
  <c r="AL27" i="8" s="1"/>
  <c r="AM57" i="8"/>
  <c r="AK70" i="8"/>
  <c r="AM77" i="8"/>
  <c r="AK81" i="8"/>
  <c r="AK98" i="8"/>
  <c r="AM101" i="8"/>
  <c r="AK112" i="8"/>
  <c r="AK116" i="8"/>
  <c r="U117" i="8"/>
  <c r="W117" i="8" s="1"/>
  <c r="AO117" i="8" s="1"/>
  <c r="AQ117" i="8" s="1"/>
  <c r="AR117" i="8" s="1"/>
  <c r="AK126" i="8"/>
  <c r="AK131" i="8"/>
  <c r="T132" i="8"/>
  <c r="T152" i="8"/>
  <c r="AN152" i="8"/>
  <c r="AK157" i="8"/>
  <c r="AM158" i="8"/>
  <c r="AM173" i="8"/>
  <c r="AM177" i="8"/>
  <c r="AM179" i="8"/>
  <c r="T182" i="8"/>
  <c r="AM183" i="8"/>
  <c r="B417" i="8"/>
  <c r="B597" i="8"/>
  <c r="AM175" i="8"/>
  <c r="AM181" i="8"/>
  <c r="T77" i="8"/>
  <c r="AM96" i="8"/>
  <c r="AQ97" i="8"/>
  <c r="AR97" i="8" s="1"/>
  <c r="AK138" i="8"/>
  <c r="AK159" i="8"/>
  <c r="AK178" i="8"/>
  <c r="AK182" i="8"/>
  <c r="B367" i="8"/>
  <c r="B397" i="8"/>
  <c r="V50" i="8"/>
  <c r="AL55" i="8"/>
  <c r="AL56" i="8" s="1"/>
  <c r="U25" i="8"/>
  <c r="W25" i="8" s="1"/>
  <c r="Y25" i="8" s="1"/>
  <c r="AM60" i="8"/>
  <c r="AK90" i="8"/>
  <c r="AK93" i="8"/>
  <c r="V142" i="8"/>
  <c r="AK186" i="8"/>
  <c r="B232" i="8"/>
  <c r="B327" i="8"/>
  <c r="B352" i="8"/>
  <c r="AM65" i="8"/>
  <c r="B547" i="8"/>
  <c r="AM66" i="8"/>
  <c r="V18" i="8"/>
  <c r="T22" i="8"/>
  <c r="U26" i="8"/>
  <c r="W26" i="8" s="1"/>
  <c r="AO26" i="8" s="1"/>
  <c r="T57" i="8"/>
  <c r="T67" i="8"/>
  <c r="AM67" i="8"/>
  <c r="AM70" i="8"/>
  <c r="X77" i="8"/>
  <c r="V97" i="8"/>
  <c r="Y97" i="8" s="1"/>
  <c r="AM105" i="8"/>
  <c r="B587" i="8"/>
  <c r="AM106" i="8"/>
  <c r="AM104" i="8"/>
  <c r="U102" i="8"/>
  <c r="W102" i="8" s="1"/>
  <c r="AO102" i="8" s="1"/>
  <c r="AP102" i="8" s="1"/>
  <c r="AK154" i="8"/>
  <c r="AK171" i="8"/>
  <c r="AN172" i="8"/>
  <c r="B307" i="8"/>
  <c r="B472" i="8"/>
  <c r="B527" i="8"/>
  <c r="B567" i="8"/>
  <c r="U22" i="8"/>
  <c r="W22" i="8" s="1"/>
  <c r="AM24" i="8"/>
  <c r="T27" i="8"/>
  <c r="AM64" i="8"/>
  <c r="V67" i="8"/>
  <c r="AN67" i="8"/>
  <c r="AK71" i="8"/>
  <c r="AK74" i="8"/>
  <c r="AK77" i="8"/>
  <c r="AM88" i="8"/>
  <c r="B572" i="8"/>
  <c r="AM89" i="8"/>
  <c r="U87" i="8"/>
  <c r="W87" i="8" s="1"/>
  <c r="AO87" i="8" s="1"/>
  <c r="AM90" i="8"/>
  <c r="AK134" i="8"/>
  <c r="AK151" i="8"/>
  <c r="AM168" i="8"/>
  <c r="AM171" i="8"/>
  <c r="B652" i="8"/>
  <c r="AM169" i="8"/>
  <c r="U167" i="8"/>
  <c r="W167" i="8" s="1"/>
  <c r="AO167" i="8" s="1"/>
  <c r="AK169" i="8"/>
  <c r="AN182" i="8"/>
  <c r="B412" i="8"/>
  <c r="B552" i="8"/>
  <c r="V22" i="8"/>
  <c r="U27" i="8"/>
  <c r="W27" i="8" s="1"/>
  <c r="Y27" i="8" s="1"/>
  <c r="AM29" i="8"/>
  <c r="V57" i="8"/>
  <c r="Y57" i="8" s="1"/>
  <c r="T62" i="8"/>
  <c r="T82" i="8"/>
  <c r="AM82" i="8"/>
  <c r="AM108" i="8"/>
  <c r="AM111" i="8"/>
  <c r="AM109" i="8"/>
  <c r="U107" i="8"/>
  <c r="W107" i="8" s="1"/>
  <c r="X107" i="8" s="1"/>
  <c r="AM110" i="8"/>
  <c r="AM148" i="8"/>
  <c r="AM151" i="8"/>
  <c r="AM149" i="8"/>
  <c r="U147" i="8"/>
  <c r="W147" i="8" s="1"/>
  <c r="AO147" i="8" s="1"/>
  <c r="AN167" i="8"/>
  <c r="B287" i="8"/>
  <c r="B312" i="8"/>
  <c r="B392" i="8"/>
  <c r="B477" i="8"/>
  <c r="B222" i="8"/>
  <c r="B462" i="8"/>
  <c r="AM27" i="8"/>
  <c r="B497" i="8"/>
  <c r="B257" i="8"/>
  <c r="AM30" i="8"/>
  <c r="X34" i="8"/>
  <c r="AO34" i="8"/>
  <c r="B537" i="8"/>
  <c r="B297" i="8"/>
  <c r="AN57" i="8"/>
  <c r="AM61" i="8"/>
  <c r="U62" i="8"/>
  <c r="W62" i="8" s="1"/>
  <c r="AO62" i="8" s="1"/>
  <c r="AP62" i="8" s="1"/>
  <c r="V82" i="8"/>
  <c r="AK86" i="8"/>
  <c r="T87" i="8"/>
  <c r="AM87" i="8"/>
  <c r="AK89" i="8"/>
  <c r="AN92" i="8"/>
  <c r="T102" i="8"/>
  <c r="AM102" i="8"/>
  <c r="AM103" i="8"/>
  <c r="AK111" i="8"/>
  <c r="AN112" i="8"/>
  <c r="AM128" i="8"/>
  <c r="AM131" i="8"/>
  <c r="B612" i="8"/>
  <c r="AM129" i="8"/>
  <c r="U127" i="8"/>
  <c r="W127" i="8" s="1"/>
  <c r="AO127" i="8" s="1"/>
  <c r="AK129" i="8"/>
  <c r="AN147" i="8"/>
  <c r="AM147" i="8"/>
  <c r="V157" i="8"/>
  <c r="AK166" i="8"/>
  <c r="T167" i="8"/>
  <c r="X172" i="8"/>
  <c r="V182" i="8"/>
  <c r="AM23" i="8"/>
  <c r="T50" i="8"/>
  <c r="AM50" i="8"/>
  <c r="AM51" i="8"/>
  <c r="V62" i="8"/>
  <c r="AM62" i="8"/>
  <c r="AM63" i="8"/>
  <c r="V87" i="8"/>
  <c r="AN87" i="8"/>
  <c r="V102" i="8"/>
  <c r="AK106" i="8"/>
  <c r="T107" i="8"/>
  <c r="AM107" i="8"/>
  <c r="AK109" i="8"/>
  <c r="AN127" i="8"/>
  <c r="V137" i="8"/>
  <c r="AK146" i="8"/>
  <c r="T147" i="8"/>
  <c r="V167" i="8"/>
  <c r="B227" i="8"/>
  <c r="B347" i="8"/>
  <c r="B372" i="8"/>
  <c r="AM85" i="8"/>
  <c r="AM86" i="8"/>
  <c r="AM84" i="8"/>
  <c r="U82" i="8"/>
  <c r="W82" i="8" s="1"/>
  <c r="AO82" i="8" s="1"/>
  <c r="AQ82" i="8" s="1"/>
  <c r="AR82" i="8" s="1"/>
  <c r="AM28" i="8"/>
  <c r="B302" i="8"/>
  <c r="B542" i="8"/>
  <c r="AM68" i="8"/>
  <c r="AM69" i="8"/>
  <c r="U67" i="8"/>
  <c r="W67" i="8" s="1"/>
  <c r="AO67" i="8" s="1"/>
  <c r="AP97" i="8"/>
  <c r="B252" i="8"/>
  <c r="U122" i="8"/>
  <c r="W122" i="8" s="1"/>
  <c r="AO122" i="8" s="1"/>
  <c r="AM124" i="8"/>
  <c r="U142" i="8"/>
  <c r="W142" i="8" s="1"/>
  <c r="AM144" i="8"/>
  <c r="U162" i="8"/>
  <c r="W162" i="8" s="1"/>
  <c r="AM164" i="8"/>
  <c r="U182" i="8"/>
  <c r="W182" i="8" s="1"/>
  <c r="AO182" i="8" s="1"/>
  <c r="AM184" i="8"/>
  <c r="B582" i="8"/>
  <c r="B622" i="8"/>
  <c r="B662" i="8"/>
  <c r="AM126" i="8"/>
  <c r="AM146" i="8"/>
  <c r="AM166" i="8"/>
  <c r="AM186" i="8"/>
  <c r="B317" i="8"/>
  <c r="B337" i="8"/>
  <c r="B357" i="8"/>
  <c r="B377" i="8"/>
  <c r="B627" i="8"/>
  <c r="B667" i="8"/>
  <c r="B562" i="8"/>
  <c r="B602" i="8"/>
  <c r="B642" i="8"/>
  <c r="AM92" i="8"/>
  <c r="T117" i="8"/>
  <c r="AM132" i="8"/>
  <c r="T137" i="8"/>
  <c r="T157" i="8"/>
  <c r="AM172" i="8"/>
  <c r="T177" i="8"/>
  <c r="Y162" i="8" l="1"/>
  <c r="AP132" i="8"/>
  <c r="X112" i="8"/>
  <c r="Y152" i="8"/>
  <c r="Y132" i="8"/>
  <c r="AL31" i="8"/>
  <c r="X132" i="8"/>
  <c r="X97" i="8"/>
  <c r="X137" i="8"/>
  <c r="Y167" i="8"/>
  <c r="X157" i="8"/>
  <c r="AQ72" i="8"/>
  <c r="AR72" i="8" s="1"/>
  <c r="X177" i="8"/>
  <c r="AP77" i="8"/>
  <c r="AP152" i="8"/>
  <c r="X55" i="8"/>
  <c r="AQ77" i="8"/>
  <c r="AR77" i="8" s="1"/>
  <c r="Y112" i="8"/>
  <c r="X167" i="8"/>
  <c r="Y62" i="8"/>
  <c r="AQ152" i="8"/>
  <c r="AR152" i="8" s="1"/>
  <c r="AP177" i="8"/>
  <c r="AQ26" i="8"/>
  <c r="AR26" i="8" s="1"/>
  <c r="Y87" i="8"/>
  <c r="AQ122" i="8"/>
  <c r="AR122" i="8" s="1"/>
  <c r="X72" i="8"/>
  <c r="AP157" i="8"/>
  <c r="Y72" i="8"/>
  <c r="AP72" i="8"/>
  <c r="AP26" i="8"/>
  <c r="AO50" i="8"/>
  <c r="Y157" i="8"/>
  <c r="X117" i="8"/>
  <c r="AO18" i="8"/>
  <c r="AP117" i="8"/>
  <c r="X92" i="8"/>
  <c r="X26" i="8"/>
  <c r="X57" i="8"/>
  <c r="X152" i="8"/>
  <c r="X147" i="8"/>
  <c r="Y92" i="8"/>
  <c r="X82" i="8"/>
  <c r="AP137" i="8"/>
  <c r="AQ62" i="8"/>
  <c r="AR62" i="8" s="1"/>
  <c r="Y177" i="8"/>
  <c r="AO55" i="8"/>
  <c r="AO22" i="8"/>
  <c r="Y117" i="8"/>
  <c r="Y172" i="8"/>
  <c r="Y77" i="8"/>
  <c r="Y137" i="8"/>
  <c r="Y67" i="8"/>
  <c r="X127" i="8"/>
  <c r="AP82" i="8"/>
  <c r="AQ182" i="8"/>
  <c r="AR182" i="8" s="1"/>
  <c r="AP182" i="8"/>
  <c r="X122" i="8"/>
  <c r="AQ25" i="8"/>
  <c r="AR25" i="8" s="1"/>
  <c r="X25" i="8"/>
  <c r="AL50" i="8"/>
  <c r="Y50" i="8"/>
  <c r="Y82" i="8"/>
  <c r="X182" i="8"/>
  <c r="AO162" i="8"/>
  <c r="X162" i="8"/>
  <c r="Y182" i="8"/>
  <c r="AQ102" i="8"/>
  <c r="AR102" i="8" s="1"/>
  <c r="X22" i="8"/>
  <c r="AP122" i="8"/>
  <c r="X87" i="8"/>
  <c r="AO27" i="8"/>
  <c r="X27" i="8"/>
  <c r="X62" i="8"/>
  <c r="Y26" i="8"/>
  <c r="AO142" i="8"/>
  <c r="X142" i="8"/>
  <c r="Y102" i="8"/>
  <c r="AQ147" i="8"/>
  <c r="AR147" i="8" s="1"/>
  <c r="AP147" i="8"/>
  <c r="AP92" i="8"/>
  <c r="AQ92" i="8"/>
  <c r="AR92" i="8" s="1"/>
  <c r="AP57" i="8"/>
  <c r="AQ57" i="8"/>
  <c r="AR57" i="8" s="1"/>
  <c r="Y22" i="8"/>
  <c r="AL22" i="8"/>
  <c r="Y122" i="8"/>
  <c r="AP172" i="8"/>
  <c r="AQ172" i="8"/>
  <c r="AR172" i="8" s="1"/>
  <c r="AL28" i="8"/>
  <c r="AL29" i="8" s="1"/>
  <c r="AP87" i="8"/>
  <c r="AQ87" i="8"/>
  <c r="AR87" i="8" s="1"/>
  <c r="AQ167" i="8"/>
  <c r="AR167" i="8" s="1"/>
  <c r="AP167" i="8"/>
  <c r="AQ67" i="8"/>
  <c r="AR67" i="8" s="1"/>
  <c r="AP67" i="8"/>
  <c r="X67" i="8"/>
  <c r="AL18" i="8"/>
  <c r="Y18" i="8"/>
  <c r="Y142" i="8"/>
  <c r="Y147" i="8"/>
  <c r="X102" i="8"/>
  <c r="AP127" i="8"/>
  <c r="AQ127" i="8"/>
  <c r="AR127" i="8" s="1"/>
  <c r="AP112" i="8"/>
  <c r="AQ112" i="8"/>
  <c r="AR112" i="8" s="1"/>
  <c r="AO107" i="8"/>
  <c r="Y107" i="8"/>
  <c r="AQ34" i="8"/>
  <c r="AR34" i="8" s="1"/>
  <c r="AP34" i="8"/>
  <c r="Y127" i="8"/>
  <c r="AN30" i="8" l="1"/>
  <c r="AP30" i="8" s="1"/>
  <c r="AL19" i="8"/>
  <c r="AL20" i="8" s="1"/>
  <c r="AQ55" i="8"/>
  <c r="AR55" i="8" s="1"/>
  <c r="AP55" i="8"/>
  <c r="AQ142" i="8"/>
  <c r="AR142" i="8" s="1"/>
  <c r="AP142" i="8"/>
  <c r="AQ162" i="8"/>
  <c r="AR162" i="8" s="1"/>
  <c r="AP162" i="8"/>
  <c r="AP25" i="8"/>
  <c r="AL51" i="8"/>
  <c r="AL23" i="8"/>
  <c r="AL24" i="8" s="1"/>
  <c r="AQ107" i="8"/>
  <c r="AR107" i="8" s="1"/>
  <c r="AP107" i="8"/>
  <c r="AQ30" i="8" l="1"/>
  <c r="AR30" i="8" s="1"/>
  <c r="AL21" i="8"/>
  <c r="AN18" i="8" s="1"/>
  <c r="AN22" i="8"/>
  <c r="AP22" i="8" s="1"/>
  <c r="AL52" i="8"/>
  <c r="AL53" i="8" s="1"/>
  <c r="AN50" i="8" s="1"/>
  <c r="AQ27" i="8"/>
  <c r="AR27" i="8" s="1"/>
  <c r="AP27" i="8"/>
  <c r="AQ22" i="8" l="1"/>
  <c r="AR22" i="8" s="1"/>
  <c r="AQ18" i="8"/>
  <c r="AR18" i="8" s="1"/>
  <c r="AP18" i="8"/>
  <c r="AP50" i="8"/>
  <c r="AQ50" i="8"/>
  <c r="AR5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comments>
</file>

<file path=xl/sharedStrings.xml><?xml version="1.0" encoding="utf-8"?>
<sst xmlns="http://schemas.openxmlformats.org/spreadsheetml/2006/main" count="1579" uniqueCount="736">
  <si>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</si>
  <si>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</si>
  <si>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</si>
  <si>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</si>
  <si>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</si>
  <si>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</si>
  <si>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</si>
  <si>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</si>
  <si>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</si>
  <si>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</si>
  <si>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</si>
  <si>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</si>
  <si>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</si>
  <si>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</si>
  <si>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</si>
  <si>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</si>
  <si>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</si>
  <si>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</si>
  <si>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</si>
  <si>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</si>
  <si>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</si>
  <si>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</si>
  <si>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</si>
  <si>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</si>
  <si>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</si>
  <si>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</si>
  <si>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</si>
  <si>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</si>
  <si>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</si>
  <si>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</si>
  <si>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</si>
  <si>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</si>
  <si>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</si>
  <si>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</si>
  <si>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</si>
  <si>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</si>
  <si>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</si>
  <si>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</si>
  <si>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</si>
  <si>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</si>
  <si>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</si>
  <si>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</si>
  <si>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</si>
  <si>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</si>
  <si>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</si>
  <si>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</si>
  <si>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</si>
  <si>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</si>
  <si>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</si>
  <si>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</si>
  <si>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</si>
  <si>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</si>
  <si>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</si>
  <si>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</si>
  <si>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</si>
  <si>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</si>
  <si>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</si>
  <si>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</si>
  <si>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</si>
  <si>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</si>
  <si>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</si>
  <si>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</si>
  <si>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</si>
  <si>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</si>
  <si>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</si>
  <si>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</si>
  <si>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</si>
  <si>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</si>
  <si>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</si>
  <si>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</si>
  <si>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</si>
  <si>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</si>
  <si>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</si>
  <si>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</si>
  <si>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</si>
  <si>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</si>
  <si>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</si>
  <si>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</si>
  <si>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</si>
  <si>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</si>
  <si>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</si>
  <si>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</si>
  <si>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</si>
  <si>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</si>
  <si>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</si>
  <si>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</si>
  <si>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</si>
  <si>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</si>
  <si>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</si>
  <si>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</si>
  <si>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</si>
  <si>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</si>
  <si>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</si>
  <si>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</si>
  <si>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</si>
  <si>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</si>
  <si>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</si>
  <si>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</si>
  <si>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</si>
  <si>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</si>
  <si>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</si>
  <si>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</si>
  <si>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</si>
  <si>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</si>
  <si>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</si>
  <si>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</si>
  <si>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</si>
  <si>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</si>
  <si>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</si>
  <si>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</si>
  <si>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</si>
  <si>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</si>
  <si>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</si>
  <si>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</si>
  <si>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</si>
  <si>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</si>
  <si>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</si>
  <si>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</si>
  <si>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</si>
  <si>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</si>
  <si>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</si>
  <si>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</si>
  <si>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</si>
  <si>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</si>
  <si>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</si>
  <si>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</si>
  <si>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</si>
  <si>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</si>
  <si>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</si>
  <si>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</si>
  <si>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</si>
  <si>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</si>
  <si>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</si>
  <si>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</si>
  <si>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</si>
  <si>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</si>
  <si>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</si>
  <si>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</si>
  <si>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</si>
  <si>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</si>
  <si>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</si>
  <si>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</si>
  <si>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</si>
  <si>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</si>
  <si>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</si>
  <si>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</si>
  <si>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</si>
  <si>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</si>
  <si>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</si>
  <si>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</si>
  <si>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</si>
  <si>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</si>
  <si>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</si>
  <si>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</si>
  <si>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</si>
  <si>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</si>
  <si>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</si>
  <si>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</si>
  <si>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</si>
  <si>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</si>
  <si>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</si>
  <si>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</si>
  <si>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</si>
  <si>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</si>
  <si>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</si>
  <si>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</si>
  <si>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</si>
  <si>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</si>
  <si>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</si>
  <si>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</si>
  <si>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</si>
  <si>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</si>
  <si>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</si>
  <si>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</si>
  <si>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</si>
  <si>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</si>
  <si>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</si>
  <si>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</si>
  <si>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</si>
  <si>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</si>
  <si>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</si>
  <si>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</si>
  <si>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</si>
  <si>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</si>
  <si>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</si>
  <si>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</si>
  <si>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</si>
  <si>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</si>
  <si>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</si>
  <si>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</si>
  <si>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</si>
  <si>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</si>
  <si>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</si>
  <si>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</si>
  <si>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</si>
  <si>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</si>
  <si>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</si>
  <si>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</si>
  <si>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</si>
  <si>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</si>
  <si>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</si>
  <si>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</si>
  <si>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</si>
  <si>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</si>
  <si>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</si>
  <si>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</si>
  <si>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</si>
  <si>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</si>
  <si>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</si>
  <si>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</si>
  <si>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</si>
  <si>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</si>
  <si>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</si>
  <si>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</si>
  <si>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</si>
  <si>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</si>
  <si>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</si>
  <si>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</si>
  <si>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</si>
  <si>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</si>
  <si>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</si>
  <si>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</si>
  <si>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</si>
  <si>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</si>
  <si>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</si>
  <si>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</si>
  <si>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</si>
  <si>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</si>
  <si>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</si>
  <si>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</si>
  <si>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</si>
  <si>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</si>
  <si>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</si>
  <si>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</si>
  <si>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</si>
  <si>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</si>
  <si>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</si>
  <si>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</si>
  <si>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</si>
  <si>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</si>
  <si>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</si>
  <si>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</si>
  <si>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</si>
  <si>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</si>
  <si>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</si>
  <si>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</si>
  <si>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</si>
  <si>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</si>
  <si>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</si>
  <si>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</si>
  <si>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</si>
  <si>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</si>
  <si>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</si>
  <si>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</si>
  <si>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</si>
  <si>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</si>
  <si>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</si>
  <si>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</si>
  <si>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</si>
  <si>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</si>
  <si>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</si>
  <si>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</si>
  <si>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</si>
  <si>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</si>
  <si>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</si>
  <si>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</si>
  <si>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</si>
  <si>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</si>
  <si>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</si>
  <si>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</si>
  <si>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</si>
  <si>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</si>
  <si>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</si>
  <si>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</si>
  <si>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</si>
  <si>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</si>
  <si>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</si>
  <si>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</si>
  <si>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</si>
  <si>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</si>
  <si>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</si>
  <si>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</si>
  <si>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</si>
  <si>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</si>
  <si>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</si>
  <si>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</si>
  <si>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</si>
  <si>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</si>
  <si>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</si>
  <si>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</si>
  <si>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</si>
  <si>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</si>
  <si>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</si>
  <si>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</si>
  <si>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</si>
  <si>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</si>
  <si>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</si>
  <si>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</si>
  <si>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</si>
  <si>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</si>
  <si>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</si>
  <si>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</si>
  <si>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</si>
  <si>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</si>
  <si>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</si>
  <si>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</si>
  <si>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</si>
  <si>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</si>
  <si>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</si>
  <si>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</si>
  <si>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</si>
  <si>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</si>
  <si>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</si>
  <si>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</si>
  <si>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</si>
  <si>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</si>
  <si>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</si>
  <si>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</si>
  <si>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</si>
  <si>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</si>
  <si>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</si>
  <si>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</si>
  <si>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</si>
  <si>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</si>
  <si>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</si>
  <si>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</si>
  <si>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</si>
  <si>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</si>
  <si>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</si>
  <si>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</si>
  <si>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</si>
  <si>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</si>
  <si>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</si>
  <si>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</si>
  <si>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</si>
  <si>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</si>
  <si>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</si>
  <si>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</si>
  <si>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</si>
  <si>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</si>
  <si>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</si>
  <si>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</si>
  <si>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</si>
  <si>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</si>
  <si>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</si>
  <si>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</si>
  <si>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</si>
  <si>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</si>
  <si>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</si>
  <si>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</si>
  <si>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</si>
  <si>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</si>
  <si>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</si>
  <si>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</si>
  <si>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</si>
  <si>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</si>
  <si>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</si>
  <si>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</si>
  <si>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</si>
  <si>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</si>
  <si>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</si>
  <si>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</si>
  <si>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</si>
  <si>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</si>
  <si>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</si>
  <si>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</si>
  <si>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</si>
  <si>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</si>
  <si>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</si>
  <si>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</si>
  <si>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</si>
  <si>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</si>
  <si>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</si>
  <si>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</si>
  <si>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</si>
  <si>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</si>
  <si>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</si>
  <si>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</si>
  <si>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</si>
  <si>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</si>
  <si>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</si>
  <si>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</si>
  <si>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</si>
  <si>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</si>
  <si>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</si>
  <si>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</si>
  <si>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</si>
  <si>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</si>
  <si>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</si>
  <si>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</si>
  <si>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</si>
  <si>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</si>
  <si>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</si>
  <si>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</si>
  <si>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</si>
  <si>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</si>
  <si>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</si>
  <si>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</si>
  <si>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</si>
  <si>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</si>
  <si>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</si>
  <si>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</si>
  <si>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</si>
  <si>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</si>
  <si>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</si>
  <si>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</si>
  <si>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</si>
  <si>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</si>
  <si>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</si>
  <si>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</si>
  <si>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</si>
  <si>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</si>
  <si>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</si>
  <si>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</si>
  <si>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</si>
  <si>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</si>
  <si>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</si>
  <si>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</si>
  <si>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</si>
  <si>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</si>
  <si>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</si>
  <si>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</si>
  <si>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</si>
  <si>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</si>
  <si>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</si>
  <si>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</si>
  <si>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Resolución 543 de 2020: Comité de Contratación de la SDDE</t>
  </si>
  <si>
    <t>Cada vez que se presenta un proceso de contratación que requiere pasar por esta instancia (Establecido en procedimientos)</t>
  </si>
  <si>
    <t>Acta de la sesión</t>
  </si>
  <si>
    <t xml:space="preserve">Informar a las autoridades correspondientes en términos penales, fiscales y disciplinarios. Realizar la revaloración del riesgo.
</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</si>
  <si>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</si>
  <si>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</si>
  <si>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</si>
  <si>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 De OPS queda verificación de idoneidad y posteriormente, validación en SIDEAP</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</si>
  <si>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</si>
  <si>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</si>
  <si>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</si>
  <si>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</si>
  <si>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</si>
  <si>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</si>
  <si>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</si>
  <si>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Asociado a plan de mejora  externo (Hallazgos Contraloría)</t>
  </si>
  <si>
    <t>Se actualiza mensualmente</t>
  </si>
  <si>
    <t>Tablero de control contratos</t>
  </si>
  <si>
    <t>Informar a las autoridades correspondientes en términos penales, fiscales y disciplinarios. Realizar la revaloración del riesgo.</t>
  </si>
  <si>
    <t>no apropiación de  valores institucionales  los servidores públicos que laboran en la entidad y</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</si>
  <si>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</si>
  <si>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</si>
  <si>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</si>
  <si>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</si>
  <si>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</si>
  <si>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</si>
  <si>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</si>
  <si>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</si>
  <si>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Comited e Conciliacion y Resolucion asociada</t>
  </si>
  <si>
    <t>Cda comité de conciliacion</t>
  </si>
  <si>
    <t>Actas de la Sesion y fichas registradas en SIPROJWEB.</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</si>
  <si>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</si>
  <si>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</si>
  <si>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</si>
  <si>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</si>
  <si>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</si>
  <si>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N/A</t>
  </si>
  <si>
    <t>CD-P3</t>
  </si>
  <si>
    <t>Revisar al inicio de cada reunión de seguimiento, los compromisos establecidos en la reunión anterior de seguimiento en la que participan los integrantes del Grupo de Control Disciplinario.</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</si>
  <si>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</si>
  <si>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Cada vez que se requiera</t>
  </si>
  <si>
    <t>Correo electrónico</t>
  </si>
  <si>
    <t>R5</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</si>
  <si>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</si>
  <si>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</si>
  <si>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</si>
  <si>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</si>
  <si>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</si>
  <si>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</si>
  <si>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</si>
  <si>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</si>
  <si>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</si>
  <si>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</si>
  <si>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Actas  de comités técnico
Informes  de supervisión aprobados  </t>
  </si>
  <si>
    <t>Revisión  por parte  del equipo técnico de cada programa establecido por la  DCBR</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</si>
  <si>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</si>
  <si>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</si>
  <si>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</si>
  <si>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</si>
  <si>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</si>
  <si>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</si>
  <si>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</si>
  <si>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</si>
  <si>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</si>
  <si>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Procedimiento: Solicitud de Préstamo y Consulta de Documentos</t>
  </si>
  <si>
    <t>Formato con registro de devolución a conformidad. GD-P5-F15</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</si>
  <si>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</si>
  <si>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</si>
  <si>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</si>
  <si>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</si>
  <si>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</si>
  <si>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Colocación de Empleo en Bogotá</t>
  </si>
  <si>
    <t>NA</t>
  </si>
  <si>
    <t>Reducir (Mitigar) o Reducir (Transferir) o Evitar</t>
  </si>
  <si>
    <t>Suspender la atención a la población una vez se verifique que incumplen con las condiciones para ser beneficiaria y emprender las acciones correctivas correspondientes.</t>
  </si>
  <si>
    <t>Anualmente</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</si>
  <si>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</si>
  <si>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</si>
  <si>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Definir un plan de mejora, de acuerdo con la situación identificada</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</si>
  <si>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</si>
  <si>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</si>
  <si>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</si>
  <si>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</si>
  <si>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</si>
  <si>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</si>
  <si>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Procedimiento de Selección y Vinculación
 Procedimiento de Encargo</t>
  </si>
  <si>
    <t>Cada vez que se vincula personal ala SDDE</t>
  </si>
  <si>
    <t>Formato verificacion de requisitos</t>
  </si>
  <si>
    <t>Desde la SAF se tramita la revocatoria del nombramiento y informa a la Oficina de Control Disciplinario, Fiscalia y otras autordades competentes.</t>
  </si>
  <si>
    <t>Presiones por actores externos o internos</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</si>
  <si>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</si>
  <si>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</si>
  <si>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</si>
  <si>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</si>
  <si>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Cada vez que se vincula personal a la SDDE (distinto a directivo)</t>
  </si>
  <si>
    <t>Acto administrativo de nombramiento Suscrito</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</si>
  <si>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</si>
  <si>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</si>
  <si>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</si>
  <si>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</si>
  <si>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</si>
  <si>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</si>
  <si>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</si>
  <si>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En los procedimientos del proceso gestión de bienes y servicios</t>
  </si>
  <si>
    <t>Comprobantes firmados</t>
  </si>
  <si>
    <t>Informar a las autoridades correspondientes de acuerdo a la Política de Riesgos de la SDDE</t>
  </si>
  <si>
    <t>debilidades en control sobre los bienes administrados y</t>
  </si>
  <si>
    <t>Acta de toma física
 Memorando</t>
  </si>
  <si>
    <t>debilidades en el control del jefe inmediato de la dependencia que solicita los elementos</t>
  </si>
  <si>
    <t>Procedimiento de toma física de bienes</t>
  </si>
  <si>
    <t>Informe de toma física, se reporta en el Comité de Gestión y se realizan los ajustes en el sistema.</t>
  </si>
  <si>
    <t>Procedimiento Solicitud de Servicio de Transporte</t>
  </si>
  <si>
    <t>Frente a cada solicitud</t>
  </si>
  <si>
    <t>Solicitudes de transporte por correo electrónico
 Planillas de control de recorrido</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</si>
  <si>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</si>
  <si>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</si>
  <si>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</si>
  <si>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</si>
  <si>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</si>
  <si>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</si>
  <si>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</si>
  <si>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Directorio Activo - Procedimiento Creación de Usuarios</t>
  </si>
  <si>
    <t>Cada ve que se requiere creacion de usuarios</t>
  </si>
  <si>
    <t>Directorio Activo y correos de solicitud</t>
  </si>
  <si>
    <t>Se informa a las autordades internas y externas correspondintes de acuerdo a Política de Riesgo de la SDDE</t>
  </si>
  <si>
    <t>Directorio Activo - Procedimiento Creación de Usuarios
 Soliitud de desactivacion</t>
  </si>
  <si>
    <t>Cada ve que se requiere actualización de de acceso o cancelacion usuarios</t>
  </si>
  <si>
    <t>El software deja un reporte de instalacion</t>
  </si>
  <si>
    <t>Depende de las licencias y usuarios relacionados en directorio activo</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</si>
  <si>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</si>
  <si>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</si>
  <si>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</si>
  <si>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</si>
  <si>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</si>
  <si>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</si>
  <si>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</si>
  <si>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</si>
  <si>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</si>
  <si>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</si>
  <si>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</si>
  <si>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</si>
  <si>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</si>
  <si>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</si>
  <si>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</si>
  <si>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</si>
  <si>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</si>
  <si>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</si>
  <si>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</si>
  <si>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</si>
  <si>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</si>
  <si>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</si>
  <si>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</si>
  <si>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</si>
  <si>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</si>
  <si>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</si>
  <si>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</si>
  <si>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</si>
  <si>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</si>
  <si>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</si>
  <si>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</si>
  <si>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</si>
  <si>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</si>
  <si>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</si>
  <si>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</si>
  <si>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</si>
  <si>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</si>
  <si>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</si>
  <si>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</si>
  <si>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</si>
  <si>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</si>
  <si>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</si>
  <si>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</si>
  <si>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</si>
  <si>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</si>
  <si>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</si>
  <si>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</si>
  <si>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</si>
  <si>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dádivas por parte de los contratistas</t>
  </si>
  <si>
    <t>CONTROL DE CAMBIOS</t>
  </si>
  <si>
    <t>VERSION 1</t>
  </si>
  <si>
    <t>VERSIÓN</t>
  </si>
  <si>
    <t>JUSTIFICACIÓN</t>
  </si>
  <si>
    <t>FECHA DE PUBLICACIÓN</t>
  </si>
  <si>
    <t xml:space="preserve">Administrar los recursos financieros de la SDDE, garantizando la calidad, confiabilidad, razonabilidad y oportunidad de la información financiera, con el propósito que sea una herramienta para la adecuada planeación y toma de decisiones gerenciales para la administración; de acuerdo con los requerimientos del modelo de control interno contable y demás normas aplicables.				</t>
  </si>
  <si>
    <t xml:space="preserve">Presentación de informes presupuestales y contables </t>
  </si>
  <si>
    <t>manipulación de cifras desde las areas de gestión que suministran información financiera</t>
  </si>
  <si>
    <t>aceptación de dadivas para adulteración de informes de caracer financiero</t>
  </si>
  <si>
    <t xml:space="preserve">presiones indebidas de niveles jerarquicos superiores y </t>
  </si>
  <si>
    <t>falencias en la segregación de actividades y controles del ciclo contable</t>
  </si>
  <si>
    <t>alteración de cifras o informes financieros  de la SDDE para favorecimiento propio o de un tercero</t>
  </si>
  <si>
    <t xml:space="preserve">Procedimiento Contable, elaboración y presentación estados contables
Procedimiento: Conciliación Inventarios – Contabilidad </t>
  </si>
  <si>
    <t xml:space="preserve">Mensual </t>
  </si>
  <si>
    <t>formato excel gf-p7-f3_formato_conciliacin
Soportes asociados a conciliaciones de rubros diversos</t>
  </si>
  <si>
    <t xml:space="preserve">Procedimiento Contable, elaboración y presentación estados contables
</t>
  </si>
  <si>
    <t>Mensual y de acuerdo a programa operativo de contabilidad</t>
  </si>
  <si>
    <t>Suscripción de Estados Financieros como contador</t>
  </si>
  <si>
    <t>Suscripción de Estados Financieros SAF, DGC y Secretaría de Despacho</t>
  </si>
  <si>
    <t xml:space="preserve">Procedimiento para la Evaluación del Control Interno Contable CGN
Resolución 193 de 2016 Contaduría General de la Nación </t>
  </si>
  <si>
    <t>Anual</t>
  </si>
  <si>
    <t xml:space="preserve">Informe y Certificado de  Evaluación del Control Interno Contable CGN </t>
  </si>
  <si>
    <t>R13</t>
  </si>
  <si>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</si>
  <si>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</si>
  <si>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Realizar evaluaciones, seguimientos e informes normativos</t>
  </si>
  <si>
    <t>desviación de los resultados de las evaluaciones independientes por parte de la OCI para beneficio propio o de un tercero</t>
  </si>
  <si>
    <t>existencias de conflictos de interés previo o sobreviniente no declarados de sus integrantes</t>
  </si>
  <si>
    <t>Cada vez que se realiza una evaluación independiente</t>
  </si>
  <si>
    <t>Acta de Reunión / Declaracion conflicto de intereses - compromiso ético de auditores internos</t>
  </si>
  <si>
    <t>R14</t>
  </si>
  <si>
    <t>El supervisor /apoyo a supervisión  debe registarar lo pertinente en el marco de la gestión contractual e infromar a las autoridades correspondientes de acuerdo a la Política de Riesgos</t>
  </si>
  <si>
    <t>Clic para Calificar</t>
  </si>
  <si>
    <t>Procediemirnto Evaluaciones Independientes</t>
  </si>
  <si>
    <t>0</t>
  </si>
  <si>
    <t xml:space="preserve">Reducir (Mitigar) o Reducir (Transferir) o Evitar </t>
  </si>
  <si>
    <t>Emitir un nuevo informe de evaluación independiente ajustando las desviaciones detectadas.
Informar a las autoridades y entes de control competentes de acuerdo a la Política de Riesgos de la SDDE</t>
  </si>
  <si>
    <t>Facilitar el acceso e inclusión financiera con el fin de mejorar la productividad y competitividad de los emprendedores y empresarios del Distrito Capital. (Capitalización)</t>
  </si>
  <si>
    <t>GDE-P2</t>
  </si>
  <si>
    <t xml:space="preserve">entrega de beneficios al empleador sin el cumplimiento de los requisitos establecidos dentro de los programas de la Subdirección de Empleo y Formación (Pago por resultados, Empleo incluyente) para favorecimiento propio o de un particular </t>
  </si>
  <si>
    <t>no contar con mecanismos estándar para la
verificación de la información de los beneficiarios (Empleadores)  previo al  otorgamiento de los beneficios a los ciudadanos (as) colocados</t>
  </si>
  <si>
    <t xml:space="preserve">conflictos de interés de los actores intervinientes en la asignación de beneficios a empleadores por el programa de colocación </t>
  </si>
  <si>
    <t>Entrega de beneficios o incentivos en el marco de Fortalecimiento productivo y comercial a unidades productivas de la ruralidad de Bogotá o  Implementación de estrategias y/o programas que fortalezcan la producción, transformación y comercialización de alimentos</t>
  </si>
  <si>
    <t xml:space="preserve">entregar beneficios o incentivos a personas naturales o unidades productivas que no cumplan con los requisitos de acceso a cada uno de los programas o iniciativas para beneficio propio o de un tercero </t>
  </si>
  <si>
    <t>fallas en mecanismos de seguimiento y verificación sobre la entrega de beneficios e incentivos a las unidades productivas o personas naturales</t>
  </si>
  <si>
    <t>conflicto de interés de servidores públicos o contratistas no declarados y/o interés indebido de terceros en la ejecución de los programas o iniciativas</t>
  </si>
  <si>
    <t xml:space="preserve">Actas de entrega individual  y suscripción de informes de supervisión.
Matrices de seguimiento a beneficiarios 1 a 1 
Actas de comités de reuniones técnicas. </t>
  </si>
  <si>
    <t>Mensual</t>
  </si>
  <si>
    <t>Declaración de conflicto de intereses en SIDEAP.
Cuadro de seguimiento a entrega de declaración de intereses.</t>
  </si>
  <si>
    <t xml:space="preserve">Si se presentan quejas o denuncias, se remite desde la DERAA los hechos al ente de control de la entidad para el procedimiento correspondiente. </t>
  </si>
  <si>
    <t>01/01/2024 a 31/12/2024</t>
  </si>
  <si>
    <t>Decisiones disciplinarias en contra de la ley, producto de la influencia ejercida por terceros a los servidores y/o colaboradores adscritos a la OCDI.</t>
  </si>
  <si>
    <t>Definición y estructuración de un instrumento  de  seguimiento  y  reporte    que permita la  identificación del estado, proceso de conocimiento y seguimiento de las actividades de intervención en la evaluación y selección de beneficiarios de los programas de la DCBR.</t>
  </si>
  <si>
    <t>Promover la declaración de los conflictos de interes de los servidores públicos de la SDDE en los terminos legales y del Plan de Integridad</t>
  </si>
  <si>
    <t>Realizar una comunicacion interna dirigida a los funcionarios solicitando la devolucion de los elementos que se encuentren a su cargo y no esten siendo utilizados</t>
  </si>
  <si>
    <t>Realizar una comunicación interna recordando la responsabilidad de los supervisores en la verificación de la informacion que van a entregar al proceso contable.</t>
  </si>
  <si>
    <t>Sensibilizar a los colaboradores internos sobre temas relacionados con seguridad de la información</t>
  </si>
  <si>
    <t>Establecer un sistema de monitoreo continuo para detectar actividades sospechosas sobre los sistemas de información criticos en la entidad</t>
  </si>
  <si>
    <t>Analizar posibilidad de encriptación de los datos almacenados en el servidor</t>
  </si>
  <si>
    <t>Sensibilizar al equipo OCI de las concecuencias que acarrea la no declaracion de los conflicos de intereses, una vez en el segundo semestre de cada vigencia.</t>
  </si>
  <si>
    <t>Correo electrónico / Relación de Bases de datos cruzadas</t>
  </si>
  <si>
    <t>Elaborar un procedimiento para la validación y verificación de la calidad del dato de la población atendida, que quede formalmente aprobado por la áreas de apoyo.</t>
  </si>
  <si>
    <t xml:space="preserve">otorgar beneficios a un tercero sin el cumplimiento del debido proceso y/o requisitos mínimos legales, por un interés propio o de un particular  </t>
  </si>
  <si>
    <t>1. Falencias en el seguimiento a la aprobación de  beneficios para las unidades productivas y/o emprendimientos en el desarrollo de los programas ejecutados por los operadores</t>
  </si>
  <si>
    <t>2. Conflictos de interés de los actores intervinientes en la asignación de beneficios de  capitalización y/o inclusión financiera (Supervisor, Operador, funcionarios equipo evaluador)</t>
  </si>
  <si>
    <t>Acta, planilla de asistencia y/o correo electrónico de validación de bases de datos cruzadas</t>
  </si>
  <si>
    <t>Acta, Informe,  o correo electrónico, planilla de asistencia.</t>
  </si>
  <si>
    <t>Definir  y aplicar los criterios  para la  revisión de requisitos de asignación de beneficios (capitalización, inclusión financiera u otro), por cada programa formulado</t>
  </si>
  <si>
    <t xml:space="preserve">Generar un espacio con la OJ  para el diseño de un mecanismo para la declaración de conflictos de interés  por parte de los actores que intervengan en la asignación de beneficios  de  capitalización, inclusión financiera u otro (Supervisor, funcionarios y/o equipo evaluador)
</t>
  </si>
  <si>
    <t>Formulación de la matriz de riesgos de corrupción  por proceso de la vigencia 2024: Se elimina riesgo de corrupción correspondiente al proceso de Atención al Ciudadano y se actualizan los demás riesgos de corrupción.</t>
  </si>
  <si>
    <r>
      <rPr>
        <sz val="11"/>
        <color rgb="FFFF0000"/>
        <rFont val="Calibri"/>
        <family val="2"/>
        <scheme val="minor"/>
      </rPr>
      <t>xx</t>
    </r>
    <r>
      <rPr>
        <sz val="11"/>
        <color theme="1"/>
        <rFont val="Calibri"/>
        <family val="2"/>
        <scheme val="minor"/>
      </rPr>
      <t>/01/2024</t>
    </r>
  </si>
  <si>
    <t>MATRIZ DE RIESGOS DE CORRUPCIÓN DE LA SDDE V1</t>
  </si>
  <si>
    <t>no apropiación de  valores institucionales de los servidores públicos que laboran en la entidad</t>
  </si>
  <si>
    <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</si>
  <si>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R1C1. 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</si>
  <si>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R1C2. 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</si>
  <si>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 xml:space="preserve">R1C3. Verificación jurídica, técnica y financiera  de la idoneidad por parte de  la dependencia (ops)   de los requisitos del oferente en el proceso contractual, quedando un registro para OPS generado por SISCO y posteriormente complementado con validación desde OAJ de SIDEAP. </t>
  </si>
  <si>
    <t>R1C4. Declaración de conflictos de interes o impedimentos en los términos de ley</t>
  </si>
  <si>
    <t>favorecimiento en la selección de  contratistas motivada por intereses propios o de terceros</t>
  </si>
  <si>
    <t xml:space="preserve">Afectación económica y reputacional por hallazgos de los entes de control a causa de favorecimiento en la selección de  contratistas motivada por intereses propios o de terceros; así como, por conflictos de interes o impedimentos existentes y no declarados, y no apropiación de valores institucionales de los servidores públicos que laboran en la entidad. </t>
  </si>
  <si>
    <t>R2C1. Aplicación del tablero de control de procesos contractuales de persona jurídica por parte de los supervisores, donde se debe registrar lel cumplimiento de productos y  documentos de manera concurrente, con el proceso contractual</t>
  </si>
  <si>
    <t xml:space="preserve">R2C2. 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</si>
  <si>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R2C3. Declaración de conflictos de interes o impedimentos en los términos de ley</t>
  </si>
  <si>
    <t xml:space="preserve">Afectación económica y reputacional por hallazgos de los entes de control a causa de la aprobación de productos y cumplimiento de obligaciones contractuales sin el lleno de requisitos por parte de la supervisión para favorecer a un tercero; así como, por  conflictos de interés o impedimentos existentes y no declarados, no apropiación de  valores institucionales de los servidores públicos que laboran en la entidad y dádivas por parte de los contratistas. </t>
  </si>
  <si>
    <t xml:space="preserve">Afectación económica y reputacional por hallazgos de los entes de control a causa de la materialización de conflicto de interés  o impedimento  de los miembros  del comité de conciliación; así como, por tener un interés particular no declarado ni que sea recusado por el comité. </t>
  </si>
  <si>
    <t>R3C1. Solicitud de manfesticacion de conflictos de interes o imepdimentos antes de discutir cualquier asunto en el comité de conciliacion, situacion que queda reflejada en el acta de  cada sesión.</t>
  </si>
  <si>
    <t xml:space="preserve">Afectación económica y reputacional por incumplimientos normativos a causa de trámite indebido de quejas, informes, denuncias y procesos disciplinarios en beneficio de un tercero; asi como, a la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</si>
  <si>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R4C1. 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</si>
  <si>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 xml:space="preserve">R5C1. El comité técnico y el Supervisor designado deben aprobar la metodología e instrumentos que se van a aplicar en el proyecto para la selección y entrega de beneficios a  los beneficiarios de un programa,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</si>
  <si>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R5C2. Revisión por parte  de cada  equipo y comité  técnico  de  cada programa o proyecto  definido por la DCBR. </t>
  </si>
  <si>
    <t xml:space="preserve">R5C3. Revisión por parte de la supervisión  del proceso de  selección  y evaluación  de los  beneficiarios  en los componentes asociados  a  cada programa </t>
  </si>
  <si>
    <t xml:space="preserve">Afectación económica y reputacional por hallazgos de los entes de control a causa de la posibilidad de favorecer a terceros con la otorgación de beneficios o recursos financieros o de otra índole con los programas ofertados por parte de la DCBR; asi como, por la desviación en la aplicación de los procesos y condiciones de los términos de convocatoria o referencia y la  omisión en la de verificación de requisitos de los beneficiarios participantes en los programas de la DCBR, </t>
  </si>
  <si>
    <t>R6C1. 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</si>
  <si>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 xml:space="preserve">
R6C2. Verificación del estado de los documentos que se reintegran  revisando los siguientes aspectos:
• Organización
• N° de folios.
• Estado de la unidad de conservación.
• Mutilación de documentos.
• Adiciones al legajo, entre otros.</t>
  </si>
  <si>
    <t xml:space="preserve">Afectación económica por multa o sanción del ente regulador a causa de la alteración o consulta no permitida de  expedientes documentales a nombre propio o de terceros  para un beneficio particular; así como, por la falta de controles en el registro de préstamo de expedientes tanto en la entrega como recibo de información y desactualización de clasificación de información reservada y clasificada en los procesos </t>
  </si>
  <si>
    <t xml:space="preserve">Afectación económica y reputacional por hallazgos de los entes de control a causa de la entrega de beneficios al empleador sin el cumplimiento de los requisitos establecidos dentro de los programas de la Subdirección de Empleo y Formación (Pago por resultados, Empleo incluyente) para favorecimiento propio o de un particular; así como, por no contar con mecanismos estándar para la
verificación de la información de los beneficiarios (Empleadores)  previo al otorgamiento de los beneficios a los ciudadanos (as) colocados, y conflictos de interés de los actores intervinientes en la asignación de beneficios a empleadores por el programa de colocación. </t>
  </si>
  <si>
    <t>R7C1. El  equipo  de seguimiento y control designado de la Dirección de Desarrollo Empresarial y Empleo, cada vez que se requiera,  realiza la verificación de los beneficiarios a través del programa de validación y seguimiento, contra los reportes públicos emitidos por la Registraduría, el Sisbén, PILA  y la Base Única de Víctimas. Si la información aportada no coincide, no se hace entrega del beneficio. Como evidencia quedan los correos electrónicos entre la Subdirección de Empleo y Formación y el profesional de la Dirección de Desarrollo Empresarial, así como las bases de datos con la información cruzada y verificada.</t>
  </si>
  <si>
    <t>Realizar sensibilización sobre las implicaciones asociadas a la indebida selección de contratos y riesgos contractuales de corrupción.</t>
  </si>
  <si>
    <t>Realizar sensibilización sobre la Guia de Supervisión en el marco del proceso de Gestion Contractual.</t>
  </si>
  <si>
    <t>Realizar una socialización sobre la importancia de prevencion de daño antijuridico de la entidad y los temas críticos asociados.</t>
  </si>
  <si>
    <t>Elaborar las Tablas de control de acceso TCA de la Secretaría.</t>
  </si>
  <si>
    <t xml:space="preserve">Generar un espacio con la OJ  para el diseño de un mecanismo para la declaración de conflictos de interés en la asignación de beneficios  para los programas de  colocación (Supervisor,  funcionarios y/o  equipo evaluador). </t>
  </si>
  <si>
    <t xml:space="preserve">Afectación económica y reputacional por demandas o reclamaciones a causa de otorgar beneficios a un tercero sin el cumplimiento del debido proceso y/o requisitos mínimos legales, por un interés propio o de un particular; así como, a falencias en el seguimiento a la aprobación de  beneficios para las unidades productivas y/o emprendimientos en el desarrollo de los programas ejecutados por los operadores  </t>
  </si>
  <si>
    <t>R8C1.  El profesional (es) asignado (s) de la entidad cada vez que se requiera,  realiza (n) la verificación de requisitos de unidades productivas y/o emprendimientos de acuerdo al manual operativo, previo al otorgamiento de bienes y servicios definidos por la estrategia o programa.  En caso de encontrar desviaciones o inconsistencias, se genera  el reporte correspondiente  y se informa al l Supervisor para la continuación de las etapas.
Cuando se requiera realizará cruce de bases de datos, dando aplicación al  "Instructivo para el Control de calidad de la información de beneficiarios DDEE" GDE-P2-I1</t>
  </si>
  <si>
    <t>R8C3. El profesional (es) asignado (s) de la entidad , cada vez que se requiera realiza (n) la validación  de la información de beneficiarios  entregada por el operador realizando la verificación de requisitos de unidades productivas y/o emprendimientos de acuerdo a las especificaciones del programa (cuando aplique). En caso de encontrar desviaciones o inconsistencias,   genera el reporte  con las observaciones correspondiente al supervisor. 
Cuando se requiera realizará cruce de bases de datos, dando aplicación al  "Instructivo para el Control de calidad de la información de beneficiarios DDEE" GDE-P2-I1</t>
  </si>
  <si>
    <t>R8C2. El operador cada vez que se requiera realiza (n) la verificación de requisitos de unidades productivas y/o emprendimientos en cada progama de acuerdo al manual operativo correspondiente (cuando aplique). En caso de encontrar desviaciones o inconsistencias,  genera  el reporte y lo remite mediante correo  electrónico al Supervisor para continuar con las etapas del programa.</t>
  </si>
  <si>
    <t>Afectación económica y reputacional por hallazgos de los entes de control a causa de favorecer la vinculación de un candidato sin el lleno de requisitos en la SDDE para beneficio propio o de un tercero debido a conflictos de interés no declarados, presiones por actores externos o interno y presentación de soportes falsos por parte del candidato.</t>
  </si>
  <si>
    <t>R9C1. 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</si>
  <si>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R9C2. Declaración del conflicto de interes por arte del candidato en el proceso de vinculación a la SDDE. Deja las observaciones registradas en el formato correspondiente en SIDEAP</t>
  </si>
  <si>
    <t>R9C3. La profesional de apoyo jurídica designada de la SAF elabora el proyecto de acto administrativo de nombramiento realizando nuevamente una verificación de requisitos y soportes. Si se presentan desviaciones se registra no cumplimiento y se informa al Jefe Inmediato.</t>
  </si>
  <si>
    <t>R9C4. Verificación por parte del Subdirectos Administrativo y Financiero del Acto administrativo de nombramiento lo cual da el aval definitivo para continuar con la vinculación del candidato. Se registra la suscripción del acto administrativo</t>
  </si>
  <si>
    <t>R9C5. El Secretario de Despacho revisa y suscribe los nombramientos de personal directivo de libre nombramiento y remoción, donde un profesional de esta dependencia revisa cumplimiento de requisitos y soportes.</t>
  </si>
  <si>
    <t>Afectación económica y reputacional por hallazgos de los entes de control a causa de la utilización de bienes con uso distinto al oficial para beneficio propio o de terceros; así como, por la intencion dolosa de uso de los bienes asignados a los responsables, debilidades en control sobre los bienes administrados y debilidades en el control del jefe inmediato de la dependencia que solicita los elementos.</t>
  </si>
  <si>
    <t>R10C1. 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</si>
  <si>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R10C2. 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</si>
  <si>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R10C3. 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</si>
  <si>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R10C4. 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</si>
  <si>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R10C5. 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</si>
  <si>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 xml:space="preserve">Afectación económica y reputacional por incumplimientos normativos a causa de la posibilidad de alterar, eliminar o usar información institucional, buscando beneficio propio o de terceros; así como, a intrusos o empleados con entrenamiento deficiente, descontentos, malintencionados, negligentes, deshonestos o despedidos. </t>
  </si>
  <si>
    <t>R11C1. 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</si>
  <si>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R11C2. Revisión y ajuste de los derechos de acceso de usuarios de manera periódica por parte del profesional designado en la SIS para asegurar los niveles de permiso de usuarios vigentes . Los ajustes quedan en el directorio activo.</t>
  </si>
  <si>
    <t>R11C3. 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</si>
  <si>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 xml:space="preserve"> Afectación económica y reputacional por hallazgos de los entes de control a causa de la alteración de cifras o informes financieros  de la SDDE para favorecimiento propio o de un tercero; así como, por la manipulación de cifras desde las áreas de gestión que suministran información financiera, aceptación de dádivas para adulteración de informes de caracter financiero, presiones indebidas de niveles jerárquicos superiores y falencias en la segregación de actividades y controles del ciclo contable. </t>
  </si>
  <si>
    <t>R12C1. Verificación de saldos contables  /conciliación contable por parte del equipo de contabilidad y Profesional especializado 222-27 con funciones de Contador, donde se realiza un cotejo entre la  información remitida por las dependencias  y los registros contables. Cuando se encuentran diferencias se informa a la dependencia para su subsanación. Quedan distintos registros de estas conciliaciones.</t>
  </si>
  <si>
    <t xml:space="preserve">R12C2. Revisión y suscripción de los estados financieros por parte del Profesional especializado 222-27 con funciones de Contador. Cuando se encuentran diferencias  u observaciones se informa a los integrantes del equipo de Contabilidad y/o dependencia responsable para su subsanación. </t>
  </si>
  <si>
    <t>R12C3. Revisión, aprobación  y suscripción de Estados Financieros  por parte del nivel directivo: Subdirección Administrativo y Financiero, Dirección Corporativa  y Secretaría de Despacho con lo cual se registra el aval definitivo de los mismos.</t>
  </si>
  <si>
    <t xml:space="preserve">R12C4. Evaluación del Sistema de Control Interno Contable  por parte de la Oficina de Control Interno para verificar la implementación y efectividad del control interno contable necesario para optimizar la calidad de la información financiera de la entidad. </t>
  </si>
  <si>
    <t>Afectación reputacional por incumplimientos normativos/hallazgos entes de  control a causa de la desviación de los resultados de las evaluaciones independientes por parte de la OCI para beneficio propio o de un tercero; así como, a existencias de conflictos de interés previo o sobreviniente no declarados de sus integrantes.</t>
  </si>
  <si>
    <t>R13C1. La Jefatura  OCI verifica en cada evaluación independiente  si el equipo OCI asignado declaró si se encuentra  incurso o no en  conflicto de interés o impedimentos, con el fin de asegurar la independencia y objetividad de quienes integran el equipo evaluador.
Para esto,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t>
  </si>
  <si>
    <t>Afectación económica y reputacional por hallazgos de los entes de control a causa de por entregar beneficios o incentivos a personas naturales o unidades productivas que no cumplan con los requisitos de acceso a cada uno de los programas o iniciativas, para beneficio propio o de un tercero; así como a fallas en mecanismos de seguimiento y verificación sobre la entrega de beneficios e incentivos a las unidades productivas o personas naturales y conflicto de interés de servidores públicos o contratistas no declarados y/o interés indebido de terceros en la ejecución de los programas o iniciativas</t>
  </si>
  <si>
    <t xml:space="preserve">R14C1. Verificación en doble vía del cumplimiento de requisitos exigidos para el ingreso de los programas, estrategias o convenios en el marco de los proyectos de inversión de la DERAA. Cada programa o convenio aplicará su lineamiento interno de revisión y verificación establecido en los manuales, minutas y anexos técnicos. El control se realiza de forma mensual conforme a la demanda de inscritos en cada programa o convenio. 
</t>
  </si>
  <si>
    <t xml:space="preserve">R14C2. El equipo designado de la DERAA realiza la revisión de la declaración de conflicto de intereses de los servidores públicos y contratistas en el desarrollo de actividades en el marco de los proyectos de inversión. Este control se realiza cada vez que se suscriban contratos de prestación de servicios o cuando la entidad así lo requiera. El soporte es un cuadro de seguimiento a entrega de declaración de conflicto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</si>
</sst>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m/yyyy"/>
    <numFmt numFmtId="165" formatCode="#,##0.00_ ;\-#,##0.00\ "/>
  </numFmts>
  <fonts count="7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b/>
      <sz val="11"/>
      <name val="Calibri"/>
      <family val="2"/>
    </font>
    <font>
      <b/>
      <sz val="11"/>
      <color theme="1"/>
      <name val="Calibri"/>
      <family val="2"/>
      <scheme val="minor"/>
    </font>
    <font>
      <sz val="11"/>
      <color theme="1"/>
      <name val="Calibri"/>
      <family val="2"/>
      <scheme val="minor"/>
    </font>
    <font>
      <sz val="12"/>
      <color rgb="FF000000"/>
      <name val="Century Gothic"/>
      <family val="2"/>
    </font>
    <font>
      <sz val="11"/>
      <name val="Century Gothic"/>
      <family val="2"/>
    </font>
    <font>
      <sz val="10"/>
      <name val="Arial"/>
      <family val="2"/>
    </font>
    <font>
      <u/>
      <sz val="11"/>
      <color theme="10"/>
      <name val="Calibri"/>
      <family val="2"/>
      <scheme val="minor"/>
    </font>
    <font>
      <sz val="12"/>
      <name val="Century Gothic"/>
      <family val="2"/>
    </font>
    <font>
      <sz val="11"/>
      <color rgb="FFFF0000"/>
      <name val="Calibri"/>
      <family val="2"/>
      <scheme val="minor"/>
    </font>
    <font>
      <b/>
      <sz val="12"/>
      <name val="Century Gothic"/>
      <family val="2"/>
    </font>
    <font>
      <b/>
      <sz val="12"/>
      <color rgb="FF000000"/>
      <name val="Century Gothic"/>
      <family val="2"/>
    </font>
    <font>
      <sz val="18"/>
      <color theme="1"/>
      <name val="Century Gothic"/>
      <family val="2"/>
    </font>
    <font>
      <b/>
      <u/>
      <sz val="11"/>
      <color rgb="FF1F497D"/>
      <name val="Century Gothic"/>
      <family val="2"/>
    </font>
    <font>
      <b/>
      <u/>
      <sz val="11"/>
      <color theme="0"/>
      <name val="Century Gothic"/>
      <family val="2"/>
    </font>
    <font>
      <b/>
      <u/>
      <sz val="11"/>
      <color rgb="FF1F497D"/>
      <name val="Calibri"/>
      <family val="2"/>
    </font>
  </fonts>
  <fills count="26">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
      <patternFill patternType="solid">
        <fgColor theme="9" tint="0.79998168889431442"/>
        <bgColor rgb="FFB8CCE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257">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rgb="FF4F81BD"/>
      </left>
      <right style="thin">
        <color theme="4"/>
      </right>
      <top style="thin">
        <color rgb="FF000000"/>
      </top>
      <bottom/>
      <diagonal/>
    </border>
    <border>
      <left style="thin">
        <color rgb="FF4F81BD"/>
      </left>
      <right style="thin">
        <color theme="4"/>
      </right>
      <top/>
      <bottom/>
      <diagonal/>
    </border>
    <border>
      <left style="thin">
        <color rgb="FF4F81BD"/>
      </left>
      <right style="thin">
        <color theme="4"/>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rgb="FF1F497D"/>
      </left>
      <right/>
      <top style="medium">
        <color rgb="FF1F497D"/>
      </top>
      <bottom/>
      <diagonal/>
    </border>
    <border>
      <left/>
      <right/>
      <top style="medium">
        <color rgb="FF1F497D"/>
      </top>
      <bottom/>
      <diagonal/>
    </border>
    <border>
      <left/>
      <right style="medium">
        <color rgb="FF1F497D"/>
      </right>
      <top style="medium">
        <color rgb="FF1F497D"/>
      </top>
      <bottom/>
      <diagonal/>
    </border>
    <border>
      <left/>
      <right/>
      <top style="medium">
        <color rgb="FF0000FF"/>
      </top>
      <bottom/>
      <diagonal/>
    </border>
    <border>
      <left style="thin">
        <color rgb="FF1F497D"/>
      </left>
      <right style="thin">
        <color rgb="FF1F497D"/>
      </right>
      <top style="medium">
        <color rgb="FF1F497D"/>
      </top>
      <bottom style="medium">
        <color rgb="FF1F497D"/>
      </bottom>
      <diagonal/>
    </border>
    <border>
      <left style="medium">
        <color rgb="FF1F497D"/>
      </left>
      <right style="thin">
        <color rgb="FF1F497D"/>
      </right>
      <top style="medium">
        <color rgb="FF1F497D"/>
      </top>
      <bottom style="thin">
        <color rgb="FF1F497D"/>
      </bottom>
      <diagonal/>
    </border>
    <border>
      <left style="thin">
        <color rgb="FF1F497D"/>
      </left>
      <right style="thin">
        <color rgb="FF1F497D"/>
      </right>
      <top style="medium">
        <color rgb="FF1F497D"/>
      </top>
      <bottom style="thin">
        <color rgb="FF1F497D"/>
      </bottom>
      <diagonal/>
    </border>
    <border>
      <left style="thin">
        <color rgb="FF1F497D"/>
      </left>
      <right style="medium">
        <color rgb="FF1F497D"/>
      </right>
      <top style="medium">
        <color rgb="FF1F497D"/>
      </top>
      <bottom style="thin">
        <color rgb="FF1F497D"/>
      </bottom>
      <diagonal/>
    </border>
    <border>
      <left style="medium">
        <color rgb="FF1F497D"/>
      </left>
      <right style="thin">
        <color rgb="FF1F497D"/>
      </right>
      <top style="thin">
        <color rgb="FF1F497D"/>
      </top>
      <bottom style="thin">
        <color rgb="FF1F497D"/>
      </bottom>
      <diagonal/>
    </border>
    <border>
      <left style="thin">
        <color rgb="FF1F497D"/>
      </left>
      <right style="thin">
        <color rgb="FF1F497D"/>
      </right>
      <top style="thin">
        <color rgb="FF1F497D"/>
      </top>
      <bottom style="thin">
        <color rgb="FF1F497D"/>
      </bottom>
      <diagonal/>
    </border>
    <border>
      <left style="thin">
        <color rgb="FF1F497D"/>
      </left>
      <right style="medium">
        <color rgb="FF1F497D"/>
      </right>
      <top style="thin">
        <color rgb="FF1F497D"/>
      </top>
      <bottom style="thin">
        <color rgb="FF1F497D"/>
      </bottom>
      <diagonal/>
    </border>
    <border>
      <left style="thin">
        <color rgb="FF1F497D"/>
      </left>
      <right/>
      <top style="medium">
        <color rgb="FF1F497D"/>
      </top>
      <bottom style="medium">
        <color rgb="FF1F497D"/>
      </bottom>
      <diagonal/>
    </border>
    <border>
      <left/>
      <right style="thin">
        <color rgb="FF1F497D"/>
      </right>
      <top style="medium">
        <color rgb="FF1F497D"/>
      </top>
      <bottom style="medium">
        <color rgb="FF1F497D"/>
      </bottom>
      <diagonal/>
    </border>
    <border>
      <left style="medium">
        <color auto="1"/>
      </left>
      <right/>
      <top style="medium">
        <color auto="1"/>
      </top>
      <bottom/>
      <diagonal/>
    </border>
    <border>
      <left style="medium">
        <color auto="1"/>
      </left>
      <right style="thin">
        <color rgb="FF1F497D"/>
      </right>
      <top style="medium">
        <color rgb="FF1F497D"/>
      </top>
      <bottom style="medium">
        <color rgb="FF1F497D"/>
      </bottom>
      <diagonal/>
    </border>
    <border>
      <left style="thin">
        <color rgb="FF1F497D"/>
      </left>
      <right style="medium">
        <color auto="1"/>
      </right>
      <top style="medium">
        <color rgb="FF1F497D"/>
      </top>
      <bottom style="medium">
        <color rgb="FF1F497D"/>
      </bottom>
      <diagonal/>
    </border>
    <border>
      <left style="medium">
        <color auto="1"/>
      </left>
      <right style="thin">
        <color rgb="FF1F497D"/>
      </right>
      <top style="medium">
        <color rgb="FF1F497D"/>
      </top>
      <bottom style="thin">
        <color rgb="FF1F497D"/>
      </bottom>
      <diagonal/>
    </border>
    <border>
      <left style="thin">
        <color rgb="FF1F497D"/>
      </left>
      <right style="medium">
        <color auto="1"/>
      </right>
      <top style="medium">
        <color rgb="FF1F497D"/>
      </top>
      <bottom style="thin">
        <color rgb="FF1F497D"/>
      </bottom>
      <diagonal/>
    </border>
    <border>
      <left style="medium">
        <color auto="1"/>
      </left>
      <right style="thin">
        <color rgb="FF1F497D"/>
      </right>
      <top style="thin">
        <color rgb="FF1F497D"/>
      </top>
      <bottom style="thin">
        <color rgb="FF1F497D"/>
      </bottom>
      <diagonal/>
    </border>
    <border>
      <left style="thin">
        <color rgb="FF1F497D"/>
      </left>
      <right style="medium">
        <color auto="1"/>
      </right>
      <top style="thin">
        <color rgb="FF1F497D"/>
      </top>
      <bottom style="thin">
        <color rgb="FF1F497D"/>
      </bottom>
      <diagonal/>
    </border>
    <border>
      <left style="thin">
        <color rgb="FF1F497D"/>
      </left>
      <right style="thin">
        <color rgb="FF1F497D"/>
      </right>
      <top style="thin">
        <color rgb="FF1F497D"/>
      </top>
      <bottom/>
      <diagonal/>
    </border>
    <border>
      <left style="thin">
        <color rgb="FF1F497D"/>
      </left>
      <right/>
      <top style="thin">
        <color rgb="FF1F497D"/>
      </top>
      <bottom/>
      <diagonal/>
    </border>
    <border>
      <left/>
      <right style="thin">
        <color rgb="FF1F497D"/>
      </right>
      <top style="thin">
        <color rgb="FF1F497D"/>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style="thin">
        <color rgb="FF1F497D"/>
      </top>
      <bottom/>
      <diagonal/>
    </border>
    <border>
      <left style="thin">
        <color rgb="FF1F497D"/>
      </left>
      <right/>
      <top/>
      <bottom/>
      <diagonal/>
    </border>
    <border>
      <left/>
      <right style="thin">
        <color rgb="FF1F497D"/>
      </right>
      <top/>
      <bottom/>
      <diagonal/>
    </border>
    <border>
      <left style="thin">
        <color rgb="FF1F497D"/>
      </left>
      <right/>
      <top/>
      <bottom style="medium">
        <color rgb="FF1F497D"/>
      </bottom>
      <diagonal/>
    </border>
    <border>
      <left/>
      <right/>
      <top/>
      <bottom style="medium">
        <color rgb="FF1F497D"/>
      </bottom>
      <diagonal/>
    </border>
    <border>
      <left/>
      <right style="thin">
        <color rgb="FF1F497D"/>
      </right>
      <top/>
      <bottom style="medium">
        <color rgb="FF1F497D"/>
      </bottom>
      <diagonal/>
    </border>
    <border>
      <left style="thin">
        <color rgb="FF1F497D"/>
      </left>
      <right style="thin">
        <color rgb="FF1F497D"/>
      </right>
      <top/>
      <bottom/>
      <diagonal/>
    </border>
    <border>
      <left style="thin">
        <color rgb="FF1F497D"/>
      </left>
      <right style="thin">
        <color rgb="FF1F497D"/>
      </right>
      <top/>
      <bottom style="medium">
        <color rgb="FF1F497D"/>
      </bottom>
      <diagonal/>
    </border>
    <border>
      <left style="thin">
        <color theme="4"/>
      </left>
      <right/>
      <top style="medium">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medium">
        <color theme="4"/>
      </bottom>
      <diagonal/>
    </border>
    <border>
      <left/>
      <right style="thin">
        <color theme="4"/>
      </right>
      <top style="medium">
        <color theme="4"/>
      </top>
      <bottom style="thin">
        <color theme="4"/>
      </bottom>
      <diagonal/>
    </border>
    <border>
      <left/>
      <right style="thin">
        <color theme="4"/>
      </right>
      <top style="thin">
        <color theme="4"/>
      </top>
      <bottom style="thin">
        <color theme="4"/>
      </bottom>
      <diagonal/>
    </border>
    <border>
      <left/>
      <right style="thin">
        <color theme="4"/>
      </right>
      <top style="thin">
        <color theme="4"/>
      </top>
      <bottom style="medium">
        <color theme="4"/>
      </bottom>
      <diagonal/>
    </border>
    <border>
      <left style="medium">
        <color rgb="FF1F497D"/>
      </left>
      <right style="thin">
        <color rgb="FF1F497D"/>
      </right>
      <top style="medium">
        <color rgb="FF1F497D"/>
      </top>
      <bottom style="medium">
        <color rgb="FF1F497D"/>
      </bottom>
      <diagonal/>
    </border>
    <border>
      <left style="thin">
        <color rgb="FF1F497D"/>
      </left>
      <right style="medium">
        <color rgb="FF1F497D"/>
      </right>
      <top style="medium">
        <color rgb="FF1F497D"/>
      </top>
      <bottom style="medium">
        <color rgb="FF1F497D"/>
      </bottom>
      <diagonal/>
    </border>
    <border>
      <left style="medium">
        <color rgb="FF1F497D"/>
      </left>
      <right style="thin">
        <color theme="4"/>
      </right>
      <top style="medium">
        <color theme="4"/>
      </top>
      <bottom style="thin">
        <color theme="4"/>
      </bottom>
      <diagonal/>
    </border>
    <border>
      <left style="thin">
        <color theme="4"/>
      </left>
      <right style="medium">
        <color rgb="FF1F497D"/>
      </right>
      <top style="medium">
        <color theme="4"/>
      </top>
      <bottom style="thin">
        <color theme="4"/>
      </bottom>
      <diagonal/>
    </border>
    <border>
      <left style="medium">
        <color rgb="FF1F497D"/>
      </left>
      <right style="thin">
        <color theme="4"/>
      </right>
      <top style="thin">
        <color theme="4"/>
      </top>
      <bottom style="thin">
        <color theme="4"/>
      </bottom>
      <diagonal/>
    </border>
    <border>
      <left style="thin">
        <color theme="4"/>
      </left>
      <right style="medium">
        <color rgb="FF1F497D"/>
      </right>
      <top style="thin">
        <color theme="4"/>
      </top>
      <bottom style="thin">
        <color theme="4"/>
      </bottom>
      <diagonal/>
    </border>
    <border>
      <left style="medium">
        <color rgb="FF1F497D"/>
      </left>
      <right style="thin">
        <color theme="4"/>
      </right>
      <top style="thin">
        <color theme="4"/>
      </top>
      <bottom style="medium">
        <color theme="4"/>
      </bottom>
      <diagonal/>
    </border>
    <border>
      <left style="thin">
        <color theme="4"/>
      </left>
      <right style="medium">
        <color rgb="FF1F497D"/>
      </right>
      <top style="thin">
        <color theme="4"/>
      </top>
      <bottom style="medium">
        <color theme="4"/>
      </bottom>
      <diagonal/>
    </border>
    <border>
      <left style="medium">
        <color rgb="FF1F497D"/>
      </left>
      <right/>
      <top style="medium">
        <color rgb="FF0000FF"/>
      </top>
      <bottom/>
      <diagonal/>
    </border>
    <border>
      <left/>
      <right style="medium">
        <color rgb="FF1F497D"/>
      </right>
      <top style="medium">
        <color rgb="FF0000FF"/>
      </top>
      <bottom/>
      <diagonal/>
    </border>
    <border>
      <left style="medium">
        <color theme="4"/>
      </left>
      <right/>
      <top style="thin">
        <color rgb="FF000000"/>
      </top>
      <bottom/>
      <diagonal/>
    </border>
    <border>
      <left/>
      <right style="medium">
        <color theme="4"/>
      </right>
      <top style="thin">
        <color rgb="FF000000"/>
      </top>
      <bottom/>
      <diagonal/>
    </border>
    <border>
      <left style="medium">
        <color theme="4"/>
      </left>
      <right style="thin">
        <color rgb="FF1F497D"/>
      </right>
      <top style="medium">
        <color rgb="FF1F497D"/>
      </top>
      <bottom style="medium">
        <color rgb="FF1F497D"/>
      </bottom>
      <diagonal/>
    </border>
    <border>
      <left style="thin">
        <color rgb="FF1F497D"/>
      </left>
      <right style="medium">
        <color theme="4"/>
      </right>
      <top style="medium">
        <color rgb="FF1F497D"/>
      </top>
      <bottom style="medium">
        <color rgb="FF1F497D"/>
      </bottom>
      <diagonal/>
    </border>
    <border>
      <left style="medium">
        <color theme="4"/>
      </left>
      <right style="thin">
        <color rgb="FF1F497D"/>
      </right>
      <top style="medium">
        <color rgb="FF1F497D"/>
      </top>
      <bottom style="thin">
        <color rgb="FF1F497D"/>
      </bottom>
      <diagonal/>
    </border>
    <border>
      <left style="thin">
        <color rgb="FF1F497D"/>
      </left>
      <right style="medium">
        <color theme="4"/>
      </right>
      <top style="medium">
        <color rgb="FF1F497D"/>
      </top>
      <bottom style="thin">
        <color rgb="FF1F497D"/>
      </bottom>
      <diagonal/>
    </border>
    <border>
      <left style="medium">
        <color theme="4"/>
      </left>
      <right style="thin">
        <color rgb="FF1F497D"/>
      </right>
      <top style="thin">
        <color rgb="FF1F497D"/>
      </top>
      <bottom style="thin">
        <color rgb="FF1F497D"/>
      </bottom>
      <diagonal/>
    </border>
    <border>
      <left style="thin">
        <color rgb="FF1F497D"/>
      </left>
      <right style="medium">
        <color theme="4"/>
      </right>
      <top style="thin">
        <color rgb="FF1F497D"/>
      </top>
      <bottom style="thin">
        <color rgb="FF1F497D"/>
      </bottom>
      <diagonal/>
    </border>
    <border>
      <left style="thin">
        <color theme="4"/>
      </left>
      <right style="thin">
        <color theme="4"/>
      </right>
      <top style="thin">
        <color theme="4"/>
      </top>
      <bottom/>
      <diagonal/>
    </border>
    <border>
      <left style="thin">
        <color theme="4"/>
      </left>
      <right style="thin">
        <color theme="4"/>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medium">
        <color theme="4"/>
      </bottom>
      <diagonal/>
    </border>
    <border>
      <left/>
      <right/>
      <top/>
      <bottom style="medium">
        <color theme="4"/>
      </bottom>
      <diagonal/>
    </border>
    <border>
      <left/>
      <right style="thin">
        <color theme="4"/>
      </right>
      <top/>
      <bottom style="medium">
        <color theme="4"/>
      </bottom>
      <diagonal/>
    </border>
    <border>
      <left style="medium">
        <color rgb="FF1F497D"/>
      </left>
      <right style="thin">
        <color theme="4"/>
      </right>
      <top style="medium">
        <color theme="4"/>
      </top>
      <bottom/>
      <diagonal/>
    </border>
    <border>
      <left style="medium">
        <color rgb="FF1F497D"/>
      </left>
      <right style="thin">
        <color theme="4"/>
      </right>
      <top/>
      <bottom style="medium">
        <color theme="4"/>
      </bottom>
      <diagonal/>
    </border>
    <border>
      <left style="medium">
        <color indexed="64"/>
      </left>
      <right style="thin">
        <color theme="4"/>
      </right>
      <top style="thin">
        <color indexed="64"/>
      </top>
      <bottom/>
      <diagonal/>
    </border>
    <border>
      <left style="medium">
        <color indexed="64"/>
      </left>
      <right style="thin">
        <color theme="4"/>
      </right>
      <top/>
      <bottom/>
      <diagonal/>
    </border>
    <border>
      <left style="medium">
        <color indexed="64"/>
      </left>
      <right style="thin">
        <color theme="4"/>
      </right>
      <top/>
      <bottom style="thin">
        <color indexed="64"/>
      </bottom>
      <diagonal/>
    </border>
    <border>
      <left style="thin">
        <color theme="4"/>
      </left>
      <right style="thin">
        <color theme="4"/>
      </right>
      <top style="thin">
        <color indexed="64"/>
      </top>
      <bottom/>
      <diagonal/>
    </border>
  </borders>
  <cellStyleXfs count="16">
    <xf numFmtId="0" fontId="0" fillId="0" borderId="0"/>
    <xf numFmtId="9" fontId="26" fillId="0" borderId="0" applyFont="0" applyFill="0" applyBorder="0" applyAlignment="0" applyProtection="0"/>
    <xf numFmtId="43" fontId="62" fillId="0" borderId="0" applyFont="0" applyFill="0" applyBorder="0" applyAlignment="0" applyProtection="0"/>
    <xf numFmtId="0" fontId="5" fillId="0" borderId="148"/>
    <xf numFmtId="9" fontId="5" fillId="0" borderId="148" applyFont="0" applyFill="0" applyBorder="0" applyAlignment="0" applyProtection="0"/>
    <xf numFmtId="0" fontId="65" fillId="0" borderId="148"/>
    <xf numFmtId="0" fontId="66" fillId="0" borderId="148" applyNumberFormat="0" applyFill="0" applyBorder="0" applyAlignment="0" applyProtection="0"/>
    <xf numFmtId="0" fontId="4" fillId="0" borderId="148"/>
    <xf numFmtId="9" fontId="4" fillId="0" borderId="148" applyFont="0" applyFill="0" applyBorder="0" applyAlignment="0" applyProtection="0"/>
    <xf numFmtId="0" fontId="62" fillId="0" borderId="148"/>
    <xf numFmtId="9" fontId="3" fillId="0" borderId="148" applyFont="0" applyFill="0" applyBorder="0" applyAlignment="0" applyProtection="0"/>
    <xf numFmtId="43" fontId="62" fillId="0" borderId="148" applyFont="0" applyFill="0" applyBorder="0" applyAlignment="0" applyProtection="0"/>
    <xf numFmtId="0" fontId="3" fillId="0" borderId="148"/>
    <xf numFmtId="9" fontId="3" fillId="0" borderId="148" applyFont="0" applyFill="0" applyBorder="0" applyAlignment="0" applyProtection="0"/>
    <xf numFmtId="0" fontId="62" fillId="0" borderId="148"/>
    <xf numFmtId="0" fontId="62" fillId="0" borderId="148"/>
  </cellStyleXfs>
  <cellXfs count="783">
    <xf numFmtId="0" fontId="0" fillId="0" borderId="0" xfId="0"/>
    <xf numFmtId="0" fontId="7" fillId="0" borderId="3" xfId="0" applyFont="1" applyBorder="1" applyAlignment="1">
      <alignment horizontal="center" vertical="center" wrapText="1"/>
    </xf>
    <xf numFmtId="0" fontId="6" fillId="2" borderId="5" xfId="0" applyFont="1" applyFill="1" applyBorder="1"/>
    <xf numFmtId="0" fontId="7" fillId="3" borderId="8" xfId="0"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17" fontId="7" fillId="0" borderId="8" xfId="0" applyNumberFormat="1" applyFont="1" applyBorder="1" applyAlignment="1">
      <alignment horizontal="center" vertical="center" wrapText="1"/>
    </xf>
    <xf numFmtId="0" fontId="7" fillId="0" borderId="14" xfId="0" applyFont="1" applyBorder="1" applyAlignment="1">
      <alignment horizontal="center" vertical="center" wrapText="1"/>
    </xf>
    <xf numFmtId="14" fontId="7" fillId="0" borderId="14" xfId="0" applyNumberFormat="1" applyFont="1" applyBorder="1" applyAlignment="1">
      <alignment horizontal="center" vertical="center" wrapText="1"/>
    </xf>
    <xf numFmtId="0" fontId="6" fillId="2" borderId="16" xfId="0" applyFont="1" applyFill="1" applyBorder="1"/>
    <xf numFmtId="0" fontId="6" fillId="2" borderId="17" xfId="0" applyFont="1" applyFill="1" applyBorder="1"/>
    <xf numFmtId="0" fontId="6" fillId="2" borderId="18" xfId="0" applyFont="1" applyFill="1" applyBorder="1"/>
    <xf numFmtId="0" fontId="6" fillId="2" borderId="19" xfId="0" applyFont="1" applyFill="1" applyBorder="1"/>
    <xf numFmtId="0" fontId="6" fillId="2" borderId="23" xfId="0" applyFont="1" applyFill="1" applyBorder="1"/>
    <xf numFmtId="0" fontId="11" fillId="2" borderId="5" xfId="0" applyFont="1" applyFill="1" applyBorder="1" applyAlignment="1">
      <alignment horizontal="center"/>
    </xf>
    <xf numFmtId="0" fontId="12" fillId="2" borderId="24" xfId="0" applyFont="1" applyFill="1" applyBorder="1" applyAlignment="1">
      <alignment vertical="center" wrapText="1"/>
    </xf>
    <xf numFmtId="0" fontId="13"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vertical="center" wrapText="1"/>
    </xf>
    <xf numFmtId="0" fontId="6" fillId="2" borderId="26" xfId="0" applyFont="1" applyFill="1" applyBorder="1"/>
    <xf numFmtId="0" fontId="6" fillId="2" borderId="27" xfId="0" applyFont="1" applyFill="1" applyBorder="1"/>
    <xf numFmtId="0" fontId="6" fillId="2" borderId="28" xfId="0" applyFont="1" applyFill="1" applyBorder="1"/>
    <xf numFmtId="0" fontId="14" fillId="0" borderId="0" xfId="0" applyFont="1"/>
    <xf numFmtId="0" fontId="14" fillId="0" borderId="0" xfId="0" applyFont="1" applyAlignment="1">
      <alignment horizontal="left"/>
    </xf>
    <xf numFmtId="0" fontId="7" fillId="0" borderId="8" xfId="0" applyFont="1" applyBorder="1" applyAlignment="1">
      <alignment horizontal="left" vertical="center" wrapText="1"/>
    </xf>
    <xf numFmtId="0" fontId="7" fillId="3" borderId="8" xfId="0" applyFont="1" applyFill="1" applyBorder="1" applyAlignment="1">
      <alignment horizontal="left" vertical="center" wrapText="1"/>
    </xf>
    <xf numFmtId="14" fontId="14" fillId="0" borderId="0" xfId="0" applyNumberFormat="1" applyFont="1"/>
    <xf numFmtId="0" fontId="6" fillId="0" borderId="0" xfId="0" applyFont="1" applyAlignment="1">
      <alignment horizontal="center"/>
    </xf>
    <xf numFmtId="0" fontId="7" fillId="0" borderId="0" xfId="0" applyFont="1" applyAlignment="1">
      <alignment horizontal="center" vertical="center" wrapText="1"/>
    </xf>
    <xf numFmtId="14" fontId="7" fillId="0" borderId="0" xfId="0" applyNumberFormat="1" applyFont="1" applyAlignment="1">
      <alignment horizontal="left" vertical="center" wrapText="1"/>
    </xf>
    <xf numFmtId="0" fontId="7" fillId="0" borderId="0" xfId="0" applyFont="1" applyAlignment="1">
      <alignment horizontal="left" vertical="center" wrapText="1"/>
    </xf>
    <xf numFmtId="0" fontId="18" fillId="0" borderId="0" xfId="0" applyFont="1" applyAlignment="1">
      <alignment horizontal="left"/>
    </xf>
    <xf numFmtId="0" fontId="18" fillId="0" borderId="0" xfId="0" applyFont="1"/>
    <xf numFmtId="0" fontId="20" fillId="3" borderId="48" xfId="0" applyFont="1" applyFill="1" applyBorder="1" applyAlignment="1">
      <alignment vertical="center" wrapText="1"/>
    </xf>
    <xf numFmtId="0" fontId="21" fillId="6" borderId="54" xfId="0" applyFont="1" applyFill="1" applyBorder="1"/>
    <xf numFmtId="0" fontId="21" fillId="6" borderId="55" xfId="0" applyFont="1" applyFill="1" applyBorder="1"/>
    <xf numFmtId="0" fontId="21" fillId="6" borderId="56" xfId="0" applyFont="1" applyFill="1" applyBorder="1" applyAlignment="1">
      <alignment horizontal="left"/>
    </xf>
    <xf numFmtId="0" fontId="21" fillId="6" borderId="56" xfId="0" applyFont="1" applyFill="1" applyBorder="1"/>
    <xf numFmtId="0" fontId="21" fillId="6" borderId="57" xfId="0" applyFont="1" applyFill="1" applyBorder="1"/>
    <xf numFmtId="0" fontId="22" fillId="7" borderId="58" xfId="0" applyFont="1" applyFill="1" applyBorder="1" applyAlignment="1">
      <alignment vertical="center" wrapText="1"/>
    </xf>
    <xf numFmtId="0" fontId="24" fillId="0" borderId="67" xfId="0" applyFont="1" applyBorder="1" applyAlignment="1">
      <alignment vertical="center" wrapText="1"/>
    </xf>
    <xf numFmtId="0" fontId="24" fillId="0" borderId="68" xfId="0" applyFont="1" applyBorder="1" applyAlignment="1">
      <alignment vertical="center" wrapText="1"/>
    </xf>
    <xf numFmtId="0" fontId="18" fillId="2" borderId="73" xfId="0" applyFont="1" applyFill="1" applyBorder="1"/>
    <xf numFmtId="0" fontId="18" fillId="2" borderId="5" xfId="0" applyFont="1" applyFill="1" applyBorder="1"/>
    <xf numFmtId="0" fontId="18" fillId="2" borderId="5" xfId="0" applyFont="1" applyFill="1" applyBorder="1" applyAlignment="1">
      <alignment horizontal="left"/>
    </xf>
    <xf numFmtId="0" fontId="18" fillId="2" borderId="74" xfId="0" applyFont="1" applyFill="1" applyBorder="1"/>
    <xf numFmtId="0" fontId="25" fillId="6" borderId="75" xfId="0" applyFont="1" applyFill="1" applyBorder="1" applyAlignment="1">
      <alignment vertical="center" wrapText="1"/>
    </xf>
    <xf numFmtId="0" fontId="23" fillId="0" borderId="67" xfId="0" applyFont="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14" fillId="0" borderId="76" xfId="0" applyFont="1" applyBorder="1" applyAlignment="1">
      <alignment vertical="center" wrapText="1"/>
    </xf>
    <xf numFmtId="0" fontId="6" fillId="0" borderId="76" xfId="0" applyFont="1" applyBorder="1" applyAlignment="1">
      <alignment vertical="center" wrapText="1"/>
    </xf>
    <xf numFmtId="0" fontId="26" fillId="0" borderId="0" xfId="0" applyFont="1"/>
    <xf numFmtId="0" fontId="6" fillId="0" borderId="0" xfId="0" applyFont="1"/>
    <xf numFmtId="0" fontId="28" fillId="3" borderId="55" xfId="0" applyFont="1" applyFill="1" applyBorder="1" applyAlignment="1">
      <alignment horizontal="left" vertical="center" wrapText="1"/>
    </xf>
    <xf numFmtId="0" fontId="28" fillId="3" borderId="55" xfId="0" applyFont="1" applyFill="1" applyBorder="1" applyAlignment="1">
      <alignment horizontal="center" vertical="center" wrapText="1"/>
    </xf>
    <xf numFmtId="0" fontId="29" fillId="3" borderId="78" xfId="0" applyFont="1" applyFill="1" applyBorder="1" applyAlignment="1">
      <alignment wrapText="1"/>
    </xf>
    <xf numFmtId="0" fontId="6" fillId="0" borderId="82" xfId="0" applyFont="1" applyBorder="1"/>
    <xf numFmtId="0" fontId="30" fillId="0" borderId="0" xfId="0" applyFont="1"/>
    <xf numFmtId="0" fontId="29" fillId="3" borderId="78" xfId="0" applyFont="1" applyFill="1" applyBorder="1" applyAlignment="1">
      <alignment horizontal="center" wrapText="1"/>
    </xf>
    <xf numFmtId="0" fontId="31" fillId="0" borderId="0" xfId="0" applyFont="1"/>
    <xf numFmtId="0" fontId="31" fillId="0" borderId="55" xfId="0" applyFont="1" applyBorder="1" applyAlignment="1">
      <alignment wrapText="1"/>
    </xf>
    <xf numFmtId="0" fontId="32" fillId="0" borderId="55" xfId="0" applyFont="1" applyBorder="1" applyAlignment="1">
      <alignment wrapText="1"/>
    </xf>
    <xf numFmtId="9" fontId="31" fillId="0" borderId="55" xfId="0" applyNumberFormat="1" applyFont="1" applyBorder="1" applyAlignment="1">
      <alignment wrapText="1"/>
    </xf>
    <xf numFmtId="0" fontId="31" fillId="0" borderId="0" xfId="0" applyFont="1" applyAlignment="1">
      <alignment wrapText="1"/>
    </xf>
    <xf numFmtId="0" fontId="6" fillId="0" borderId="0" xfId="0" applyFont="1" applyAlignment="1">
      <alignment wrapText="1"/>
    </xf>
    <xf numFmtId="9" fontId="6" fillId="0" borderId="0" xfId="0" applyNumberFormat="1" applyFont="1"/>
    <xf numFmtId="0" fontId="33" fillId="0" borderId="0" xfId="0" applyFont="1"/>
    <xf numFmtId="0" fontId="6" fillId="9" borderId="5" xfId="0" applyFont="1" applyFill="1" applyBorder="1"/>
    <xf numFmtId="0" fontId="34" fillId="2" borderId="5" xfId="0" applyFont="1" applyFill="1" applyBorder="1" applyAlignment="1">
      <alignment horizontal="left" vertical="center" wrapText="1"/>
    </xf>
    <xf numFmtId="0" fontId="35" fillId="0" borderId="111" xfId="0" applyFont="1" applyBorder="1" applyAlignment="1">
      <alignment horizontal="center" vertical="center" wrapText="1"/>
    </xf>
    <xf numFmtId="0" fontId="47" fillId="0" borderId="119" xfId="0" applyFont="1" applyBorder="1" applyAlignment="1">
      <alignment horizontal="center" vertical="center" wrapText="1"/>
    </xf>
    <xf numFmtId="0" fontId="47" fillId="0" borderId="119" xfId="0" applyFont="1" applyBorder="1" applyAlignment="1">
      <alignment vertical="center" wrapText="1"/>
    </xf>
    <xf numFmtId="9" fontId="18" fillId="0" borderId="120" xfId="0" applyNumberFormat="1" applyFont="1" applyBorder="1" applyAlignment="1">
      <alignment horizontal="center" vertical="center" wrapText="1"/>
    </xf>
    <xf numFmtId="0" fontId="47" fillId="0" borderId="121" xfId="0" applyFont="1" applyBorder="1" applyAlignment="1">
      <alignment horizontal="center" vertical="center" wrapText="1"/>
    </xf>
    <xf numFmtId="0" fontId="28" fillId="2" borderId="5" xfId="0" applyFont="1" applyFill="1" applyBorder="1"/>
    <xf numFmtId="0" fontId="28" fillId="2" borderId="158" xfId="0" applyFont="1" applyFill="1" applyBorder="1" applyAlignment="1">
      <alignment wrapText="1"/>
    </xf>
    <xf numFmtId="0" fontId="28" fillId="2" borderId="16" xfId="0" applyFont="1" applyFill="1" applyBorder="1"/>
    <xf numFmtId="0" fontId="55" fillId="2" borderId="16" xfId="0" applyFont="1" applyFill="1" applyBorder="1" applyAlignment="1">
      <alignment wrapText="1"/>
    </xf>
    <xf numFmtId="0" fontId="55" fillId="2" borderId="5" xfId="0" applyFont="1" applyFill="1" applyBorder="1" applyAlignment="1">
      <alignment wrapText="1"/>
    </xf>
    <xf numFmtId="0" fontId="6" fillId="2" borderId="5" xfId="0" applyFont="1" applyFill="1" applyBorder="1" applyAlignment="1">
      <alignment wrapText="1"/>
    </xf>
    <xf numFmtId="0" fontId="55" fillId="2" borderId="26" xfId="0" applyFont="1" applyFill="1" applyBorder="1" applyAlignment="1">
      <alignment wrapText="1"/>
    </xf>
    <xf numFmtId="0" fontId="6" fillId="2" borderId="27" xfId="0" applyFont="1" applyFill="1" applyBorder="1" applyAlignment="1">
      <alignment wrapText="1"/>
    </xf>
    <xf numFmtId="0" fontId="55" fillId="2" borderId="17" xfId="0" applyFont="1" applyFill="1" applyBorder="1" applyAlignment="1">
      <alignment wrapText="1"/>
    </xf>
    <xf numFmtId="0" fontId="6" fillId="2" borderId="18" xfId="0" applyFont="1" applyFill="1" applyBorder="1" applyAlignment="1">
      <alignment wrapText="1"/>
    </xf>
    <xf numFmtId="0" fontId="57" fillId="2" borderId="5" xfId="0" applyFont="1" applyFill="1" applyBorder="1"/>
    <xf numFmtId="0" fontId="57" fillId="2" borderId="23" xfId="0" applyFont="1" applyFill="1" applyBorder="1"/>
    <xf numFmtId="9" fontId="34" fillId="2" borderId="5" xfId="1" applyFont="1" applyFill="1" applyBorder="1" applyAlignment="1">
      <alignment horizontal="left" vertical="center" wrapText="1"/>
    </xf>
    <xf numFmtId="0" fontId="34" fillId="2" borderId="5" xfId="0" applyFont="1" applyFill="1" applyBorder="1" applyAlignment="1">
      <alignment horizontal="left" vertical="center"/>
    </xf>
    <xf numFmtId="0" fontId="47" fillId="0" borderId="79"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115" xfId="0" applyFont="1" applyBorder="1" applyAlignment="1">
      <alignment vertical="center" wrapText="1"/>
    </xf>
    <xf numFmtId="0" fontId="47" fillId="0" borderId="79" xfId="0" applyFont="1" applyBorder="1" applyAlignment="1">
      <alignment vertical="center" wrapText="1"/>
    </xf>
    <xf numFmtId="0" fontId="0" fillId="0" borderId="0" xfId="0" applyAlignment="1">
      <alignment vertical="center"/>
    </xf>
    <xf numFmtId="0" fontId="47" fillId="0" borderId="83" xfId="0" applyFont="1" applyBorder="1" applyAlignment="1">
      <alignment vertical="center" wrapText="1"/>
    </xf>
    <xf numFmtId="0" fontId="47" fillId="0" borderId="86" xfId="0" applyFont="1" applyBorder="1" applyAlignment="1">
      <alignment vertical="center" wrapText="1"/>
    </xf>
    <xf numFmtId="0" fontId="18" fillId="2" borderId="5"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5"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9"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47" fillId="0" borderId="121" xfId="0" applyFont="1" applyBorder="1" applyAlignment="1">
      <alignment vertical="center" wrapText="1"/>
    </xf>
    <xf numFmtId="0" fontId="47" fillId="0" borderId="0" xfId="0" applyFont="1" applyAlignment="1">
      <alignment vertical="center"/>
    </xf>
    <xf numFmtId="0" fontId="47" fillId="0" borderId="0" xfId="0" applyFont="1" applyAlignment="1">
      <alignment vertical="center" wrapText="1"/>
    </xf>
    <xf numFmtId="9" fontId="47" fillId="0" borderId="0" xfId="1"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52" fillId="0" borderId="55" xfId="0" applyFont="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9" fontId="47" fillId="0" borderId="0" xfId="1" applyFont="1" applyAlignment="1">
      <alignment horizontal="center" vertical="center"/>
    </xf>
    <xf numFmtId="9" fontId="47" fillId="0" borderId="0" xfId="0" applyNumberFormat="1" applyFont="1" applyAlignment="1">
      <alignment horizontal="center" vertical="center"/>
    </xf>
    <xf numFmtId="0" fontId="6" fillId="0" borderId="82" xfId="0" applyFont="1" applyBorder="1" applyAlignment="1">
      <alignment vertical="center"/>
    </xf>
    <xf numFmtId="0" fontId="18" fillId="0" borderId="0" xfId="0" applyFont="1" applyAlignment="1">
      <alignment vertical="center" wrapText="1"/>
    </xf>
    <xf numFmtId="9" fontId="18" fillId="0" borderId="0" xfId="1" applyFont="1" applyAlignment="1">
      <alignment vertical="center"/>
    </xf>
    <xf numFmtId="9" fontId="6" fillId="0" borderId="0" xfId="1" applyFont="1" applyAlignment="1">
      <alignment vertical="center"/>
    </xf>
    <xf numFmtId="0" fontId="29" fillId="0" borderId="85" xfId="0" applyFont="1" applyBorder="1" applyAlignment="1">
      <alignment horizontal="center" vertical="center" wrapText="1"/>
    </xf>
    <xf numFmtId="0" fontId="29" fillId="0" borderId="85" xfId="0" applyFont="1" applyBorder="1" applyAlignment="1">
      <alignment horizontal="center" vertical="center"/>
    </xf>
    <xf numFmtId="9" fontId="29" fillId="0" borderId="111" xfId="1" applyFont="1" applyBorder="1" applyAlignment="1">
      <alignment horizontal="center" vertical="center" wrapText="1"/>
    </xf>
    <xf numFmtId="0" fontId="29" fillId="0" borderId="111" xfId="0" applyFont="1" applyBorder="1" applyAlignment="1">
      <alignment horizontal="center" vertical="center" wrapText="1"/>
    </xf>
    <xf numFmtId="9" fontId="0" fillId="0" borderId="0" xfId="1" applyFont="1" applyAlignment="1">
      <alignment vertical="center"/>
    </xf>
    <xf numFmtId="0" fontId="18" fillId="0" borderId="0" xfId="0" applyFont="1" applyAlignment="1">
      <alignment horizontal="center" vertical="center" wrapText="1"/>
    </xf>
    <xf numFmtId="0" fontId="0" fillId="0" borderId="0" xfId="0" applyAlignment="1">
      <alignment vertical="center" wrapText="1"/>
    </xf>
    <xf numFmtId="0" fontId="61" fillId="0" borderId="0" xfId="0" applyFont="1" applyAlignment="1">
      <alignment vertical="center"/>
    </xf>
    <xf numFmtId="0" fontId="61" fillId="0" borderId="173" xfId="0" applyFont="1" applyBorder="1" applyAlignment="1">
      <alignment vertical="center"/>
    </xf>
    <xf numFmtId="9" fontId="47" fillId="0" borderId="0" xfId="0" applyNumberFormat="1" applyFont="1" applyAlignment="1">
      <alignment horizontal="center" vertical="center" wrapText="1"/>
    </xf>
    <xf numFmtId="0" fontId="47" fillId="0" borderId="121" xfId="0" applyFont="1" applyBorder="1" applyAlignment="1" applyProtection="1">
      <alignment wrapText="1"/>
      <protection locked="0"/>
    </xf>
    <xf numFmtId="0" fontId="0" fillId="0" borderId="0" xfId="0" applyAlignment="1">
      <alignment vertical="center"/>
    </xf>
    <xf numFmtId="0" fontId="47" fillId="0" borderId="83" xfId="0" applyFont="1" applyBorder="1" applyAlignment="1">
      <alignment horizontal="center" vertical="center" wrapText="1"/>
    </xf>
    <xf numFmtId="14" fontId="3" fillId="0" borderId="173" xfId="0" applyNumberFormat="1" applyFont="1" applyBorder="1" applyAlignment="1">
      <alignment vertical="center"/>
    </xf>
    <xf numFmtId="0" fontId="35" fillId="0" borderId="184" xfId="0" applyFont="1" applyBorder="1" applyAlignment="1">
      <alignment horizontal="center" vertical="center"/>
    </xf>
    <xf numFmtId="0" fontId="35" fillId="0" borderId="184" xfId="0" applyFont="1" applyBorder="1" applyAlignment="1">
      <alignment horizontal="center" vertical="center" wrapText="1"/>
    </xf>
    <xf numFmtId="0" fontId="35" fillId="14" borderId="184" xfId="0" applyFont="1" applyFill="1" applyBorder="1" applyAlignment="1">
      <alignment horizontal="center" vertical="center" wrapText="1"/>
    </xf>
    <xf numFmtId="0" fontId="35" fillId="6" borderId="184" xfId="0" applyFont="1" applyFill="1" applyBorder="1" applyAlignment="1">
      <alignment horizontal="center" vertical="center" wrapText="1"/>
    </xf>
    <xf numFmtId="9" fontId="35" fillId="0" borderId="184" xfId="1" applyFont="1" applyBorder="1" applyAlignment="1">
      <alignment horizontal="center" vertical="center" wrapText="1"/>
    </xf>
    <xf numFmtId="0" fontId="47" fillId="0" borderId="186" xfId="0" applyFont="1" applyBorder="1" applyAlignment="1">
      <alignment vertical="center" wrapText="1"/>
    </xf>
    <xf numFmtId="9" fontId="47" fillId="0" borderId="186" xfId="1" applyFont="1" applyBorder="1" applyAlignment="1">
      <alignment horizontal="center" vertical="center" wrapText="1"/>
    </xf>
    <xf numFmtId="0" fontId="47" fillId="0" borderId="186" xfId="0" applyFont="1" applyBorder="1" applyAlignment="1">
      <alignment horizontal="center" vertical="center" wrapText="1"/>
    </xf>
    <xf numFmtId="0" fontId="47" fillId="0" borderId="189" xfId="0" applyFont="1" applyBorder="1" applyAlignment="1">
      <alignment vertical="center" wrapText="1"/>
    </xf>
    <xf numFmtId="9" fontId="47" fillId="0" borderId="189" xfId="1" applyFont="1" applyBorder="1" applyAlignment="1">
      <alignment horizontal="center" vertical="center" wrapText="1"/>
    </xf>
    <xf numFmtId="0" fontId="47" fillId="0" borderId="189" xfId="0" applyFont="1" applyBorder="1" applyAlignment="1">
      <alignment horizontal="center" vertical="center" wrapText="1"/>
    </xf>
    <xf numFmtId="0" fontId="34" fillId="2" borderId="5" xfId="0" applyFont="1" applyFill="1" applyBorder="1" applyAlignment="1">
      <alignment horizontal="right" vertical="center" wrapText="1"/>
    </xf>
    <xf numFmtId="0" fontId="18" fillId="0" borderId="0" xfId="0" applyFont="1" applyAlignment="1">
      <alignment horizontal="right" vertical="center"/>
    </xf>
    <xf numFmtId="0" fontId="35" fillId="0" borderId="184" xfId="0" applyFont="1" applyBorder="1" applyAlignment="1">
      <alignment horizontal="right" vertical="center" wrapText="1"/>
    </xf>
    <xf numFmtId="9" fontId="47" fillId="0" borderId="186" xfId="0" applyNumberFormat="1" applyFont="1" applyBorder="1" applyAlignment="1">
      <alignment horizontal="right" vertical="center" wrapText="1"/>
    </xf>
    <xf numFmtId="9" fontId="47" fillId="0" borderId="189" xfId="0" applyNumberFormat="1" applyFont="1" applyBorder="1" applyAlignment="1">
      <alignment horizontal="right" vertical="center" wrapText="1"/>
    </xf>
    <xf numFmtId="9" fontId="18" fillId="0" borderId="120" xfId="0" applyNumberFormat="1" applyFont="1" applyBorder="1" applyAlignment="1">
      <alignment horizontal="right" vertical="center" wrapText="1"/>
    </xf>
    <xf numFmtId="9" fontId="18" fillId="0" borderId="70" xfId="0" applyNumberFormat="1" applyFont="1" applyBorder="1" applyAlignment="1">
      <alignment horizontal="right" vertical="center" wrapText="1"/>
    </xf>
    <xf numFmtId="0" fontId="0" fillId="0" borderId="0" xfId="0" applyAlignment="1">
      <alignment horizontal="right" vertical="center"/>
    </xf>
    <xf numFmtId="0" fontId="35" fillId="0" borderId="192" xfId="0" applyFont="1" applyBorder="1" applyAlignment="1">
      <alignment horizontal="center" vertical="center" wrapText="1"/>
    </xf>
    <xf numFmtId="9" fontId="18" fillId="0" borderId="113" xfId="0" applyNumberFormat="1" applyFont="1" applyBorder="1" applyAlignment="1">
      <alignment horizontal="right" vertical="center" wrapText="1"/>
    </xf>
    <xf numFmtId="9" fontId="18" fillId="0" borderId="148" xfId="0" applyNumberFormat="1" applyFont="1" applyBorder="1" applyAlignment="1">
      <alignment horizontal="right" vertical="center" wrapText="1"/>
    </xf>
    <xf numFmtId="0" fontId="35" fillId="0" borderId="191" xfId="0" applyFont="1" applyBorder="1" applyAlignment="1">
      <alignment horizontal="center" vertical="center"/>
    </xf>
    <xf numFmtId="0" fontId="35" fillId="0" borderId="194" xfId="0" applyFont="1" applyBorder="1" applyAlignment="1">
      <alignment horizontal="center" vertical="center" wrapText="1"/>
    </xf>
    <xf numFmtId="0" fontId="47" fillId="0" borderId="200" xfId="0" applyFont="1" applyBorder="1" applyAlignment="1">
      <alignment vertical="center" wrapText="1"/>
    </xf>
    <xf numFmtId="0" fontId="47" fillId="0" borderId="148" xfId="0" applyFont="1" applyBorder="1" applyAlignment="1">
      <alignment vertical="center"/>
    </xf>
    <xf numFmtId="0" fontId="35" fillId="24" borderId="203" xfId="0" applyFont="1" applyFill="1" applyBorder="1" applyAlignment="1">
      <alignment horizontal="center" vertical="center"/>
    </xf>
    <xf numFmtId="0" fontId="47" fillId="0" borderId="204" xfId="0" applyFont="1" applyBorder="1" applyAlignment="1">
      <alignment vertical="center" wrapText="1"/>
    </xf>
    <xf numFmtId="9" fontId="47" fillId="0" borderId="204" xfId="0" applyNumberFormat="1" applyFont="1" applyBorder="1" applyAlignment="1">
      <alignment horizontal="right" vertical="center" wrapText="1"/>
    </xf>
    <xf numFmtId="0" fontId="47" fillId="0" borderId="204" xfId="0" applyFont="1" applyBorder="1" applyAlignment="1">
      <alignment horizontal="center" vertical="center" wrapText="1"/>
    </xf>
    <xf numFmtId="0" fontId="47" fillId="0" borderId="205" xfId="0" applyFont="1" applyBorder="1" applyAlignment="1">
      <alignment horizontal="center" vertical="center" wrapText="1"/>
    </xf>
    <xf numFmtId="9" fontId="47" fillId="0" borderId="121" xfId="0" applyNumberFormat="1" applyFont="1" applyBorder="1" applyAlignment="1">
      <alignment horizontal="right" vertical="center" wrapText="1"/>
    </xf>
    <xf numFmtId="0" fontId="47" fillId="0" borderId="209" xfId="0" applyFont="1" applyBorder="1" applyAlignment="1">
      <alignment vertical="center" wrapText="1"/>
    </xf>
    <xf numFmtId="0" fontId="47" fillId="0" borderId="209" xfId="0" applyFont="1" applyBorder="1" applyAlignment="1">
      <alignment horizontal="center" vertical="center" wrapText="1"/>
    </xf>
    <xf numFmtId="0" fontId="63" fillId="0" borderId="204" xfId="0" applyFont="1" applyBorder="1" applyAlignment="1">
      <alignment horizontal="left" vertical="center" wrapText="1"/>
    </xf>
    <xf numFmtId="9" fontId="63" fillId="0" borderId="204" xfId="0" applyNumberFormat="1" applyFont="1" applyBorder="1" applyAlignment="1">
      <alignment horizontal="right" vertical="center"/>
    </xf>
    <xf numFmtId="0" fontId="63" fillId="0" borderId="121" xfId="0" applyFont="1" applyBorder="1" applyAlignment="1">
      <alignment vertical="center" wrapText="1"/>
    </xf>
    <xf numFmtId="0" fontId="63" fillId="0" borderId="121" xfId="0" applyFont="1" applyBorder="1" applyAlignment="1">
      <alignment horizontal="left" vertical="center" wrapText="1"/>
    </xf>
    <xf numFmtId="9" fontId="63" fillId="0" borderId="121" xfId="0" applyNumberFormat="1" applyFont="1" applyBorder="1" applyAlignment="1">
      <alignment horizontal="right" vertical="center"/>
    </xf>
    <xf numFmtId="0" fontId="63" fillId="0" borderId="121" xfId="0" applyFont="1" applyBorder="1" applyAlignment="1">
      <alignment vertical="center"/>
    </xf>
    <xf numFmtId="9" fontId="63" fillId="0" borderId="121" xfId="0" applyNumberFormat="1" applyFont="1" applyBorder="1" applyAlignment="1">
      <alignment vertical="center"/>
    </xf>
    <xf numFmtId="0" fontId="63" fillId="0" borderId="209" xfId="0" applyFont="1" applyBorder="1" applyAlignment="1">
      <alignment vertical="center" wrapText="1"/>
    </xf>
    <xf numFmtId="0" fontId="63" fillId="0" borderId="209" xfId="0" applyFont="1" applyBorder="1" applyAlignment="1">
      <alignment vertical="center"/>
    </xf>
    <xf numFmtId="9" fontId="63" fillId="0" borderId="209" xfId="0" applyNumberFormat="1" applyFont="1" applyBorder="1" applyAlignment="1">
      <alignment vertical="center"/>
    </xf>
    <xf numFmtId="0" fontId="47" fillId="0" borderId="204" xfId="0" applyFont="1" applyBorder="1" applyAlignment="1">
      <alignment horizontal="justify" vertical="center" wrapText="1"/>
    </xf>
    <xf numFmtId="0" fontId="47" fillId="0" borderId="121" xfId="0" applyFont="1" applyBorder="1" applyAlignment="1">
      <alignment horizontal="justify" vertical="center" wrapText="1"/>
    </xf>
    <xf numFmtId="0" fontId="63" fillId="0" borderId="121" xfId="0" applyFont="1" applyBorder="1" applyAlignment="1">
      <alignment horizontal="right" vertical="center" wrapText="1"/>
    </xf>
    <xf numFmtId="0" fontId="63" fillId="0" borderId="121" xfId="0" applyFont="1" applyBorder="1" applyAlignment="1">
      <alignment horizontal="center" vertical="center" wrapText="1"/>
    </xf>
    <xf numFmtId="0" fontId="63" fillId="0" borderId="209" xfId="0" applyFont="1" applyBorder="1" applyAlignment="1">
      <alignment horizontal="center" vertical="center" wrapText="1"/>
    </xf>
    <xf numFmtId="164" fontId="63" fillId="0" borderId="204" xfId="0" applyNumberFormat="1" applyFont="1" applyBorder="1" applyAlignment="1">
      <alignment horizontal="right" vertical="center" wrapText="1"/>
    </xf>
    <xf numFmtId="0" fontId="63" fillId="0" borderId="204" xfId="0" applyFont="1" applyBorder="1" applyAlignment="1">
      <alignment horizontal="left" vertical="center" wrapText="1"/>
    </xf>
    <xf numFmtId="164" fontId="63" fillId="0" borderId="204" xfId="14" applyNumberFormat="1" applyFont="1" applyBorder="1" applyAlignment="1">
      <alignment horizontal="right" vertical="center" wrapText="1"/>
    </xf>
    <xf numFmtId="164" fontId="63" fillId="0" borderId="121" xfId="14" applyNumberFormat="1" applyFont="1" applyBorder="1" applyAlignment="1">
      <alignment horizontal="right" vertical="center" wrapText="1"/>
    </xf>
    <xf numFmtId="0" fontId="35" fillId="0" borderId="204" xfId="0" applyFont="1" applyBorder="1" applyAlignment="1">
      <alignment horizontal="center" vertical="center"/>
    </xf>
    <xf numFmtId="0" fontId="47" fillId="24" borderId="204" xfId="3" applyFont="1" applyFill="1" applyBorder="1" applyAlignment="1" applyProtection="1">
      <alignment horizontal="left" vertical="center" wrapText="1"/>
      <protection locked="0"/>
    </xf>
    <xf numFmtId="0" fontId="47" fillId="24" borderId="204" xfId="3" applyFont="1" applyFill="1" applyBorder="1" applyAlignment="1" applyProtection="1">
      <alignment vertical="center" wrapText="1"/>
      <protection locked="0"/>
    </xf>
    <xf numFmtId="0" fontId="47" fillId="24" borderId="204" xfId="3" applyFont="1" applyFill="1" applyBorder="1" applyAlignment="1" applyProtection="1">
      <alignment horizontal="center" vertical="center" wrapText="1"/>
      <protection hidden="1"/>
    </xf>
    <xf numFmtId="0" fontId="47" fillId="0" borderId="204" xfId="3" applyFont="1" applyBorder="1" applyAlignment="1" applyProtection="1">
      <alignment horizontal="center" vertical="center" wrapText="1"/>
      <protection hidden="1"/>
    </xf>
    <xf numFmtId="0" fontId="69" fillId="25" borderId="204" xfId="3" applyFont="1" applyFill="1" applyBorder="1" applyAlignment="1" applyProtection="1">
      <alignment horizontal="center" vertical="center" wrapText="1"/>
      <protection hidden="1"/>
    </xf>
    <xf numFmtId="9" fontId="69" fillId="25" borderId="204" xfId="4" applyFont="1" applyFill="1" applyBorder="1" applyAlignment="1" applyProtection="1">
      <alignment horizontal="center" vertical="center" wrapText="1"/>
      <protection hidden="1"/>
    </xf>
    <xf numFmtId="0" fontId="47" fillId="0" borderId="204" xfId="3" applyFont="1" applyBorder="1" applyAlignment="1" applyProtection="1">
      <alignment vertical="center" wrapText="1"/>
      <protection locked="0"/>
    </xf>
    <xf numFmtId="0" fontId="47" fillId="0" borderId="204" xfId="7" applyFont="1" applyBorder="1" applyAlignment="1" applyProtection="1">
      <alignment vertical="center" wrapText="1"/>
      <protection locked="0"/>
    </xf>
    <xf numFmtId="0" fontId="47" fillId="0" borderId="204" xfId="7" applyFont="1" applyBorder="1" applyAlignment="1">
      <alignment horizontal="center" vertical="center" wrapText="1"/>
    </xf>
    <xf numFmtId="0" fontId="35" fillId="23" borderId="204" xfId="3" applyFont="1" applyFill="1" applyBorder="1" applyAlignment="1" applyProtection="1">
      <alignment horizontal="center" vertical="center" wrapText="1"/>
      <protection locked="0"/>
    </xf>
    <xf numFmtId="0" fontId="47" fillId="0" borderId="186" xfId="0" applyFont="1" applyBorder="1" applyAlignment="1">
      <alignment horizontal="left" vertical="center" wrapText="1"/>
    </xf>
    <xf numFmtId="0" fontId="34" fillId="2" borderId="5" xfId="0" applyFont="1" applyFill="1" applyBorder="1" applyAlignment="1">
      <alignment vertical="center" wrapText="1"/>
    </xf>
    <xf numFmtId="0" fontId="63" fillId="0" borderId="204" xfId="0" applyFont="1" applyBorder="1" applyAlignment="1">
      <alignment vertical="center"/>
    </xf>
    <xf numFmtId="0" fontId="47" fillId="0" borderId="209" xfId="0" applyFont="1" applyBorder="1" applyAlignment="1" applyProtection="1">
      <alignment vertical="center" wrapText="1"/>
      <protection locked="0"/>
    </xf>
    <xf numFmtId="0" fontId="18" fillId="2" borderId="5" xfId="0" applyFont="1" applyFill="1" applyBorder="1" applyAlignment="1">
      <alignment vertical="center"/>
    </xf>
    <xf numFmtId="0" fontId="34" fillId="2" borderId="5" xfId="0" applyFont="1" applyFill="1" applyBorder="1" applyAlignment="1">
      <alignment vertical="center"/>
    </xf>
    <xf numFmtId="9" fontId="34" fillId="2" borderId="5" xfId="1" applyFont="1" applyFill="1" applyBorder="1" applyAlignment="1">
      <alignment vertical="center" wrapText="1"/>
    </xf>
    <xf numFmtId="0" fontId="34" fillId="2" borderId="5" xfId="0" applyFont="1" applyFill="1" applyBorder="1" applyAlignment="1">
      <alignment horizontal="center" vertical="center" wrapText="1"/>
    </xf>
    <xf numFmtId="9" fontId="47" fillId="0" borderId="204" xfId="1" applyFont="1" applyBorder="1" applyAlignment="1">
      <alignment horizontal="center" vertical="center" wrapText="1"/>
    </xf>
    <xf numFmtId="9" fontId="47" fillId="0" borderId="121" xfId="1" applyFont="1" applyBorder="1" applyAlignment="1">
      <alignment horizontal="center" vertical="center" wrapText="1"/>
    </xf>
    <xf numFmtId="9" fontId="63" fillId="0" borderId="204" xfId="1" applyFont="1" applyBorder="1" applyAlignment="1">
      <alignment horizontal="center" vertical="center"/>
    </xf>
    <xf numFmtId="9" fontId="63" fillId="0" borderId="121" xfId="1" applyFont="1" applyBorder="1" applyAlignment="1">
      <alignment horizontal="center" vertical="center"/>
    </xf>
    <xf numFmtId="9" fontId="63" fillId="0" borderId="209" xfId="1" applyFont="1" applyBorder="1" applyAlignment="1">
      <alignment horizontal="center" vertical="center"/>
    </xf>
    <xf numFmtId="9" fontId="47" fillId="0" borderId="204" xfId="13" applyFont="1" applyBorder="1" applyAlignment="1">
      <alignment horizontal="center" vertical="center" wrapText="1"/>
    </xf>
    <xf numFmtId="9" fontId="47" fillId="0" borderId="121" xfId="13" applyFont="1" applyBorder="1" applyAlignment="1">
      <alignment horizontal="center" vertical="center" wrapText="1"/>
    </xf>
    <xf numFmtId="9" fontId="63" fillId="0" borderId="209" xfId="1" applyFont="1" applyBorder="1" applyAlignment="1">
      <alignment horizontal="center" vertical="center" wrapText="1"/>
    </xf>
    <xf numFmtId="9" fontId="47" fillId="0" borderId="204" xfId="0" applyNumberFormat="1" applyFont="1" applyBorder="1" applyAlignment="1">
      <alignment horizontal="center" vertical="center" wrapText="1"/>
    </xf>
    <xf numFmtId="9" fontId="47" fillId="0" borderId="121" xfId="0" applyNumberFormat="1" applyFont="1" applyBorder="1" applyAlignment="1">
      <alignment horizontal="center" vertical="center" wrapText="1"/>
    </xf>
    <xf numFmtId="9" fontId="47" fillId="0" borderId="204" xfId="4" applyFont="1" applyBorder="1" applyAlignment="1" applyProtection="1">
      <alignment horizontal="center" vertical="center" wrapText="1"/>
      <protection hidden="1"/>
    </xf>
    <xf numFmtId="9" fontId="47" fillId="0" borderId="204" xfId="8" applyFont="1" applyFill="1" applyBorder="1" applyAlignment="1" applyProtection="1">
      <alignment horizontal="center" vertical="center" wrapText="1"/>
      <protection hidden="1"/>
    </xf>
    <xf numFmtId="9" fontId="18" fillId="0" borderId="113" xfId="0" applyNumberFormat="1" applyFont="1" applyBorder="1" applyAlignment="1">
      <alignment horizontal="center" vertical="center" wrapText="1"/>
    </xf>
    <xf numFmtId="9" fontId="18" fillId="0" borderId="0" xfId="0" applyNumberFormat="1" applyFont="1" applyAlignment="1">
      <alignment horizontal="center" vertical="center"/>
    </xf>
    <xf numFmtId="0" fontId="0" fillId="0" borderId="0" xfId="0" applyAlignment="1">
      <alignment horizontal="center" vertical="center"/>
    </xf>
    <xf numFmtId="9" fontId="63" fillId="0" borderId="204" xfId="1" applyFont="1" applyBorder="1" applyAlignment="1">
      <alignment horizontal="center" vertical="center" wrapText="1"/>
    </xf>
    <xf numFmtId="9" fontId="63" fillId="0" borderId="121" xfId="1" applyFont="1" applyBorder="1" applyAlignment="1">
      <alignment horizontal="center" vertical="center" wrapText="1"/>
    </xf>
    <xf numFmtId="9" fontId="18" fillId="0" borderId="0" xfId="0" applyNumberFormat="1" applyFont="1" applyAlignment="1">
      <alignment horizontal="center" vertical="center" wrapText="1"/>
    </xf>
    <xf numFmtId="0" fontId="0" fillId="0" borderId="0" xfId="0" applyAlignment="1">
      <alignment horizontal="center" vertical="center" wrapText="1"/>
    </xf>
    <xf numFmtId="0" fontId="63" fillId="0" borderId="204" xfId="0" applyFont="1" applyBorder="1" applyAlignment="1">
      <alignment horizontal="center" vertical="center" wrapText="1"/>
    </xf>
    <xf numFmtId="9" fontId="63" fillId="0" borderId="121" xfId="0" applyNumberFormat="1" applyFont="1" applyBorder="1" applyAlignment="1">
      <alignment horizontal="center" vertical="center" wrapText="1"/>
    </xf>
    <xf numFmtId="9" fontId="63" fillId="0" borderId="209" xfId="0" applyNumberFormat="1" applyFont="1" applyBorder="1" applyAlignment="1">
      <alignment horizontal="center" vertical="center" wrapText="1"/>
    </xf>
    <xf numFmtId="0" fontId="47" fillId="24" borderId="204" xfId="3" applyFont="1" applyFill="1" applyBorder="1" applyAlignment="1" applyProtection="1">
      <alignment horizontal="center" vertical="center" wrapText="1"/>
      <protection locked="0"/>
    </xf>
    <xf numFmtId="0" fontId="47" fillId="0" borderId="204" xfId="7" applyFont="1" applyBorder="1" applyAlignment="1" applyProtection="1">
      <alignment horizontal="center" vertical="center" wrapText="1"/>
      <protection locked="0"/>
    </xf>
    <xf numFmtId="0" fontId="47" fillId="0" borderId="201" xfId="0" applyFont="1" applyBorder="1" applyAlignment="1">
      <alignment vertical="center" wrapText="1"/>
    </xf>
    <xf numFmtId="0" fontId="47" fillId="0" borderId="212" xfId="0" applyFont="1" applyBorder="1" applyAlignment="1">
      <alignment vertical="center" wrapText="1"/>
    </xf>
    <xf numFmtId="0" fontId="47" fillId="0" borderId="214" xfId="0" applyFont="1" applyBorder="1" applyAlignment="1">
      <alignment vertical="center" wrapText="1"/>
    </xf>
    <xf numFmtId="0" fontId="47" fillId="0" borderId="217" xfId="0" applyFont="1" applyBorder="1" applyAlignment="1">
      <alignment vertical="center" wrapText="1"/>
    </xf>
    <xf numFmtId="0" fontId="47" fillId="0" borderId="218" xfId="0" applyFont="1" applyBorder="1" applyAlignment="1">
      <alignment vertical="center" wrapText="1"/>
    </xf>
    <xf numFmtId="0" fontId="35" fillId="0" borderId="191" xfId="0" applyFont="1" applyBorder="1" applyAlignment="1">
      <alignment horizontal="center" vertical="center" wrapText="1"/>
    </xf>
    <xf numFmtId="0" fontId="47" fillId="0" borderId="96" xfId="0" applyFont="1" applyBorder="1" applyAlignment="1">
      <alignment horizontal="center" vertical="center" wrapText="1"/>
    </xf>
    <xf numFmtId="0" fontId="47" fillId="0" borderId="98" xfId="0" applyFont="1" applyBorder="1" applyAlignment="1">
      <alignment horizontal="center" vertical="center" wrapText="1"/>
    </xf>
    <xf numFmtId="0" fontId="47" fillId="0" borderId="103" xfId="0" applyFont="1" applyBorder="1" applyAlignment="1">
      <alignment horizontal="center" vertical="center" wrapText="1"/>
    </xf>
    <xf numFmtId="0" fontId="47" fillId="0" borderId="222" xfId="0" applyFont="1" applyBorder="1" applyAlignment="1">
      <alignment horizontal="center" vertical="center" wrapText="1"/>
    </xf>
    <xf numFmtId="0" fontId="47" fillId="0" borderId="223" xfId="0" applyFont="1" applyBorder="1" applyAlignment="1">
      <alignment horizontal="center" vertical="center" wrapText="1"/>
    </xf>
    <xf numFmtId="0" fontId="47" fillId="0" borderId="224" xfId="0" applyFont="1" applyBorder="1" applyAlignment="1">
      <alignment horizontal="center" vertical="center" wrapText="1"/>
    </xf>
    <xf numFmtId="0" fontId="35" fillId="0" borderId="225" xfId="0" applyFont="1" applyBorder="1" applyAlignment="1">
      <alignment horizontal="center" vertical="center" wrapText="1"/>
    </xf>
    <xf numFmtId="0" fontId="35" fillId="0" borderId="226" xfId="0" applyFont="1" applyBorder="1" applyAlignment="1">
      <alignment horizontal="center" vertical="center" wrapText="1"/>
    </xf>
    <xf numFmtId="0" fontId="47" fillId="0" borderId="228" xfId="0" applyFont="1" applyBorder="1" applyAlignment="1">
      <alignment horizontal="center" vertical="center" wrapText="1"/>
    </xf>
    <xf numFmtId="0" fontId="47" fillId="0" borderId="230" xfId="0" applyFont="1" applyBorder="1" applyAlignment="1">
      <alignment vertical="center" wrapText="1"/>
    </xf>
    <xf numFmtId="0" fontId="47" fillId="24" borderId="228" xfId="3" applyFont="1" applyFill="1" applyBorder="1" applyAlignment="1" applyProtection="1">
      <alignment horizontal="center" vertical="center" wrapText="1"/>
      <protection locked="0"/>
    </xf>
    <xf numFmtId="0" fontId="47" fillId="0" borderId="185" xfId="0" applyFont="1" applyBorder="1" applyAlignment="1">
      <alignment horizontal="center" vertical="center" wrapText="1"/>
    </xf>
    <xf numFmtId="0" fontId="47" fillId="0" borderId="188" xfId="0" applyFont="1" applyBorder="1" applyAlignment="1">
      <alignment horizontal="center" vertical="center" wrapText="1"/>
    </xf>
    <xf numFmtId="0" fontId="47" fillId="0" borderId="227" xfId="0" applyFont="1" applyBorder="1" applyAlignment="1">
      <alignment horizontal="center" vertical="center" wrapText="1"/>
    </xf>
    <xf numFmtId="0" fontId="47" fillId="0" borderId="229" xfId="0" applyFont="1" applyBorder="1" applyAlignment="1">
      <alignment horizontal="center" vertical="center" wrapText="1"/>
    </xf>
    <xf numFmtId="0" fontId="47" fillId="0" borderId="231" xfId="0" applyFont="1" applyBorder="1" applyAlignment="1">
      <alignment horizontal="center" vertical="center" wrapText="1"/>
    </xf>
    <xf numFmtId="0" fontId="47" fillId="0" borderId="227" xfId="0" applyFont="1" applyBorder="1" applyAlignment="1">
      <alignment vertical="center" wrapText="1"/>
    </xf>
    <xf numFmtId="0" fontId="67" fillId="0" borderId="229" xfId="0" applyFont="1" applyBorder="1" applyAlignment="1">
      <alignment vertical="center"/>
    </xf>
    <xf numFmtId="0" fontId="67" fillId="0" borderId="231" xfId="0" applyFont="1" applyBorder="1" applyAlignment="1">
      <alignment vertical="center"/>
    </xf>
    <xf numFmtId="0" fontId="47" fillId="0" borderId="219" xfId="0" applyFont="1" applyBorder="1" applyAlignment="1">
      <alignment horizontal="center" vertical="center" wrapText="1"/>
    </xf>
    <xf numFmtId="0" fontId="35" fillId="0" borderId="237" xfId="0" applyFont="1" applyBorder="1" applyAlignment="1">
      <alignment horizontal="center" vertical="center" wrapText="1"/>
    </xf>
    <xf numFmtId="0" fontId="35" fillId="0" borderId="238" xfId="0" applyFont="1" applyBorder="1" applyAlignment="1">
      <alignment horizontal="center" vertical="center" wrapText="1"/>
    </xf>
    <xf numFmtId="0" fontId="47" fillId="0" borderId="239" xfId="0" applyFont="1" applyBorder="1" applyAlignment="1">
      <alignment horizontal="center" vertical="center" wrapText="1"/>
    </xf>
    <xf numFmtId="0" fontId="47" fillId="0" borderId="241" xfId="0" applyFont="1" applyBorder="1" applyAlignment="1">
      <alignment horizontal="center" vertical="center" wrapText="1"/>
    </xf>
    <xf numFmtId="0" fontId="47" fillId="0" borderId="203" xfId="0" applyFont="1" applyBorder="1" applyAlignment="1">
      <alignment horizontal="center" vertical="center" wrapText="1"/>
    </xf>
    <xf numFmtId="0" fontId="47" fillId="0" borderId="206" xfId="0" applyFont="1" applyBorder="1" applyAlignment="1">
      <alignment horizontal="center" vertical="center" wrapText="1"/>
    </xf>
    <xf numFmtId="0" fontId="47" fillId="0" borderId="208" xfId="0" applyFont="1" applyBorder="1" applyAlignment="1">
      <alignment horizontal="center" vertical="center" wrapText="1"/>
    </xf>
    <xf numFmtId="0" fontId="35" fillId="24" borderId="185" xfId="0" applyFont="1" applyFill="1" applyBorder="1" applyAlignment="1">
      <alignment horizontal="center" vertical="center"/>
    </xf>
    <xf numFmtId="0" fontId="35" fillId="0" borderId="186" xfId="0" applyFont="1" applyBorder="1" applyAlignment="1">
      <alignment horizontal="center" vertical="center" wrapText="1"/>
    </xf>
    <xf numFmtId="0" fontId="35" fillId="22" borderId="186" xfId="0" applyFont="1" applyFill="1" applyBorder="1" applyAlignment="1">
      <alignment horizontal="center" vertical="center" wrapText="1"/>
    </xf>
    <xf numFmtId="0" fontId="47" fillId="0" borderId="186" xfId="0" applyFont="1" applyBorder="1" applyAlignment="1">
      <alignment horizontal="center" vertical="center"/>
    </xf>
    <xf numFmtId="0" fontId="47" fillId="0" borderId="186" xfId="0" applyFont="1" applyBorder="1" applyAlignment="1" applyProtection="1">
      <alignment horizontal="center" vertical="center" wrapText="1"/>
      <protection hidden="1"/>
    </xf>
    <xf numFmtId="9" fontId="47" fillId="0" borderId="186" xfId="1" applyFont="1" applyBorder="1" applyAlignment="1" applyProtection="1">
      <alignment horizontal="center" vertical="center" wrapText="1"/>
      <protection hidden="1"/>
    </xf>
    <xf numFmtId="9" fontId="48" fillId="0" borderId="186" xfId="0" applyNumberFormat="1" applyFont="1" applyBorder="1" applyAlignment="1">
      <alignment horizontal="center" vertical="center" wrapText="1"/>
    </xf>
    <xf numFmtId="0" fontId="35" fillId="8" borderId="186" xfId="0" applyFont="1" applyFill="1" applyBorder="1" applyAlignment="1">
      <alignment horizontal="center" vertical="center" wrapText="1"/>
    </xf>
    <xf numFmtId="9" fontId="47" fillId="0" borderId="186" xfId="0" applyNumberFormat="1" applyFont="1" applyBorder="1" applyAlignment="1">
      <alignment horizontal="center" vertical="center" wrapText="1"/>
    </xf>
    <xf numFmtId="9" fontId="35" fillId="8" borderId="186" xfId="1" applyFont="1" applyFill="1" applyBorder="1" applyAlignment="1">
      <alignment horizontal="center" vertical="center" wrapText="1"/>
    </xf>
    <xf numFmtId="9" fontId="47" fillId="0" borderId="185" xfId="0" applyNumberFormat="1" applyFont="1" applyBorder="1" applyAlignment="1">
      <alignment horizontal="center" vertical="center" wrapText="1"/>
    </xf>
    <xf numFmtId="0" fontId="47" fillId="0" borderId="187" xfId="0" applyFont="1" applyBorder="1" applyAlignment="1">
      <alignment horizontal="center" vertical="center" wrapText="1"/>
    </xf>
    <xf numFmtId="0" fontId="47" fillId="0" borderId="240" xfId="0" applyFont="1" applyBorder="1" applyAlignment="1">
      <alignment horizontal="center" vertical="center" wrapText="1"/>
    </xf>
    <xf numFmtId="0" fontId="34" fillId="2" borderId="5" xfId="0" applyFont="1" applyFill="1" applyBorder="1" applyAlignment="1">
      <alignment horizontal="justify" vertical="center" wrapText="1"/>
    </xf>
    <xf numFmtId="0" fontId="35" fillId="0" borderId="192" xfId="0" applyFont="1" applyBorder="1" applyAlignment="1">
      <alignment horizontal="justify" vertical="center" wrapText="1"/>
    </xf>
    <xf numFmtId="0" fontId="47" fillId="0" borderId="98" xfId="0" applyFont="1" applyBorder="1" applyAlignment="1">
      <alignment horizontal="justify" vertical="center" wrapText="1"/>
    </xf>
    <xf numFmtId="0" fontId="47" fillId="0" borderId="103" xfId="0" applyFont="1" applyBorder="1" applyAlignment="1">
      <alignment horizontal="justify" vertical="center" wrapText="1"/>
    </xf>
    <xf numFmtId="0" fontId="47" fillId="0" borderId="186" xfId="0" applyFont="1" applyBorder="1" applyAlignment="1">
      <alignment horizontal="justify" vertical="center" wrapText="1"/>
    </xf>
    <xf numFmtId="0" fontId="47" fillId="0" borderId="189" xfId="0" applyFont="1" applyBorder="1" applyAlignment="1">
      <alignment horizontal="justify" vertical="center" wrapText="1"/>
    </xf>
    <xf numFmtId="0" fontId="47" fillId="0" borderId="121" xfId="0" applyFont="1" applyBorder="1" applyAlignment="1">
      <alignment horizontal="justify" vertical="center"/>
    </xf>
    <xf numFmtId="0" fontId="47" fillId="0" borderId="209" xfId="0" applyFont="1" applyBorder="1" applyAlignment="1">
      <alignment horizontal="justify" vertical="center"/>
    </xf>
    <xf numFmtId="0" fontId="47" fillId="0" borderId="204" xfId="0" applyFont="1" applyBorder="1" applyAlignment="1">
      <alignment horizontal="justify" vertical="center"/>
    </xf>
    <xf numFmtId="0" fontId="47" fillId="24" borderId="204" xfId="3" applyFont="1" applyFill="1" applyBorder="1" applyAlignment="1" applyProtection="1">
      <alignment horizontal="justify" vertical="center" wrapText="1"/>
      <protection locked="0"/>
    </xf>
    <xf numFmtId="0" fontId="47" fillId="0" borderId="204" xfId="7" applyFont="1" applyBorder="1" applyAlignment="1" applyProtection="1">
      <alignment horizontal="justify" vertical="center" wrapText="1"/>
      <protection locked="0"/>
    </xf>
    <xf numFmtId="0" fontId="47" fillId="0" borderId="119" xfId="0" applyFont="1" applyBorder="1" applyAlignment="1">
      <alignment horizontal="justify" vertical="center" wrapText="1"/>
    </xf>
    <xf numFmtId="0" fontId="47" fillId="0" borderId="0" xfId="0" applyFont="1" applyAlignment="1">
      <alignment horizontal="justify" vertical="center"/>
    </xf>
    <xf numFmtId="0" fontId="18" fillId="0" borderId="0" xfId="0" applyFont="1" applyAlignment="1">
      <alignment horizontal="justify" vertical="center"/>
    </xf>
    <xf numFmtId="0" fontId="0" fillId="0" borderId="0" xfId="0" applyAlignment="1">
      <alignment horizontal="justify" vertical="center"/>
    </xf>
    <xf numFmtId="0" fontId="18" fillId="0" borderId="0" xfId="0" applyFont="1" applyAlignment="1">
      <alignment horizontal="right" vertical="center" wrapText="1"/>
    </xf>
    <xf numFmtId="14" fontId="47" fillId="0" borderId="186" xfId="0" applyNumberFormat="1" applyFont="1" applyBorder="1" applyAlignment="1">
      <alignment horizontal="right" vertical="center" wrapText="1"/>
    </xf>
    <xf numFmtId="0" fontId="47" fillId="0" borderId="202" xfId="0" applyFont="1" applyBorder="1" applyAlignment="1">
      <alignment horizontal="right" vertical="center" wrapText="1"/>
    </xf>
    <xf numFmtId="0" fontId="47" fillId="0" borderId="213" xfId="0" applyFont="1" applyBorder="1" applyAlignment="1">
      <alignment horizontal="right" vertical="center" wrapText="1"/>
    </xf>
    <xf numFmtId="0" fontId="47" fillId="0" borderId="216" xfId="0" applyFont="1" applyBorder="1" applyAlignment="1">
      <alignment horizontal="right" vertical="center" wrapText="1"/>
    </xf>
    <xf numFmtId="14" fontId="47" fillId="0" borderId="202" xfId="0" applyNumberFormat="1" applyFont="1" applyBorder="1" applyAlignment="1">
      <alignment horizontal="right" vertical="center" wrapText="1"/>
    </xf>
    <xf numFmtId="14" fontId="47" fillId="0" borderId="204" xfId="0" applyNumberFormat="1" applyFont="1" applyBorder="1" applyAlignment="1">
      <alignment horizontal="right" vertical="center" wrapText="1"/>
    </xf>
    <xf numFmtId="0" fontId="47" fillId="0" borderId="121" xfId="0" applyFont="1" applyBorder="1" applyAlignment="1">
      <alignment horizontal="right" vertical="center" wrapText="1"/>
    </xf>
    <xf numFmtId="14" fontId="47" fillId="0" borderId="204" xfId="0" applyNumberFormat="1" applyFont="1" applyBorder="1" applyAlignment="1" applyProtection="1">
      <alignment horizontal="right" vertical="center"/>
      <protection locked="0"/>
    </xf>
    <xf numFmtId="14" fontId="63" fillId="0" borderId="121" xfId="0" applyNumberFormat="1" applyFont="1" applyBorder="1" applyAlignment="1">
      <alignment horizontal="right" vertical="center" wrapText="1"/>
    </xf>
    <xf numFmtId="14" fontId="47" fillId="0" borderId="121" xfId="0" applyNumberFormat="1" applyFont="1" applyBorder="1" applyAlignment="1">
      <alignment horizontal="right" vertical="center" wrapText="1"/>
    </xf>
    <xf numFmtId="14" fontId="47" fillId="0" borderId="204" xfId="12" applyNumberFormat="1" applyFont="1" applyBorder="1" applyAlignment="1" applyProtection="1">
      <alignment horizontal="right" vertical="center" wrapText="1"/>
      <protection locked="0"/>
    </xf>
    <xf numFmtId="0" fontId="0" fillId="0" borderId="0" xfId="0" applyAlignment="1">
      <alignment horizontal="right" vertical="center" wrapText="1"/>
    </xf>
    <xf numFmtId="14" fontId="47" fillId="0" borderId="204" xfId="0" applyNumberFormat="1" applyFont="1" applyFill="1" applyBorder="1" applyAlignment="1" applyProtection="1">
      <alignment horizontal="right" vertical="center" wrapText="1"/>
      <protection locked="0"/>
    </xf>
    <xf numFmtId="0" fontId="35" fillId="0" borderId="191" xfId="0" applyFont="1" applyBorder="1" applyAlignment="1">
      <alignment horizontal="right" vertical="center" wrapText="1"/>
    </xf>
    <xf numFmtId="0" fontId="47" fillId="0" borderId="96" xfId="0" applyFont="1" applyBorder="1" applyAlignment="1">
      <alignment horizontal="right" vertical="center" wrapText="1"/>
    </xf>
    <xf numFmtId="0" fontId="47" fillId="0" borderId="101" xfId="0" applyFont="1" applyBorder="1" applyAlignment="1">
      <alignment horizontal="right" vertical="center" wrapText="1"/>
    </xf>
    <xf numFmtId="9" fontId="47" fillId="0" borderId="101" xfId="0" applyNumberFormat="1" applyFont="1" applyBorder="1" applyAlignment="1">
      <alignment horizontal="right" vertical="center" wrapText="1"/>
    </xf>
    <xf numFmtId="0" fontId="47" fillId="0" borderId="219" xfId="0" applyFont="1" applyBorder="1" applyAlignment="1">
      <alignment horizontal="right" vertical="center" wrapText="1"/>
    </xf>
    <xf numFmtId="0" fontId="47" fillId="0" borderId="220" xfId="0" applyFont="1" applyBorder="1" applyAlignment="1">
      <alignment horizontal="right" vertical="center" wrapText="1"/>
    </xf>
    <xf numFmtId="9" fontId="47" fillId="0" borderId="220" xfId="0" applyNumberFormat="1" applyFont="1" applyBorder="1" applyAlignment="1">
      <alignment horizontal="right" vertical="center" wrapText="1"/>
    </xf>
    <xf numFmtId="0" fontId="63" fillId="0" borderId="219" xfId="0" applyFont="1" applyBorder="1" applyAlignment="1">
      <alignment horizontal="right" vertical="center"/>
    </xf>
    <xf numFmtId="0" fontId="63" fillId="0" borderId="220" xfId="0" applyFont="1" applyBorder="1" applyAlignment="1">
      <alignment horizontal="right" vertical="center"/>
    </xf>
    <xf numFmtId="0" fontId="63" fillId="0" borderId="221" xfId="0" applyFont="1" applyBorder="1" applyAlignment="1">
      <alignment horizontal="right" vertical="center"/>
    </xf>
    <xf numFmtId="0" fontId="67" fillId="0" borderId="220" xfId="0" applyFont="1" applyBorder="1" applyAlignment="1">
      <alignment horizontal="right" vertical="center"/>
    </xf>
    <xf numFmtId="0" fontId="47" fillId="0" borderId="219" xfId="3" applyFont="1" applyBorder="1" applyAlignment="1" applyProtection="1">
      <alignment horizontal="right" vertical="center" wrapText="1"/>
      <protection hidden="1"/>
    </xf>
    <xf numFmtId="0" fontId="18" fillId="0" borderId="128" xfId="0" applyFont="1" applyBorder="1" applyAlignment="1">
      <alignment horizontal="right" vertical="center" wrapText="1"/>
    </xf>
    <xf numFmtId="9" fontId="18" fillId="0" borderId="128" xfId="0" applyNumberFormat="1" applyFont="1" applyBorder="1" applyAlignment="1">
      <alignment horizontal="right" vertical="center" wrapText="1"/>
    </xf>
    <xf numFmtId="0" fontId="18" fillId="0" borderId="71" xfId="0" applyFont="1" applyBorder="1" applyAlignment="1">
      <alignment horizontal="right" vertical="center" wrapText="1"/>
    </xf>
    <xf numFmtId="0" fontId="18" fillId="0" borderId="69" xfId="0" applyFont="1" applyBorder="1" applyAlignment="1">
      <alignment horizontal="right" vertical="center" wrapText="1"/>
    </xf>
    <xf numFmtId="0" fontId="63" fillId="0" borderId="186" xfId="0" applyFont="1" applyBorder="1" applyAlignment="1">
      <alignment horizontal="center" vertical="center" wrapText="1"/>
    </xf>
    <xf numFmtId="0" fontId="63" fillId="15" borderId="186" xfId="0" applyFont="1" applyFill="1" applyBorder="1" applyAlignment="1">
      <alignment horizontal="center" vertical="center"/>
    </xf>
    <xf numFmtId="0" fontId="47" fillId="0" borderId="186" xfId="0" applyFont="1" applyBorder="1" applyAlignment="1">
      <alignment horizontal="right" vertical="center" wrapText="1"/>
    </xf>
    <xf numFmtId="9" fontId="47" fillId="0" borderId="185" xfId="0" applyNumberFormat="1" applyFont="1" applyBorder="1" applyAlignment="1">
      <alignment horizontal="center" vertical="center" wrapText="1"/>
    </xf>
    <xf numFmtId="0" fontId="71" fillId="2" borderId="5" xfId="0" applyFont="1" applyFill="1" applyBorder="1" applyAlignment="1">
      <alignment horizontal="justify" vertical="center" wrapText="1"/>
    </xf>
    <xf numFmtId="0" fontId="18" fillId="0" borderId="0" xfId="0" applyFont="1" applyAlignment="1">
      <alignment horizontal="justify" vertical="center" wrapText="1"/>
    </xf>
    <xf numFmtId="0" fontId="47" fillId="0" borderId="211" xfId="0" applyFont="1" applyBorder="1" applyAlignment="1">
      <alignment horizontal="justify" vertical="center" wrapText="1"/>
    </xf>
    <xf numFmtId="0" fontId="47" fillId="0" borderId="148" xfId="0" applyFont="1" applyBorder="1" applyAlignment="1">
      <alignment horizontal="justify" vertical="center" wrapText="1"/>
    </xf>
    <xf numFmtId="0" fontId="47" fillId="0" borderId="215" xfId="0" applyFont="1" applyBorder="1" applyAlignment="1">
      <alignment horizontal="justify" vertical="center" wrapText="1"/>
    </xf>
    <xf numFmtId="0" fontId="47" fillId="0" borderId="201" xfId="0" applyFont="1" applyBorder="1" applyAlignment="1">
      <alignment horizontal="justify" vertical="center" wrapText="1"/>
    </xf>
    <xf numFmtId="0" fontId="47" fillId="0" borderId="214" xfId="0" applyFont="1" applyBorder="1" applyAlignment="1">
      <alignment horizontal="justify" vertical="center" wrapText="1"/>
    </xf>
    <xf numFmtId="0" fontId="67" fillId="0" borderId="204" xfId="0" applyFont="1" applyBorder="1" applyAlignment="1" applyProtection="1">
      <alignment horizontal="justify" vertical="center" wrapText="1"/>
      <protection locked="0"/>
    </xf>
    <xf numFmtId="0" fontId="47" fillId="0" borderId="204" xfId="14" applyFont="1" applyBorder="1" applyAlignment="1">
      <alignment horizontal="justify" vertical="center" wrapText="1"/>
    </xf>
    <xf numFmtId="0" fontId="47" fillId="0" borderId="121" xfId="14" applyFont="1" applyBorder="1" applyAlignment="1">
      <alignment horizontal="justify" vertical="center" wrapText="1"/>
    </xf>
    <xf numFmtId="0" fontId="67" fillId="0" borderId="121" xfId="0" applyFont="1" applyBorder="1" applyAlignment="1">
      <alignment horizontal="justify" vertical="center" wrapText="1"/>
    </xf>
    <xf numFmtId="0" fontId="47" fillId="0" borderId="204" xfId="12" applyFont="1" applyBorder="1" applyAlignment="1" applyProtection="1">
      <alignment horizontal="justify" vertical="center" wrapText="1"/>
      <protection locked="0"/>
    </xf>
    <xf numFmtId="0" fontId="47" fillId="0" borderId="204" xfId="0" applyFont="1" applyFill="1" applyBorder="1" applyAlignment="1" applyProtection="1">
      <alignment horizontal="justify" vertical="center" wrapText="1"/>
      <protection locked="0"/>
    </xf>
    <xf numFmtId="0" fontId="2" fillId="0" borderId="0" xfId="0" applyFont="1" applyAlignment="1">
      <alignment horizontal="justify" vertical="center" wrapText="1"/>
    </xf>
    <xf numFmtId="0" fontId="63" fillId="0" borderId="243" xfId="0" applyFont="1" applyBorder="1" applyAlignment="1">
      <alignment vertical="center" wrapText="1"/>
    </xf>
    <xf numFmtId="0" fontId="63" fillId="0" borderId="83" xfId="0" applyFont="1" applyBorder="1" applyAlignment="1">
      <alignment vertical="center" wrapText="1"/>
    </xf>
    <xf numFmtId="0" fontId="63" fillId="0" borderId="244" xfId="0" applyFont="1" applyBorder="1" applyAlignment="1">
      <alignment vertical="center" wrapText="1"/>
    </xf>
    <xf numFmtId="0" fontId="47" fillId="0" borderId="243" xfId="0" applyFont="1" applyBorder="1" applyAlignment="1">
      <alignment vertical="center"/>
    </xf>
    <xf numFmtId="0" fontId="67" fillId="0" borderId="204" xfId="0" applyFont="1" applyBorder="1" applyAlignment="1">
      <alignment horizontal="justify" vertical="center" wrapText="1"/>
    </xf>
    <xf numFmtId="0" fontId="63" fillId="0" borderId="245" xfId="0" applyFont="1" applyBorder="1" applyAlignment="1">
      <alignment horizontal="left" vertical="center" wrapText="1"/>
    </xf>
    <xf numFmtId="0" fontId="47" fillId="0" borderId="246" xfId="0" applyFont="1" applyBorder="1" applyAlignment="1">
      <alignment horizontal="justify" vertical="center" wrapText="1"/>
    </xf>
    <xf numFmtId="164" fontId="63" fillId="0" borderId="247" xfId="0" applyNumberFormat="1" applyFont="1" applyBorder="1" applyAlignment="1">
      <alignment horizontal="right" vertical="center" wrapText="1"/>
    </xf>
    <xf numFmtId="0" fontId="63" fillId="0" borderId="106" xfId="0" applyFont="1" applyBorder="1" applyAlignment="1">
      <alignment vertical="center" wrapText="1"/>
    </xf>
    <xf numFmtId="0" fontId="63" fillId="0" borderId="126" xfId="0" applyFont="1" applyBorder="1" applyAlignment="1">
      <alignment horizontal="right" vertical="center" wrapText="1"/>
    </xf>
    <xf numFmtId="0" fontId="63" fillId="0" borderId="248" xfId="0" applyFont="1" applyBorder="1" applyAlignment="1">
      <alignment vertical="center" wrapText="1"/>
    </xf>
    <xf numFmtId="0" fontId="47" fillId="0" borderId="249" xfId="0" applyFont="1" applyBorder="1" applyAlignment="1">
      <alignment horizontal="justify" vertical="center" wrapText="1"/>
    </xf>
    <xf numFmtId="0" fontId="63" fillId="0" borderId="250" xfId="0" applyFont="1" applyBorder="1" applyAlignment="1">
      <alignment horizontal="right" vertical="center" wrapText="1"/>
    </xf>
    <xf numFmtId="164" fontId="63" fillId="0" borderId="126" xfId="0" applyNumberFormat="1" applyFont="1" applyBorder="1" applyAlignment="1">
      <alignment horizontal="right" vertical="center" wrapText="1"/>
    </xf>
    <xf numFmtId="0" fontId="47" fillId="0" borderId="243" xfId="0" applyFont="1" applyBorder="1" applyAlignment="1">
      <alignment vertical="center" wrapText="1"/>
    </xf>
    <xf numFmtId="0" fontId="63" fillId="0" borderId="245" xfId="0" applyFont="1" applyBorder="1" applyAlignment="1">
      <alignment vertical="center" wrapText="1"/>
    </xf>
    <xf numFmtId="0" fontId="67" fillId="0" borderId="246" xfId="0" applyFont="1" applyBorder="1" applyAlignment="1">
      <alignment horizontal="justify" vertical="center" wrapText="1"/>
    </xf>
    <xf numFmtId="0" fontId="47" fillId="0" borderId="106" xfId="0" applyFont="1" applyBorder="1" applyAlignment="1">
      <alignment vertical="center" wrapText="1"/>
    </xf>
    <xf numFmtId="0" fontId="67" fillId="0" borderId="148" xfId="0" applyFont="1" applyBorder="1" applyAlignment="1">
      <alignment horizontal="justify" vertical="center" wrapText="1"/>
    </xf>
    <xf numFmtId="0" fontId="67" fillId="0" borderId="126" xfId="0" applyFont="1" applyBorder="1" applyAlignment="1">
      <alignment horizontal="right" vertical="center" wrapText="1"/>
    </xf>
    <xf numFmtId="0" fontId="47" fillId="0" borderId="248" xfId="0" applyFont="1" applyBorder="1" applyAlignment="1">
      <alignment vertical="center" wrapText="1"/>
    </xf>
    <xf numFmtId="0" fontId="67" fillId="0" borderId="249" xfId="0" applyFont="1" applyBorder="1" applyAlignment="1">
      <alignment horizontal="justify" vertical="center" wrapText="1"/>
    </xf>
    <xf numFmtId="0" fontId="67" fillId="0" borderId="250" xfId="0" applyFont="1" applyBorder="1" applyAlignment="1">
      <alignment horizontal="right" vertical="center" wrapText="1"/>
    </xf>
    <xf numFmtId="0" fontId="67" fillId="0" borderId="204" xfId="0" applyFont="1" applyBorder="1" applyAlignment="1" applyProtection="1">
      <alignment vertical="center" wrapText="1"/>
      <protection locked="0"/>
    </xf>
    <xf numFmtId="9" fontId="47" fillId="0" borderId="204" xfId="0" applyNumberFormat="1" applyFont="1" applyBorder="1" applyAlignment="1" applyProtection="1">
      <alignment horizontal="right" vertical="center" wrapText="1"/>
      <protection hidden="1"/>
    </xf>
    <xf numFmtId="9" fontId="47" fillId="0" borderId="204" xfId="1" applyFont="1" applyBorder="1" applyAlignment="1" applyProtection="1">
      <alignment horizontal="right" vertical="center" wrapText="1"/>
      <protection hidden="1"/>
    </xf>
    <xf numFmtId="0" fontId="47" fillId="0" borderId="219" xfId="0" applyFont="1" applyBorder="1" applyAlignment="1" applyProtection="1">
      <alignment horizontal="right" vertical="center" wrapText="1"/>
      <protection hidden="1"/>
    </xf>
    <xf numFmtId="0" fontId="47" fillId="0" borderId="204" xfId="0" applyFont="1" applyBorder="1" applyAlignment="1" applyProtection="1">
      <alignment vertical="center" wrapText="1"/>
      <protection locked="0"/>
    </xf>
    <xf numFmtId="0" fontId="67" fillId="0" borderId="209" xfId="0" applyFont="1" applyBorder="1" applyAlignment="1" applyProtection="1">
      <alignment vertical="center" wrapText="1"/>
      <protection locked="0"/>
    </xf>
    <xf numFmtId="0" fontId="47" fillId="0" borderId="209" xfId="7" applyFont="1" applyFill="1" applyBorder="1" applyAlignment="1" applyProtection="1">
      <alignment horizontal="justify" vertical="center" wrapText="1"/>
      <protection locked="0"/>
    </xf>
    <xf numFmtId="0" fontId="47" fillId="0" borderId="209" xfId="7" applyFont="1" applyBorder="1" applyAlignment="1" applyProtection="1">
      <alignment vertical="center" wrapText="1"/>
      <protection locked="0"/>
    </xf>
    <xf numFmtId="9" fontId="47" fillId="0" borderId="209" xfId="8" applyFont="1" applyFill="1" applyBorder="1" applyAlignment="1" applyProtection="1">
      <alignment horizontal="center" vertical="center" wrapText="1"/>
      <protection hidden="1"/>
    </xf>
    <xf numFmtId="0" fontId="47" fillId="0" borderId="209" xfId="7" applyFont="1" applyBorder="1" applyAlignment="1" applyProtection="1">
      <alignment horizontal="center" vertical="center" wrapText="1"/>
      <protection locked="0"/>
    </xf>
    <xf numFmtId="0" fontId="47" fillId="0" borderId="209" xfId="7" applyFont="1" applyBorder="1" applyAlignment="1">
      <alignment horizontal="center" vertical="center" wrapText="1"/>
    </xf>
    <xf numFmtId="9" fontId="47" fillId="0" borderId="209" xfId="0" applyNumberFormat="1" applyFont="1" applyBorder="1" applyAlignment="1" applyProtection="1">
      <alignment horizontal="right" vertical="center" wrapText="1"/>
      <protection hidden="1"/>
    </xf>
    <xf numFmtId="9" fontId="47" fillId="0" borderId="209" xfId="1" applyFont="1" applyBorder="1" applyAlignment="1" applyProtection="1">
      <alignment horizontal="right" vertical="center" wrapText="1"/>
      <protection hidden="1"/>
    </xf>
    <xf numFmtId="0" fontId="47" fillId="0" borderId="221" xfId="0" applyFont="1" applyBorder="1" applyAlignment="1" applyProtection="1">
      <alignment horizontal="right" vertical="center" wrapText="1"/>
      <protection hidden="1"/>
    </xf>
    <xf numFmtId="0" fontId="47" fillId="0" borderId="209" xfId="0" applyFont="1" applyBorder="1" applyAlignment="1" applyProtection="1">
      <alignment horizontal="justify" vertical="center" wrapText="1"/>
      <protection locked="0"/>
    </xf>
    <xf numFmtId="0" fontId="47" fillId="0" borderId="209" xfId="0" applyFont="1" applyBorder="1" applyAlignment="1" applyProtection="1">
      <alignment horizontal="right" vertical="center"/>
      <protection locked="0"/>
    </xf>
    <xf numFmtId="0" fontId="52" fillId="2" borderId="5" xfId="0" applyFont="1" applyFill="1" applyBorder="1" applyAlignment="1">
      <alignment horizontal="left" vertical="center" wrapText="1"/>
    </xf>
    <xf numFmtId="0" fontId="52" fillId="2" borderId="5" xfId="0" applyFont="1" applyFill="1" applyBorder="1" applyAlignment="1">
      <alignment horizontal="left" vertical="center"/>
    </xf>
    <xf numFmtId="9" fontId="52" fillId="2" borderId="5" xfId="1" applyFont="1" applyFill="1" applyBorder="1" applyAlignment="1">
      <alignment horizontal="left" vertical="center" wrapText="1"/>
    </xf>
    <xf numFmtId="0" fontId="52" fillId="2" borderId="5" xfId="0" applyFont="1" applyFill="1" applyBorder="1" applyAlignment="1">
      <alignment horizontal="justify" vertical="center" wrapText="1"/>
    </xf>
    <xf numFmtId="0" fontId="52" fillId="2" borderId="5" xfId="0" applyFont="1" applyFill="1" applyBorder="1" applyAlignment="1">
      <alignment vertical="center" wrapText="1"/>
    </xf>
    <xf numFmtId="0" fontId="52" fillId="2" borderId="5" xfId="0" applyFont="1" applyFill="1" applyBorder="1" applyAlignment="1">
      <alignment horizontal="center" vertical="center" wrapText="1"/>
    </xf>
    <xf numFmtId="0" fontId="52" fillId="2" borderId="5" xfId="0" applyFont="1" applyFill="1" applyBorder="1" applyAlignment="1">
      <alignment horizontal="right" vertical="center" wrapText="1"/>
    </xf>
    <xf numFmtId="0" fontId="18" fillId="2" borderId="5" xfId="0" applyFont="1" applyFill="1" applyBorder="1" applyAlignment="1">
      <alignment horizontal="justify" vertical="center" wrapText="1"/>
    </xf>
    <xf numFmtId="0" fontId="52" fillId="2" borderId="5" xfId="0" applyFont="1" applyFill="1" applyBorder="1" applyAlignment="1">
      <alignment horizontal="center" vertical="center"/>
    </xf>
    <xf numFmtId="0" fontId="2" fillId="0" borderId="0" xfId="0" applyFont="1" applyAlignment="1">
      <alignment vertical="center"/>
    </xf>
    <xf numFmtId="0" fontId="74" fillId="0" borderId="105" xfId="0" applyFont="1" applyBorder="1" applyAlignment="1">
      <alignment vertical="center" wrapText="1"/>
    </xf>
    <xf numFmtId="0" fontId="10" fillId="2" borderId="25" xfId="0" applyFont="1" applyFill="1" applyBorder="1" applyAlignment="1">
      <alignment horizontal="center" vertical="center" wrapText="1"/>
    </xf>
    <xf numFmtId="0" fontId="8" fillId="0" borderId="22" xfId="0" applyFont="1" applyBorder="1"/>
    <xf numFmtId="0" fontId="6" fillId="0" borderId="1" xfId="0" applyFont="1" applyBorder="1" applyAlignment="1">
      <alignment horizontal="center"/>
    </xf>
    <xf numFmtId="0" fontId="8" fillId="0" borderId="6" xfId="0" applyFont="1" applyBorder="1"/>
    <xf numFmtId="0" fontId="8" fillId="0" borderId="12" xfId="0" applyFont="1" applyBorder="1"/>
    <xf numFmtId="0" fontId="7" fillId="0" borderId="2" xfId="0" applyFont="1" applyBorder="1" applyAlignment="1">
      <alignment horizontal="center" vertical="center" wrapText="1"/>
    </xf>
    <xf numFmtId="0" fontId="8" fillId="0" borderId="7" xfId="0" applyFont="1" applyBorder="1"/>
    <xf numFmtId="0" fontId="8" fillId="0" borderId="10" xfId="0" applyFont="1" applyBorder="1"/>
    <xf numFmtId="0" fontId="7" fillId="0" borderId="4" xfId="0" applyFont="1" applyBorder="1" applyAlignment="1">
      <alignment horizontal="center" vertical="center" wrapText="1"/>
    </xf>
    <xf numFmtId="0" fontId="8" fillId="0" borderId="9" xfId="0" applyFont="1" applyBorder="1"/>
    <xf numFmtId="0" fontId="8" fillId="0" borderId="15" xfId="0" applyFont="1" applyBorder="1"/>
    <xf numFmtId="0" fontId="7" fillId="3" borderId="11" xfId="0" applyFont="1" applyFill="1" applyBorder="1" applyAlignment="1">
      <alignment horizontal="center" vertical="center" wrapText="1"/>
    </xf>
    <xf numFmtId="0" fontId="8" fillId="0" borderId="13" xfId="0" applyFont="1" applyBorder="1"/>
    <xf numFmtId="0" fontId="9" fillId="4" borderId="20" xfId="0" applyFont="1" applyFill="1" applyBorder="1" applyAlignment="1">
      <alignment horizontal="center" vertical="center" wrapText="1"/>
    </xf>
    <xf numFmtId="0" fontId="8" fillId="0" borderId="21" xfId="0" applyFont="1" applyBorder="1"/>
    <xf numFmtId="0" fontId="10" fillId="2" borderId="20" xfId="0" applyFont="1" applyFill="1" applyBorder="1" applyAlignment="1">
      <alignment horizontal="center" vertical="center" wrapText="1"/>
    </xf>
    <xf numFmtId="0" fontId="9" fillId="4" borderId="20" xfId="0" applyFont="1" applyFill="1" applyBorder="1" applyAlignment="1">
      <alignment horizontal="center"/>
    </xf>
    <xf numFmtId="0" fontId="23" fillId="3" borderId="64" xfId="0" applyFont="1" applyFill="1" applyBorder="1" applyAlignment="1">
      <alignment horizontal="center" vertical="center" wrapText="1"/>
    </xf>
    <xf numFmtId="0" fontId="8" fillId="0" borderId="65" xfId="0" applyFont="1" applyBorder="1"/>
    <xf numFmtId="0" fontId="8" fillId="0" borderId="66" xfId="0" applyFont="1" applyBorder="1"/>
    <xf numFmtId="0" fontId="24" fillId="0" borderId="51" xfId="0" applyFont="1" applyBorder="1" applyAlignment="1">
      <alignment horizontal="left" vertical="center" wrapText="1"/>
    </xf>
    <xf numFmtId="0" fontId="8" fillId="0" borderId="53" xfId="0" applyFont="1" applyBorder="1"/>
    <xf numFmtId="0" fontId="8" fillId="0" borderId="52" xfId="0" applyFont="1" applyBorder="1"/>
    <xf numFmtId="0" fontId="24" fillId="0" borderId="68" xfId="0" applyFont="1" applyBorder="1" applyAlignment="1">
      <alignment vertical="center" wrapText="1"/>
    </xf>
    <xf numFmtId="0" fontId="8" fillId="0" borderId="67" xfId="0" applyFont="1" applyBorder="1"/>
    <xf numFmtId="0" fontId="24" fillId="0" borderId="68" xfId="0" applyFont="1" applyBorder="1" applyAlignment="1">
      <alignment horizontal="left" vertical="center" wrapText="1"/>
    </xf>
    <xf numFmtId="0" fontId="8" fillId="0" borderId="69" xfId="0" applyFont="1" applyBorder="1"/>
    <xf numFmtId="0" fontId="8" fillId="0" borderId="71" xfId="0" applyFont="1" applyBorder="1"/>
    <xf numFmtId="0" fontId="8" fillId="0" borderId="70" xfId="0" applyFont="1" applyBorder="1"/>
    <xf numFmtId="0" fontId="8" fillId="0" borderId="72" xfId="0" applyFont="1" applyBorder="1"/>
    <xf numFmtId="0" fontId="23" fillId="3" borderId="51"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17" fillId="0" borderId="43" xfId="0" applyFont="1" applyBorder="1" applyAlignment="1">
      <alignment horizontal="left" vertical="center" wrapText="1"/>
    </xf>
    <xf numFmtId="0" fontId="8" fillId="0" borderId="44" xfId="0" applyFont="1" applyBorder="1"/>
    <xf numFmtId="0" fontId="8" fillId="0" borderId="45" xfId="0" applyFont="1" applyBorder="1"/>
    <xf numFmtId="14" fontId="19" fillId="2" borderId="46" xfId="0" applyNumberFormat="1" applyFont="1" applyFill="1" applyBorder="1" applyAlignment="1">
      <alignment horizontal="left" vertical="center" wrapText="1"/>
    </xf>
    <xf numFmtId="0" fontId="8" fillId="0" borderId="47" xfId="0" applyFont="1" applyBorder="1"/>
    <xf numFmtId="0" fontId="20" fillId="3" borderId="49" xfId="0" applyFont="1" applyFill="1" applyBorder="1" applyAlignment="1">
      <alignment horizontal="center" vertical="center" wrapText="1"/>
    </xf>
    <xf numFmtId="0" fontId="8" fillId="0" borderId="50" xfId="0" applyFont="1" applyBorder="1"/>
    <xf numFmtId="0" fontId="20" fillId="3" borderId="51" xfId="0" applyFont="1" applyFill="1" applyBorder="1" applyAlignment="1">
      <alignment horizontal="center" vertical="center" wrapText="1"/>
    </xf>
    <xf numFmtId="0" fontId="23" fillId="7" borderId="59" xfId="0" applyFont="1" applyFill="1" applyBorder="1" applyAlignment="1">
      <alignment horizontal="center" vertical="center" wrapText="1"/>
    </xf>
    <xf numFmtId="0" fontId="8" fillId="0" borderId="60" xfId="0" applyFont="1" applyBorder="1"/>
    <xf numFmtId="0" fontId="23" fillId="7" borderId="61" xfId="0" applyFont="1" applyFill="1" applyBorder="1" applyAlignment="1">
      <alignment horizontal="center" vertical="center" wrapText="1"/>
    </xf>
    <xf numFmtId="0" fontId="8" fillId="0" borderId="62" xfId="0" applyFont="1" applyBorder="1"/>
    <xf numFmtId="0" fontId="8" fillId="0" borderId="63" xfId="0" applyFont="1" applyBorder="1"/>
    <xf numFmtId="0" fontId="17" fillId="0" borderId="37" xfId="0" applyFont="1" applyBorder="1" applyAlignment="1">
      <alignment horizontal="center" wrapText="1"/>
    </xf>
    <xf numFmtId="0" fontId="8" fillId="0" borderId="38" xfId="0" applyFont="1" applyBorder="1"/>
    <xf numFmtId="0" fontId="8" fillId="0" borderId="39" xfId="0" applyFont="1" applyBorder="1"/>
    <xf numFmtId="0" fontId="18" fillId="0" borderId="20" xfId="0" applyFont="1" applyBorder="1" applyAlignment="1">
      <alignment horizontal="center" wrapText="1"/>
    </xf>
    <xf numFmtId="0" fontId="17" fillId="0" borderId="40" xfId="0" applyFont="1" applyBorder="1" applyAlignment="1">
      <alignment horizontal="center" vertical="center" wrapText="1"/>
    </xf>
    <xf numFmtId="0" fontId="8" fillId="0" borderId="41" xfId="0" applyFont="1" applyBorder="1"/>
    <xf numFmtId="0" fontId="8" fillId="0" borderId="42" xfId="0" applyFont="1" applyBorder="1"/>
    <xf numFmtId="0" fontId="19" fillId="0" borderId="20" xfId="0" applyFont="1" applyBorder="1" applyAlignment="1">
      <alignment horizontal="center" vertical="center" wrapText="1"/>
    </xf>
    <xf numFmtId="0" fontId="14" fillId="0" borderId="29" xfId="0" applyFont="1" applyBorder="1" applyAlignment="1">
      <alignment horizontal="center"/>
    </xf>
    <xf numFmtId="0" fontId="8" fillId="0" borderId="30" xfId="0" applyFont="1" applyBorder="1"/>
    <xf numFmtId="0" fontId="8" fillId="0" borderId="33" xfId="0" applyFont="1" applyBorder="1"/>
    <xf numFmtId="0" fontId="8" fillId="0" borderId="34" xfId="0" applyFont="1" applyBorder="1"/>
    <xf numFmtId="0" fontId="8" fillId="0" borderId="35" xfId="0" applyFont="1" applyBorder="1"/>
    <xf numFmtId="0" fontId="8" fillId="0" borderId="36" xfId="0" applyFont="1" applyBorder="1"/>
    <xf numFmtId="0" fontId="7" fillId="3" borderId="31" xfId="0" applyFont="1" applyFill="1" applyBorder="1" applyAlignment="1">
      <alignment horizontal="center" vertical="center" wrapText="1"/>
    </xf>
    <xf numFmtId="0" fontId="8" fillId="0" borderId="32" xfId="0" applyFont="1" applyBorder="1"/>
    <xf numFmtId="0" fontId="15" fillId="0" borderId="31" xfId="0" applyFont="1" applyBorder="1" applyAlignment="1">
      <alignment horizontal="center" vertical="center" wrapText="1"/>
    </xf>
    <xf numFmtId="0" fontId="7" fillId="3" borderId="29" xfId="0" applyFont="1" applyFill="1" applyBorder="1" applyAlignment="1">
      <alignment horizontal="center" vertical="center" wrapText="1"/>
    </xf>
    <xf numFmtId="0" fontId="16" fillId="5" borderId="20" xfId="0" applyFont="1" applyFill="1" applyBorder="1" applyAlignment="1">
      <alignment horizontal="center" vertical="center"/>
    </xf>
    <xf numFmtId="0" fontId="7" fillId="0" borderId="31" xfId="0" applyFont="1" applyBorder="1" applyAlignment="1">
      <alignment horizontal="center" vertical="center" wrapText="1"/>
    </xf>
    <xf numFmtId="0" fontId="6" fillId="0" borderId="29" xfId="0" applyFont="1" applyBorder="1" applyAlignment="1">
      <alignment horizontal="center"/>
    </xf>
    <xf numFmtId="0" fontId="7" fillId="0" borderId="29"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30" fillId="0" borderId="79" xfId="0" applyFont="1" applyBorder="1" applyAlignment="1">
      <alignment horizontal="center" wrapText="1"/>
    </xf>
    <xf numFmtId="0" fontId="8" fillId="0" borderId="83" xfId="0" applyFont="1" applyBorder="1"/>
    <xf numFmtId="0" fontId="8" fillId="0" borderId="86" xfId="0" applyFont="1" applyBorder="1"/>
    <xf numFmtId="0" fontId="30" fillId="0" borderId="80" xfId="0" applyFont="1" applyBorder="1" applyAlignment="1">
      <alignment horizontal="center" wrapText="1"/>
    </xf>
    <xf numFmtId="0" fontId="8" fillId="0" borderId="84" xfId="0" applyFont="1" applyBorder="1"/>
    <xf numFmtId="0" fontId="8" fillId="0" borderId="87" xfId="0" applyFont="1" applyBorder="1"/>
    <xf numFmtId="0" fontId="15" fillId="8" borderId="81" xfId="0" applyFont="1" applyFill="1" applyBorder="1" applyAlignment="1">
      <alignment horizontal="center" vertical="center"/>
    </xf>
    <xf numFmtId="0" fontId="8" fillId="0" borderId="85" xfId="0" applyFont="1" applyBorder="1"/>
    <xf numFmtId="0" fontId="8" fillId="0" borderId="88" xfId="0" applyFont="1" applyBorder="1"/>
    <xf numFmtId="0" fontId="27" fillId="3" borderId="77" xfId="0" applyFont="1" applyFill="1" applyBorder="1" applyAlignment="1">
      <alignment horizontal="center"/>
    </xf>
    <xf numFmtId="0" fontId="6" fillId="0" borderId="0" xfId="0" applyFont="1" applyAlignment="1">
      <alignment horizontal="center"/>
    </xf>
    <xf numFmtId="0" fontId="0" fillId="0" borderId="0" xfId="0"/>
    <xf numFmtId="0" fontId="30" fillId="0" borderId="79" xfId="0" applyFont="1" applyBorder="1" applyAlignment="1">
      <alignment horizontal="center"/>
    </xf>
    <xf numFmtId="0" fontId="30" fillId="0" borderId="80" xfId="0" applyFont="1" applyBorder="1" applyAlignment="1">
      <alignment horizontal="center"/>
    </xf>
    <xf numFmtId="0" fontId="6" fillId="0" borderId="81" xfId="0" applyFont="1" applyBorder="1" applyAlignment="1">
      <alignment horizontal="center" vertical="center"/>
    </xf>
    <xf numFmtId="0" fontId="47" fillId="0" borderId="205" xfId="0" applyFont="1" applyBorder="1" applyAlignment="1">
      <alignment horizontal="center" vertical="center" wrapText="1"/>
    </xf>
    <xf numFmtId="0" fontId="67" fillId="0" borderId="207" xfId="0" applyFont="1" applyBorder="1" applyAlignment="1">
      <alignment vertical="center"/>
    </xf>
    <xf numFmtId="0" fontId="67" fillId="0" borderId="210" xfId="0" applyFont="1" applyBorder="1" applyAlignment="1">
      <alignment vertical="center"/>
    </xf>
    <xf numFmtId="0" fontId="47" fillId="0" borderId="204" xfId="0" applyFont="1" applyBorder="1" applyAlignment="1">
      <alignment horizontal="center" vertical="center" wrapText="1"/>
    </xf>
    <xf numFmtId="0" fontId="67" fillId="0" borderId="121" xfId="0" applyFont="1" applyBorder="1" applyAlignment="1">
      <alignment vertical="center"/>
    </xf>
    <xf numFmtId="0" fontId="67" fillId="0" borderId="209" xfId="0" applyFont="1" applyBorder="1" applyAlignment="1">
      <alignment vertical="center"/>
    </xf>
    <xf numFmtId="0" fontId="47" fillId="0" borderId="219" xfId="0" applyFont="1" applyBorder="1" applyAlignment="1">
      <alignment horizontal="center" vertical="center" wrapText="1"/>
    </xf>
    <xf numFmtId="0" fontId="67" fillId="0" borderId="220" xfId="0" applyFont="1" applyBorder="1" applyAlignment="1">
      <alignment vertical="center"/>
    </xf>
    <xf numFmtId="0" fontId="67" fillId="0" borderId="221" xfId="0" applyFont="1" applyBorder="1" applyAlignment="1">
      <alignment vertical="center"/>
    </xf>
    <xf numFmtId="0" fontId="47" fillId="0" borderId="228" xfId="0" applyFont="1" applyBorder="1" applyAlignment="1">
      <alignment horizontal="center" vertical="center" wrapText="1"/>
    </xf>
    <xf numFmtId="0" fontId="67" fillId="0" borderId="230" xfId="0" applyFont="1" applyBorder="1" applyAlignment="1">
      <alignment vertical="center"/>
    </xf>
    <xf numFmtId="0" fontId="67" fillId="0" borderId="232" xfId="0" applyFont="1" applyBorder="1" applyAlignment="1">
      <alignment vertical="center"/>
    </xf>
    <xf numFmtId="0" fontId="3" fillId="0" borderId="173" xfId="0" applyFont="1" applyBorder="1" applyAlignment="1">
      <alignment horizontal="left" vertical="center" wrapText="1"/>
    </xf>
    <xf numFmtId="0" fontId="0" fillId="0" borderId="173" xfId="0" applyBorder="1" applyAlignment="1">
      <alignment horizontal="left" vertical="center" wrapText="1"/>
    </xf>
    <xf numFmtId="0" fontId="61" fillId="0" borderId="176" xfId="0" applyFont="1" applyBorder="1" applyAlignment="1">
      <alignment horizontal="center" vertical="center"/>
    </xf>
    <xf numFmtId="0" fontId="61" fillId="0" borderId="177" xfId="0" applyFont="1" applyBorder="1" applyAlignment="1">
      <alignment horizontal="center" vertical="center"/>
    </xf>
    <xf numFmtId="0" fontId="47" fillId="0" borderId="79" xfId="0" applyFont="1" applyBorder="1" applyAlignment="1">
      <alignment horizontal="center" vertical="center" wrapText="1"/>
    </xf>
    <xf numFmtId="0" fontId="8" fillId="0" borderId="83" xfId="0" applyFont="1" applyBorder="1" applyAlignment="1">
      <alignment vertical="center"/>
    </xf>
    <xf numFmtId="0" fontId="8" fillId="0" borderId="86" xfId="0" applyFont="1" applyBorder="1" applyAlignment="1">
      <alignment vertical="center"/>
    </xf>
    <xf numFmtId="0" fontId="63" fillId="0" borderId="204" xfId="0" applyFont="1" applyBorder="1" applyAlignment="1">
      <alignment horizontal="center" vertical="center" wrapText="1"/>
    </xf>
    <xf numFmtId="9" fontId="47" fillId="0" borderId="123" xfId="0" applyNumberFormat="1" applyFont="1" applyBorder="1" applyAlignment="1">
      <alignment horizontal="center" vertical="center" wrapText="1"/>
    </xf>
    <xf numFmtId="0" fontId="8" fillId="0" borderId="119" xfId="0" applyFont="1" applyBorder="1" applyAlignment="1">
      <alignment vertical="center"/>
    </xf>
    <xf numFmtId="0" fontId="8" fillId="0" borderId="83" xfId="0" applyFont="1" applyBorder="1" applyAlignment="1">
      <alignment vertical="center" wrapText="1"/>
    </xf>
    <xf numFmtId="0" fontId="8" fillId="0" borderId="86" xfId="0" applyFont="1" applyBorder="1" applyAlignment="1">
      <alignment vertical="center" wrapText="1"/>
    </xf>
    <xf numFmtId="9" fontId="47" fillId="0" borderId="122" xfId="0" applyNumberFormat="1" applyFont="1" applyBorder="1" applyAlignment="1">
      <alignment horizontal="center" vertical="center" wrapText="1"/>
    </xf>
    <xf numFmtId="0" fontId="8" fillId="0" borderId="129" xfId="0" applyFont="1" applyBorder="1" applyAlignment="1">
      <alignment vertical="center"/>
    </xf>
    <xf numFmtId="0" fontId="8" fillId="0" borderId="134" xfId="0" applyFont="1" applyBorder="1" applyAlignment="1">
      <alignment vertical="center"/>
    </xf>
    <xf numFmtId="0" fontId="64" fillId="0" borderId="83" xfId="0" applyFont="1" applyBorder="1" applyAlignment="1">
      <alignment vertical="center"/>
    </xf>
    <xf numFmtId="0" fontId="64" fillId="0" borderId="86" xfId="0" applyFont="1" applyBorder="1" applyAlignment="1">
      <alignment vertical="center"/>
    </xf>
    <xf numFmtId="0" fontId="47" fillId="0" borderId="230" xfId="0" applyFont="1" applyBorder="1" applyAlignment="1">
      <alignment horizontal="center" vertical="center" wrapText="1"/>
    </xf>
    <xf numFmtId="0" fontId="47" fillId="0" borderId="232" xfId="0" applyFont="1" applyBorder="1" applyAlignment="1">
      <alignment horizontal="center" vertical="center" wrapText="1"/>
    </xf>
    <xf numFmtId="0" fontId="47" fillId="0" borderId="79" xfId="0" applyFont="1" applyBorder="1" applyAlignment="1">
      <alignment horizontal="justify" vertical="center" wrapText="1"/>
    </xf>
    <xf numFmtId="0" fontId="8" fillId="0" borderId="83" xfId="0" applyFont="1" applyBorder="1" applyAlignment="1">
      <alignment horizontal="justify" vertical="center" wrapText="1"/>
    </xf>
    <xf numFmtId="0" fontId="8" fillId="0" borderId="86" xfId="0" applyFont="1" applyBorder="1" applyAlignment="1">
      <alignment horizontal="justify" vertical="center" wrapText="1"/>
    </xf>
    <xf numFmtId="0" fontId="47" fillId="0" borderId="79" xfId="0" applyFont="1" applyBorder="1" applyAlignment="1">
      <alignment horizontal="right" vertical="center" wrapText="1"/>
    </xf>
    <xf numFmtId="0" fontId="8" fillId="0" borderId="83" xfId="0" applyFont="1" applyBorder="1" applyAlignment="1">
      <alignment horizontal="right" vertical="center" wrapText="1"/>
    </xf>
    <xf numFmtId="0" fontId="8" fillId="0" borderId="86" xfId="0" applyFont="1" applyBorder="1" applyAlignment="1">
      <alignment horizontal="right" vertical="center" wrapText="1"/>
    </xf>
    <xf numFmtId="0" fontId="47" fillId="0" borderId="114" xfId="0" applyFont="1" applyBorder="1" applyAlignment="1">
      <alignment horizontal="center" vertical="center"/>
    </xf>
    <xf numFmtId="0" fontId="8" fillId="0" borderId="124" xfId="0" applyFont="1" applyBorder="1" applyAlignment="1">
      <alignment vertical="center"/>
    </xf>
    <xf numFmtId="0" fontId="8" fillId="0" borderId="130" xfId="0" applyFont="1" applyBorder="1" applyAlignment="1">
      <alignment vertical="center"/>
    </xf>
    <xf numFmtId="0" fontId="67" fillId="0" borderId="121" xfId="0" applyFont="1" applyBorder="1" applyAlignment="1">
      <alignment vertical="center" wrapText="1"/>
    </xf>
    <xf numFmtId="0" fontId="67" fillId="0" borderId="209" xfId="0" applyFont="1" applyBorder="1" applyAlignment="1">
      <alignment vertical="center" wrapText="1"/>
    </xf>
    <xf numFmtId="0" fontId="47" fillId="0" borderId="116" xfId="0" applyFont="1" applyBorder="1" applyAlignment="1">
      <alignment horizontal="center" vertical="center"/>
    </xf>
    <xf numFmtId="0" fontId="8" fillId="0" borderId="125" xfId="0" applyFont="1" applyBorder="1" applyAlignment="1">
      <alignment vertical="center"/>
    </xf>
    <xf numFmtId="0" fontId="8" fillId="0" borderId="131" xfId="0" applyFont="1" applyBorder="1" applyAlignment="1">
      <alignment vertical="center"/>
    </xf>
    <xf numFmtId="0" fontId="47" fillId="0" borderId="117" xfId="0" applyFont="1" applyBorder="1" applyAlignment="1">
      <alignment horizontal="center" vertical="center" wrapText="1"/>
    </xf>
    <xf numFmtId="0" fontId="8" fillId="0" borderId="126" xfId="0" applyFont="1" applyBorder="1" applyAlignment="1">
      <alignment vertical="center"/>
    </xf>
    <xf numFmtId="0" fontId="8" fillId="0" borderId="132" xfId="0" applyFont="1" applyBorder="1" applyAlignment="1">
      <alignment vertical="center"/>
    </xf>
    <xf numFmtId="9" fontId="47" fillId="0" borderId="79" xfId="0" applyNumberFormat="1" applyFont="1" applyBorder="1" applyAlignment="1">
      <alignment horizontal="center" vertical="center" wrapText="1"/>
    </xf>
    <xf numFmtId="9" fontId="47" fillId="0" borderId="80" xfId="0" applyNumberFormat="1" applyFont="1" applyBorder="1" applyAlignment="1">
      <alignment horizontal="center" vertical="center" wrapText="1"/>
    </xf>
    <xf numFmtId="0" fontId="8" fillId="0" borderId="84" xfId="0" applyFont="1" applyBorder="1" applyAlignment="1">
      <alignment vertical="center"/>
    </xf>
    <xf numFmtId="0" fontId="8" fillId="0" borderId="87" xfId="0" applyFont="1" applyBorder="1" applyAlignment="1">
      <alignment vertical="center"/>
    </xf>
    <xf numFmtId="0" fontId="49" fillId="8" borderId="81" xfId="0" applyFont="1" applyFill="1" applyBorder="1" applyAlignment="1">
      <alignment horizontal="center" vertical="center" wrapText="1"/>
    </xf>
    <xf numFmtId="0" fontId="8" fillId="0" borderId="85" xfId="0" applyFont="1" applyBorder="1" applyAlignment="1">
      <alignment vertical="center"/>
    </xf>
    <xf numFmtId="0" fontId="8" fillId="0" borderId="88" xfId="0" applyFont="1" applyBorder="1" applyAlignment="1">
      <alignment vertical="center"/>
    </xf>
    <xf numFmtId="9" fontId="47" fillId="0" borderId="81" xfId="0" applyNumberFormat="1" applyFont="1" applyBorder="1" applyAlignment="1">
      <alignment horizontal="center" vertical="center" wrapText="1"/>
    </xf>
    <xf numFmtId="9" fontId="49" fillId="8" borderId="81" xfId="1" applyFont="1" applyFill="1" applyBorder="1" applyAlignment="1">
      <alignment horizontal="center" vertical="center" wrapText="1"/>
    </xf>
    <xf numFmtId="9" fontId="8" fillId="0" borderId="85" xfId="1" applyFont="1" applyBorder="1" applyAlignment="1">
      <alignment vertical="center"/>
    </xf>
    <xf numFmtId="9" fontId="8" fillId="0" borderId="88" xfId="1" applyFont="1" applyBorder="1" applyAlignment="1">
      <alignment vertical="center"/>
    </xf>
    <xf numFmtId="9" fontId="47" fillId="0" borderId="118" xfId="0" applyNumberFormat="1" applyFont="1" applyBorder="1" applyAlignment="1">
      <alignment horizontal="center" vertical="center" wrapText="1"/>
    </xf>
    <xf numFmtId="0" fontId="8" fillId="0" borderId="127" xfId="0" applyFont="1" applyBorder="1" applyAlignment="1">
      <alignment vertical="center"/>
    </xf>
    <xf numFmtId="0" fontId="8" fillId="0" borderId="133" xfId="0" applyFont="1" applyBorder="1" applyAlignment="1">
      <alignment vertical="center"/>
    </xf>
    <xf numFmtId="0" fontId="47" fillId="0" borderId="83" xfId="0" applyFont="1" applyBorder="1" applyAlignment="1">
      <alignment horizontal="center" vertical="center" wrapText="1"/>
    </xf>
    <xf numFmtId="0" fontId="47" fillId="0" borderId="124" xfId="0" applyFont="1" applyBorder="1" applyAlignment="1">
      <alignment horizontal="center" vertical="center"/>
    </xf>
    <xf numFmtId="9" fontId="47" fillId="0" borderId="84" xfId="0" applyNumberFormat="1" applyFont="1" applyBorder="1" applyAlignment="1">
      <alignment horizontal="center" vertical="center" wrapText="1"/>
    </xf>
    <xf numFmtId="0" fontId="49" fillId="8" borderId="112" xfId="0" applyFont="1" applyFill="1" applyBorder="1" applyAlignment="1">
      <alignment horizontal="center" vertical="center" wrapText="1"/>
    </xf>
    <xf numFmtId="9" fontId="47" fillId="0" borderId="112" xfId="0" applyNumberFormat="1" applyFont="1" applyBorder="1" applyAlignment="1">
      <alignment horizontal="center" vertical="center" wrapText="1"/>
    </xf>
    <xf numFmtId="9" fontId="49" fillId="8" borderId="112" xfId="1" applyFont="1" applyFill="1" applyBorder="1" applyAlignment="1">
      <alignment horizontal="center" vertical="center" wrapText="1"/>
    </xf>
    <xf numFmtId="9" fontId="47" fillId="0" borderId="127" xfId="0" applyNumberFormat="1" applyFont="1" applyBorder="1" applyAlignment="1">
      <alignment horizontal="center" vertical="center" wrapText="1"/>
    </xf>
    <xf numFmtId="9" fontId="47" fillId="0" borderId="129" xfId="0" applyNumberFormat="1" applyFont="1" applyBorder="1" applyAlignment="1">
      <alignment horizontal="center" vertical="center" wrapText="1"/>
    </xf>
    <xf numFmtId="9" fontId="47" fillId="0" borderId="83" xfId="0" applyNumberFormat="1" applyFont="1" applyBorder="1" applyAlignment="1">
      <alignment horizontal="center" vertical="center" wrapText="1"/>
    </xf>
    <xf numFmtId="0" fontId="35" fillId="24" borderId="203" xfId="0" applyFont="1" applyFill="1" applyBorder="1" applyAlignment="1">
      <alignment horizontal="center" vertical="center"/>
    </xf>
    <xf numFmtId="0" fontId="69" fillId="24" borderId="208" xfId="0" applyFont="1" applyFill="1" applyBorder="1" applyAlignment="1">
      <alignment vertical="center"/>
    </xf>
    <xf numFmtId="0" fontId="47" fillId="0" borderId="204" xfId="0" applyFont="1" applyBorder="1" applyAlignment="1" applyProtection="1">
      <alignment horizontal="center" vertical="center" wrapText="1"/>
      <protection hidden="1"/>
    </xf>
    <xf numFmtId="0" fontId="47" fillId="0" borderId="209" xfId="0" applyFont="1" applyBorder="1" applyAlignment="1" applyProtection="1">
      <alignment horizontal="center" vertical="center" wrapText="1"/>
      <protection hidden="1"/>
    </xf>
    <xf numFmtId="0" fontId="67" fillId="0" borderId="204" xfId="0" applyFont="1" applyBorder="1" applyAlignment="1" applyProtection="1">
      <alignment horizontal="center" vertical="center" wrapText="1"/>
      <protection locked="0"/>
    </xf>
    <xf numFmtId="0" fontId="67" fillId="0" borderId="209" xfId="0" applyFont="1" applyBorder="1" applyAlignment="1" applyProtection="1">
      <alignment horizontal="center" vertical="center" wrapText="1"/>
      <protection locked="0"/>
    </xf>
    <xf numFmtId="0" fontId="47" fillId="0" borderId="204" xfId="0" applyFont="1" applyBorder="1" applyAlignment="1" applyProtection="1">
      <alignment horizontal="center" vertical="center" wrapText="1"/>
      <protection locked="0"/>
    </xf>
    <xf numFmtId="0" fontId="47" fillId="0" borderId="209" xfId="0" applyFont="1" applyBorder="1" applyAlignment="1" applyProtection="1">
      <alignment horizontal="center" vertical="center" wrapText="1"/>
      <protection locked="0"/>
    </xf>
    <xf numFmtId="0" fontId="35" fillId="23" borderId="204" xfId="0" applyFont="1" applyFill="1" applyBorder="1" applyAlignment="1" applyProtection="1">
      <alignment horizontal="center" vertical="center" wrapText="1"/>
      <protection locked="0"/>
    </xf>
    <xf numFmtId="0" fontId="35" fillId="23" borderId="209" xfId="0" applyFont="1" applyFill="1" applyBorder="1" applyAlignment="1" applyProtection="1">
      <alignment horizontal="center" vertical="center" wrapText="1"/>
      <protection locked="0"/>
    </xf>
    <xf numFmtId="0" fontId="47" fillId="0" borderId="125" xfId="0" applyFont="1" applyBorder="1" applyAlignment="1">
      <alignment horizontal="center" vertical="center"/>
    </xf>
    <xf numFmtId="0" fontId="47" fillId="0" borderId="126" xfId="0" applyFont="1" applyBorder="1" applyAlignment="1">
      <alignment horizontal="center" vertical="center" wrapText="1"/>
    </xf>
    <xf numFmtId="9" fontId="47" fillId="0" borderId="204" xfId="1" applyFont="1" applyBorder="1" applyAlignment="1" applyProtection="1">
      <alignment horizontal="center" vertical="center" wrapText="1"/>
      <protection hidden="1"/>
    </xf>
    <xf numFmtId="9" fontId="47" fillId="0" borderId="209" xfId="1" applyFont="1" applyBorder="1" applyAlignment="1" applyProtection="1">
      <alignment horizontal="center" vertical="center" wrapText="1"/>
      <protection hidden="1"/>
    </xf>
    <xf numFmtId="0" fontId="35" fillId="8" borderId="204" xfId="0" applyFont="1" applyFill="1" applyBorder="1" applyAlignment="1">
      <alignment horizontal="center" vertical="center" wrapText="1"/>
    </xf>
    <xf numFmtId="9" fontId="47" fillId="0" borderId="204" xfId="0" applyNumberFormat="1" applyFont="1" applyBorder="1" applyAlignment="1">
      <alignment horizontal="center" vertical="center" wrapText="1"/>
    </xf>
    <xf numFmtId="9" fontId="69" fillId="25" borderId="204" xfId="1" applyFont="1" applyFill="1" applyBorder="1" applyAlignment="1" applyProtection="1">
      <alignment horizontal="center" vertical="center" wrapText="1"/>
      <protection hidden="1"/>
    </xf>
    <xf numFmtId="9" fontId="69" fillId="25" borderId="209" xfId="1" applyFont="1" applyFill="1" applyBorder="1" applyAlignment="1" applyProtection="1">
      <alignment horizontal="center" vertical="center" wrapText="1"/>
      <protection hidden="1"/>
    </xf>
    <xf numFmtId="1" fontId="47" fillId="0" borderId="209" xfId="0" applyNumberFormat="1" applyFont="1" applyBorder="1" applyAlignment="1" applyProtection="1">
      <alignment horizontal="center" vertical="center" wrapText="1"/>
      <protection hidden="1"/>
    </xf>
    <xf numFmtId="0" fontId="47" fillId="0" borderId="83" xfId="0" applyFont="1" applyBorder="1" applyAlignment="1">
      <alignment horizontal="justify" vertical="center" wrapText="1"/>
    </xf>
    <xf numFmtId="0" fontId="47" fillId="0" borderId="83" xfId="0" applyFont="1" applyBorder="1" applyAlignment="1">
      <alignment horizontal="right" vertical="center" wrapText="1"/>
    </xf>
    <xf numFmtId="0" fontId="47" fillId="0" borderId="228" xfId="0" applyFont="1" applyBorder="1" applyAlignment="1" applyProtection="1">
      <alignment horizontal="center" vertical="center" wrapText="1"/>
      <protection locked="0"/>
    </xf>
    <xf numFmtId="0" fontId="47" fillId="0" borderId="232" xfId="0" applyFont="1" applyBorder="1" applyAlignment="1" applyProtection="1">
      <alignment horizontal="center" vertical="center" wrapText="1"/>
      <protection locked="0"/>
    </xf>
    <xf numFmtId="0" fontId="69" fillId="24" borderId="206" xfId="0" applyFont="1" applyFill="1" applyBorder="1" applyAlignment="1">
      <alignment vertical="center"/>
    </xf>
    <xf numFmtId="0" fontId="70" fillId="0" borderId="204" xfId="0" applyFont="1" applyBorder="1" applyAlignment="1">
      <alignment horizontal="center" vertical="center" wrapText="1"/>
    </xf>
    <xf numFmtId="0" fontId="69" fillId="0" borderId="121" xfId="0" applyFont="1" applyBorder="1" applyAlignment="1">
      <alignment vertical="center"/>
    </xf>
    <xf numFmtId="0" fontId="63" fillId="0" borderId="204" xfId="0" applyFont="1" applyBorder="1" applyAlignment="1">
      <alignment horizontal="left" vertical="center" wrapText="1"/>
    </xf>
    <xf numFmtId="0" fontId="35" fillId="22" borderId="204" xfId="0" applyFont="1" applyFill="1" applyBorder="1" applyAlignment="1">
      <alignment horizontal="center" vertical="center" wrapText="1"/>
    </xf>
    <xf numFmtId="0" fontId="67" fillId="23" borderId="121" xfId="0" applyFont="1" applyFill="1" applyBorder="1" applyAlignment="1">
      <alignment vertical="center"/>
    </xf>
    <xf numFmtId="0" fontId="69" fillId="0" borderId="209" xfId="0" applyFont="1" applyBorder="1" applyAlignment="1">
      <alignment vertical="center"/>
    </xf>
    <xf numFmtId="9" fontId="48" fillId="0" borderId="204" xfId="0" applyNumberFormat="1" applyFont="1" applyBorder="1" applyAlignment="1">
      <alignment horizontal="center" vertical="center" wrapText="1"/>
    </xf>
    <xf numFmtId="0" fontId="47" fillId="0" borderId="121" xfId="0" applyFont="1" applyBorder="1" applyAlignment="1">
      <alignment horizontal="center" vertical="center" wrapText="1"/>
    </xf>
    <xf numFmtId="0" fontId="47" fillId="0" borderId="228" xfId="0" applyFont="1" applyBorder="1" applyAlignment="1">
      <alignment horizontal="left" vertical="center" wrapText="1"/>
    </xf>
    <xf numFmtId="0" fontId="47" fillId="0" borderId="230" xfId="0" applyFont="1" applyBorder="1" applyAlignment="1">
      <alignment horizontal="left" vertical="center" wrapText="1"/>
    </xf>
    <xf numFmtId="0" fontId="47" fillId="0" borderId="204" xfId="0" applyFont="1" applyBorder="1" applyAlignment="1">
      <alignment horizontal="center" vertical="center"/>
    </xf>
    <xf numFmtId="9" fontId="35" fillId="8" borderId="204" xfId="1" applyFont="1" applyFill="1" applyBorder="1" applyAlignment="1">
      <alignment horizontal="center" vertical="center" wrapText="1"/>
    </xf>
    <xf numFmtId="9" fontId="67" fillId="0" borderId="121" xfId="1" applyFont="1" applyBorder="1" applyAlignment="1">
      <alignment vertical="center"/>
    </xf>
    <xf numFmtId="0" fontId="35" fillId="0" borderId="204" xfId="0" applyFont="1" applyBorder="1" applyAlignment="1">
      <alignment horizontal="center" vertical="center" wrapText="1"/>
    </xf>
    <xf numFmtId="0" fontId="47" fillId="0" borderId="204" xfId="0" applyFont="1" applyBorder="1" applyAlignment="1">
      <alignment horizontal="left" vertical="center" wrapText="1"/>
    </xf>
    <xf numFmtId="9" fontId="63" fillId="0" borderId="204" xfId="0" applyNumberFormat="1" applyFont="1" applyBorder="1" applyAlignment="1">
      <alignment horizontal="center" vertical="center" wrapText="1"/>
    </xf>
    <xf numFmtId="0" fontId="70" fillId="8" borderId="204" xfId="0" applyFont="1" applyFill="1" applyBorder="1" applyAlignment="1">
      <alignment horizontal="center" vertical="center" wrapText="1"/>
    </xf>
    <xf numFmtId="9" fontId="70" fillId="8" borderId="204" xfId="0" applyNumberFormat="1" applyFont="1" applyFill="1" applyBorder="1" applyAlignment="1">
      <alignment horizontal="center" vertical="center" wrapText="1"/>
    </xf>
    <xf numFmtId="9" fontId="35" fillId="8" borderId="121" xfId="1" applyFont="1" applyFill="1" applyBorder="1" applyAlignment="1">
      <alignment horizontal="center" vertical="center" wrapText="1"/>
    </xf>
    <xf numFmtId="0" fontId="63" fillId="16" borderId="204" xfId="0" applyFont="1" applyFill="1" applyBorder="1" applyAlignment="1">
      <alignment horizontal="center" vertical="center"/>
    </xf>
    <xf numFmtId="0" fontId="63" fillId="0" borderId="204" xfId="0" applyFont="1" applyBorder="1" applyAlignment="1">
      <alignment horizontal="center" vertical="center"/>
    </xf>
    <xf numFmtId="9" fontId="35" fillId="17" borderId="204" xfId="0" applyNumberFormat="1" applyFont="1" applyFill="1" applyBorder="1" applyAlignment="1">
      <alignment horizontal="center" vertical="center"/>
    </xf>
    <xf numFmtId="0" fontId="35" fillId="24" borderId="185" xfId="0" applyFont="1" applyFill="1" applyBorder="1" applyAlignment="1">
      <alignment horizontal="center" vertical="center"/>
    </xf>
    <xf numFmtId="0" fontId="69" fillId="24" borderId="188" xfId="0" applyFont="1" applyFill="1" applyBorder="1" applyAlignment="1">
      <alignment vertical="center"/>
    </xf>
    <xf numFmtId="0" fontId="35" fillId="0" borderId="186" xfId="0" applyFont="1" applyBorder="1" applyAlignment="1">
      <alignment horizontal="center" vertical="center" wrapText="1"/>
    </xf>
    <xf numFmtId="0" fontId="67" fillId="0" borderId="189" xfId="0" applyFont="1" applyBorder="1" applyAlignment="1">
      <alignment vertical="center"/>
    </xf>
    <xf numFmtId="0" fontId="47" fillId="0" borderId="186" xfId="0" applyFont="1" applyBorder="1" applyAlignment="1">
      <alignment horizontal="center" vertical="center" wrapText="1"/>
    </xf>
    <xf numFmtId="0" fontId="43" fillId="12" borderId="180" xfId="0" applyFont="1" applyFill="1" applyBorder="1" applyAlignment="1">
      <alignment horizontal="center" vertical="center"/>
    </xf>
    <xf numFmtId="0" fontId="8" fillId="0" borderId="181" xfId="0" applyFont="1" applyBorder="1" applyAlignment="1">
      <alignment vertical="center"/>
    </xf>
    <xf numFmtId="0" fontId="8" fillId="0" borderId="182" xfId="0" applyFont="1" applyBorder="1" applyAlignment="1">
      <alignment vertical="center"/>
    </xf>
    <xf numFmtId="0" fontId="44" fillId="0" borderId="233" xfId="0" applyFont="1" applyBorder="1" applyAlignment="1">
      <alignment horizontal="center" vertical="center"/>
    </xf>
    <xf numFmtId="0" fontId="8" fillId="0" borderId="183" xfId="0" applyFont="1" applyBorder="1" applyAlignment="1">
      <alignment vertical="center"/>
    </xf>
    <xf numFmtId="0" fontId="8" fillId="0" borderId="234" xfId="0" applyFont="1" applyBorder="1" applyAlignment="1">
      <alignment vertical="center"/>
    </xf>
    <xf numFmtId="0" fontId="35" fillId="0" borderId="184" xfId="0" applyFont="1" applyBorder="1" applyAlignment="1">
      <alignment horizontal="center" vertical="center"/>
    </xf>
    <xf numFmtId="0" fontId="67" fillId="0" borderId="195" xfId="0" applyFont="1" applyBorder="1" applyAlignment="1">
      <alignment vertical="center"/>
    </xf>
    <xf numFmtId="0" fontId="35" fillId="6" borderId="184" xfId="0" applyFont="1" applyFill="1" applyBorder="1" applyAlignment="1">
      <alignment horizontal="center" vertical="center" wrapText="1"/>
    </xf>
    <xf numFmtId="0" fontId="67" fillId="0" borderId="184" xfId="0" applyFont="1" applyBorder="1" applyAlignment="1">
      <alignment vertical="center"/>
    </xf>
    <xf numFmtId="0" fontId="67" fillId="0" borderId="184" xfId="0" applyFont="1" applyBorder="1" applyAlignment="1">
      <alignment horizontal="center" vertical="center"/>
    </xf>
    <xf numFmtId="9" fontId="47" fillId="0" borderId="186" xfId="1" applyFont="1" applyBorder="1" applyAlignment="1">
      <alignment horizontal="center" vertical="center" wrapText="1"/>
    </xf>
    <xf numFmtId="9" fontId="67" fillId="0" borderId="189" xfId="1" applyFont="1" applyBorder="1" applyAlignment="1">
      <alignment vertical="center"/>
    </xf>
    <xf numFmtId="9" fontId="47" fillId="0" borderId="185" xfId="0" applyNumberFormat="1" applyFont="1" applyBorder="1" applyAlignment="1">
      <alignment horizontal="center" vertical="center" wrapText="1"/>
    </xf>
    <xf numFmtId="0" fontId="67" fillId="0" borderId="188" xfId="0" applyFont="1" applyBorder="1" applyAlignment="1">
      <alignment vertical="center"/>
    </xf>
    <xf numFmtId="9" fontId="47" fillId="0" borderId="186" xfId="0" applyNumberFormat="1" applyFont="1" applyBorder="1" applyAlignment="1">
      <alignment horizontal="center" vertical="center" wrapText="1"/>
    </xf>
    <xf numFmtId="0" fontId="67" fillId="0" borderId="189" xfId="0" applyFont="1" applyBorder="1" applyAlignment="1">
      <alignment vertical="center" wrapText="1"/>
    </xf>
    <xf numFmtId="0" fontId="63" fillId="0" borderId="121" xfId="0" applyFont="1" applyBorder="1" applyAlignment="1">
      <alignment horizontal="center" vertical="center" wrapText="1"/>
    </xf>
    <xf numFmtId="0" fontId="63" fillId="15" borderId="204" xfId="0" applyFont="1" applyFill="1" applyBorder="1" applyAlignment="1">
      <alignment horizontal="center" vertical="center"/>
    </xf>
    <xf numFmtId="0" fontId="63" fillId="15" borderId="121" xfId="0" applyFont="1" applyFill="1" applyBorder="1" applyAlignment="1">
      <alignment horizontal="center" vertical="center"/>
    </xf>
    <xf numFmtId="0" fontId="47" fillId="0" borderId="187" xfId="0" applyFont="1" applyBorder="1" applyAlignment="1">
      <alignment horizontal="center" vertical="center" wrapText="1"/>
    </xf>
    <xf numFmtId="0" fontId="47" fillId="0" borderId="190" xfId="0" applyFont="1" applyBorder="1" applyAlignment="1">
      <alignment horizontal="center" vertical="center" wrapText="1"/>
    </xf>
    <xf numFmtId="9" fontId="47" fillId="0" borderId="227" xfId="0" applyNumberFormat="1" applyFont="1" applyBorder="1" applyAlignment="1">
      <alignment horizontal="center" vertical="center" wrapText="1"/>
    </xf>
    <xf numFmtId="0" fontId="67" fillId="0" borderId="229" xfId="0" applyFont="1" applyBorder="1" applyAlignment="1">
      <alignment vertical="center"/>
    </xf>
    <xf numFmtId="0" fontId="70" fillId="24" borderId="203" xfId="0" applyFont="1" applyFill="1" applyBorder="1" applyAlignment="1">
      <alignment horizontal="center" vertical="center"/>
    </xf>
    <xf numFmtId="0" fontId="63" fillId="15" borderId="204" xfId="0" applyFont="1" applyFill="1" applyBorder="1" applyAlignment="1">
      <alignment horizontal="center" vertical="center" wrapText="1"/>
    </xf>
    <xf numFmtId="9" fontId="35" fillId="17" borderId="204" xfId="0" applyNumberFormat="1" applyFont="1" applyFill="1" applyBorder="1" applyAlignment="1">
      <alignment horizontal="center" vertical="center" wrapText="1"/>
    </xf>
    <xf numFmtId="9" fontId="35" fillId="8" borderId="209" xfId="1" applyFont="1" applyFill="1" applyBorder="1" applyAlignment="1">
      <alignment horizontal="center" vertical="center" wrapText="1"/>
    </xf>
    <xf numFmtId="0" fontId="35" fillId="22" borderId="186" xfId="0" applyFont="1" applyFill="1" applyBorder="1" applyAlignment="1">
      <alignment horizontal="center" vertical="center" wrapText="1"/>
    </xf>
    <xf numFmtId="0" fontId="67" fillId="23" borderId="189" xfId="0" applyFont="1" applyFill="1" applyBorder="1" applyAlignment="1">
      <alignment vertical="center"/>
    </xf>
    <xf numFmtId="0" fontId="47" fillId="0" borderId="186" xfId="0" applyFont="1" applyBorder="1" applyAlignment="1">
      <alignment horizontal="center" vertical="center"/>
    </xf>
    <xf numFmtId="9" fontId="48" fillId="0" borderId="186" xfId="0" applyNumberFormat="1" applyFont="1" applyBorder="1" applyAlignment="1">
      <alignment horizontal="center" vertical="center" wrapText="1"/>
    </xf>
    <xf numFmtId="0" fontId="35" fillId="8" borderId="186" xfId="0" applyFont="1" applyFill="1" applyBorder="1" applyAlignment="1">
      <alignment horizontal="center" vertical="center" wrapText="1"/>
    </xf>
    <xf numFmtId="9" fontId="35" fillId="8" borderId="186" xfId="1" applyFont="1" applyFill="1" applyBorder="1" applyAlignment="1">
      <alignment horizontal="center" vertical="center" wrapText="1"/>
    </xf>
    <xf numFmtId="0" fontId="67" fillId="0" borderId="230" xfId="0" applyFont="1" applyBorder="1" applyAlignment="1">
      <alignment vertical="center" wrapText="1"/>
    </xf>
    <xf numFmtId="0" fontId="30" fillId="0" borderId="79" xfId="0" applyFont="1" applyBorder="1" applyAlignment="1">
      <alignment horizontal="center" vertical="center"/>
    </xf>
    <xf numFmtId="9" fontId="6" fillId="0" borderId="81" xfId="1" applyFont="1" applyBorder="1" applyAlignment="1">
      <alignment horizontal="center" vertical="center"/>
    </xf>
    <xf numFmtId="9" fontId="47" fillId="0" borderId="204" xfId="1" applyFont="1" applyBorder="1" applyAlignment="1">
      <alignment horizontal="center" vertical="center"/>
    </xf>
    <xf numFmtId="9" fontId="47" fillId="0" borderId="121" xfId="1" applyFont="1" applyBorder="1" applyAlignment="1">
      <alignment horizontal="center" vertical="center"/>
    </xf>
    <xf numFmtId="9" fontId="47" fillId="0" borderId="209" xfId="1" applyFont="1" applyBorder="1" applyAlignment="1">
      <alignment horizontal="center" vertical="center"/>
    </xf>
    <xf numFmtId="0" fontId="35" fillId="17" borderId="204" xfId="0" applyFont="1" applyFill="1" applyBorder="1" applyAlignment="1">
      <alignment horizontal="center" vertical="center" wrapText="1"/>
    </xf>
    <xf numFmtId="165" fontId="6" fillId="0" borderId="81" xfId="2" applyNumberFormat="1" applyFont="1" applyBorder="1" applyAlignment="1">
      <alignment horizontal="center" vertical="center"/>
    </xf>
    <xf numFmtId="165" fontId="8" fillId="0" borderId="85" xfId="2" applyNumberFormat="1" applyFont="1" applyBorder="1" applyAlignment="1">
      <alignment vertical="center"/>
    </xf>
    <xf numFmtId="165" fontId="8" fillId="0" borderId="88" xfId="2" applyNumberFormat="1" applyFont="1" applyBorder="1" applyAlignment="1">
      <alignment vertical="center"/>
    </xf>
    <xf numFmtId="0" fontId="30" fillId="0" borderId="79" xfId="0" applyFont="1" applyBorder="1" applyAlignment="1">
      <alignment horizontal="center" vertical="center" wrapText="1"/>
    </xf>
    <xf numFmtId="0" fontId="30" fillId="0" borderId="174" xfId="0" applyFont="1" applyBorder="1" applyAlignment="1" applyProtection="1">
      <alignment horizontal="center"/>
      <protection locked="0"/>
    </xf>
    <xf numFmtId="0" fontId="30" fillId="0" borderId="83" xfId="0" applyFont="1" applyBorder="1" applyAlignment="1" applyProtection="1">
      <alignment horizontal="center"/>
      <protection locked="0"/>
    </xf>
    <xf numFmtId="0" fontId="30" fillId="0" borderId="175" xfId="0" applyFont="1" applyBorder="1" applyAlignment="1" applyProtection="1">
      <alignment horizontal="center"/>
      <protection locked="0"/>
    </xf>
    <xf numFmtId="0" fontId="30" fillId="0" borderId="174"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175" xfId="0" applyFont="1" applyBorder="1" applyAlignment="1" applyProtection="1">
      <alignment horizontal="center" vertical="center"/>
      <protection locked="0"/>
    </xf>
    <xf numFmtId="0" fontId="53" fillId="0" borderId="136" xfId="0" applyFont="1" applyBorder="1" applyAlignment="1">
      <alignment horizontal="center" vertical="center"/>
    </xf>
    <xf numFmtId="0" fontId="8" fillId="0" borderId="136" xfId="0" applyFont="1" applyBorder="1" applyAlignment="1">
      <alignment vertical="center"/>
    </xf>
    <xf numFmtId="0" fontId="8" fillId="0" borderId="137" xfId="0" applyFont="1" applyBorder="1" applyAlignment="1">
      <alignment vertical="center"/>
    </xf>
    <xf numFmtId="0" fontId="67" fillId="0" borderId="126" xfId="0" applyFont="1" applyBorder="1" applyAlignment="1">
      <alignment vertical="center"/>
    </xf>
    <xf numFmtId="0" fontId="35" fillId="17" borderId="204" xfId="0" applyFont="1" applyFill="1" applyBorder="1" applyAlignment="1">
      <alignment horizontal="center" vertical="center"/>
    </xf>
    <xf numFmtId="9" fontId="63" fillId="0" borderId="204" xfId="0" applyNumberFormat="1" applyFont="1" applyBorder="1" applyAlignment="1">
      <alignment horizontal="center" vertical="center"/>
    </xf>
    <xf numFmtId="0" fontId="67" fillId="0" borderId="190" xfId="0" applyFont="1" applyBorder="1" applyAlignment="1">
      <alignment vertical="center"/>
    </xf>
    <xf numFmtId="0" fontId="47" fillId="0" borderId="96" xfId="0" applyFont="1" applyBorder="1" applyAlignment="1">
      <alignment horizontal="center" vertical="center" wrapText="1"/>
    </xf>
    <xf numFmtId="0" fontId="67" fillId="0" borderId="101" xfId="0" applyFont="1" applyBorder="1" applyAlignment="1">
      <alignment vertical="center"/>
    </xf>
    <xf numFmtId="0" fontId="47" fillId="0" borderId="240" xfId="0" applyFont="1" applyBorder="1" applyAlignment="1">
      <alignment horizontal="center" vertical="center" wrapText="1"/>
    </xf>
    <xf numFmtId="0" fontId="67" fillId="0" borderId="242" xfId="0" applyFont="1" applyBorder="1" applyAlignment="1">
      <alignment vertical="center"/>
    </xf>
    <xf numFmtId="9" fontId="47" fillId="0" borderId="121" xfId="0" applyNumberFormat="1" applyFont="1" applyBorder="1" applyAlignment="1">
      <alignment horizontal="center" vertical="center" wrapText="1"/>
    </xf>
    <xf numFmtId="0" fontId="47" fillId="0" borderId="186" xfId="0" applyFont="1" applyBorder="1" applyAlignment="1">
      <alignment horizontal="justify" vertical="center" wrapText="1"/>
    </xf>
    <xf numFmtId="0" fontId="47" fillId="0" borderId="189" xfId="0" applyFont="1" applyBorder="1" applyAlignment="1">
      <alignment horizontal="justify" vertical="center" wrapText="1"/>
    </xf>
    <xf numFmtId="14" fontId="47" fillId="0" borderId="186" xfId="0" applyNumberFormat="1" applyFont="1" applyBorder="1" applyAlignment="1">
      <alignment horizontal="right" vertical="center" wrapText="1"/>
    </xf>
    <xf numFmtId="0" fontId="67" fillId="0" borderId="189" xfId="0" applyFont="1" applyBorder="1" applyAlignment="1">
      <alignment horizontal="right" vertical="center" wrapText="1"/>
    </xf>
    <xf numFmtId="0" fontId="47" fillId="0" borderId="190" xfId="0" applyFont="1" applyBorder="1" applyAlignment="1">
      <alignment vertical="center" wrapText="1"/>
    </xf>
    <xf numFmtId="9" fontId="47" fillId="0" borderId="204" xfId="1" applyFont="1" applyBorder="1" applyAlignment="1">
      <alignment horizontal="center" vertical="center" wrapText="1"/>
    </xf>
    <xf numFmtId="9" fontId="47" fillId="0" borderId="121" xfId="1" applyFont="1" applyBorder="1" applyAlignment="1">
      <alignment horizontal="center" vertical="center" wrapText="1"/>
    </xf>
    <xf numFmtId="0" fontId="67" fillId="23" borderId="209" xfId="0" applyFont="1" applyFill="1" applyBorder="1" applyAlignment="1">
      <alignment vertical="center"/>
    </xf>
    <xf numFmtId="0" fontId="63" fillId="0" borderId="186" xfId="0" applyFont="1" applyBorder="1" applyAlignment="1">
      <alignment horizontal="center" vertical="center" wrapText="1"/>
    </xf>
    <xf numFmtId="0" fontId="63" fillId="15" borderId="186" xfId="0" applyFont="1" applyFill="1" applyBorder="1" applyAlignment="1">
      <alignment horizontal="center" vertical="center"/>
    </xf>
    <xf numFmtId="0" fontId="53" fillId="0" borderId="135"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30" fillId="0" borderId="80" xfId="0" applyFont="1" applyBorder="1" applyAlignment="1">
      <alignment horizontal="center" vertical="center" wrapText="1"/>
    </xf>
    <xf numFmtId="0" fontId="20" fillId="20" borderId="51" xfId="0" applyFont="1" applyFill="1" applyBorder="1" applyAlignment="1">
      <alignment horizontal="lef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139" xfId="0" applyFont="1" applyBorder="1" applyAlignment="1">
      <alignment vertical="center"/>
    </xf>
    <xf numFmtId="0" fontId="8" fillId="0" borderId="138" xfId="0" applyFont="1" applyBorder="1" applyAlignment="1">
      <alignment vertical="center"/>
    </xf>
    <xf numFmtId="0" fontId="50" fillId="18" borderId="141" xfId="0" applyFont="1" applyFill="1" applyBorder="1" applyAlignment="1">
      <alignment horizontal="center" vertical="center"/>
    </xf>
    <xf numFmtId="0" fontId="8" fillId="0" borderId="142" xfId="0" applyFont="1" applyBorder="1" applyAlignment="1">
      <alignment vertical="center"/>
    </xf>
    <xf numFmtId="0" fontId="8" fillId="0" borderId="143" xfId="0" applyFont="1" applyBorder="1" applyAlignment="1">
      <alignment vertical="center"/>
    </xf>
    <xf numFmtId="0" fontId="8" fillId="0" borderId="144" xfId="0" applyFont="1" applyBorder="1" applyAlignment="1">
      <alignment vertical="center"/>
    </xf>
    <xf numFmtId="0" fontId="8" fillId="0" borderId="145" xfId="0" applyFont="1" applyBorder="1" applyAlignment="1">
      <alignment vertical="center"/>
    </xf>
    <xf numFmtId="0" fontId="8" fillId="0" borderId="146" xfId="0" applyFont="1" applyBorder="1" applyAlignment="1">
      <alignment vertical="center"/>
    </xf>
    <xf numFmtId="0" fontId="8" fillId="0" borderId="147" xfId="0" applyFont="1" applyBorder="1" applyAlignment="1">
      <alignment vertical="center"/>
    </xf>
    <xf numFmtId="0" fontId="8" fillId="0" borderId="148" xfId="0" applyFont="1" applyBorder="1" applyAlignment="1">
      <alignment vertical="center"/>
    </xf>
    <xf numFmtId="0" fontId="51" fillId="19" borderId="77" xfId="0" applyFont="1" applyFill="1" applyBorder="1" applyAlignment="1">
      <alignment horizontal="center" vertical="center"/>
    </xf>
    <xf numFmtId="0" fontId="8" fillId="0" borderId="65" xfId="0" applyFont="1" applyBorder="1" applyAlignment="1">
      <alignment vertical="center"/>
    </xf>
    <xf numFmtId="0" fontId="8" fillId="0" borderId="107" xfId="0" applyFont="1" applyBorder="1" applyAlignment="1">
      <alignment vertical="center"/>
    </xf>
    <xf numFmtId="0" fontId="8" fillId="0" borderId="140" xfId="0" applyFont="1" applyBorder="1" applyAlignment="1">
      <alignment vertical="center"/>
    </xf>
    <xf numFmtId="0" fontId="73" fillId="11" borderId="94" xfId="0" applyFont="1" applyFill="1" applyBorder="1" applyAlignment="1">
      <alignment horizontal="left" vertical="center" wrapText="1"/>
    </xf>
    <xf numFmtId="0" fontId="8" fillId="0" borderId="95" xfId="0" applyFont="1" applyBorder="1" applyAlignment="1">
      <alignment vertical="center"/>
    </xf>
    <xf numFmtId="0" fontId="52" fillId="0" borderId="101" xfId="0" applyFont="1" applyBorder="1" applyAlignment="1">
      <alignment horizontal="center" vertical="center" wrapText="1"/>
    </xf>
    <xf numFmtId="0" fontId="8" fillId="0" borderId="102" xfId="0" applyFont="1" applyBorder="1" applyAlignment="1">
      <alignment vertical="center"/>
    </xf>
    <xf numFmtId="0" fontId="8" fillId="0" borderId="103" xfId="0" applyFont="1" applyBorder="1" applyAlignment="1">
      <alignment vertical="center"/>
    </xf>
    <xf numFmtId="0" fontId="73" fillId="13" borderId="94" xfId="0" applyFont="1" applyFill="1" applyBorder="1" applyAlignment="1">
      <alignment horizontal="left" vertical="center" wrapText="1"/>
    </xf>
    <xf numFmtId="0" fontId="47" fillId="0" borderId="96" xfId="0" applyFont="1" applyBorder="1" applyAlignment="1">
      <alignment horizontal="center" vertical="center"/>
    </xf>
    <xf numFmtId="0" fontId="47" fillId="0" borderId="196" xfId="0" applyFont="1" applyBorder="1" applyAlignment="1">
      <alignment horizontal="center" vertical="center" wrapText="1"/>
    </xf>
    <xf numFmtId="0" fontId="67" fillId="0" borderId="198" xfId="0" applyFont="1" applyBorder="1" applyAlignment="1">
      <alignment vertical="center"/>
    </xf>
    <xf numFmtId="0" fontId="47" fillId="0" borderId="186" xfId="0" applyFont="1" applyBorder="1" applyAlignment="1">
      <alignment horizontal="left" vertical="center" wrapText="1"/>
    </xf>
    <xf numFmtId="0" fontId="35" fillId="0" borderId="31" xfId="0" applyFont="1" applyBorder="1" applyAlignment="1">
      <alignment horizontal="center" vertical="center"/>
    </xf>
    <xf numFmtId="0" fontId="8" fillId="0" borderId="90" xfId="0" applyFont="1" applyBorder="1" applyAlignment="1">
      <alignment vertical="center"/>
    </xf>
    <xf numFmtId="0" fontId="8" fillId="0" borderId="32" xfId="0" applyFont="1" applyBorder="1" applyAlignment="1">
      <alignment vertical="center"/>
    </xf>
    <xf numFmtId="0" fontId="47" fillId="0" borderId="197" xfId="0" applyFont="1" applyBorder="1" applyAlignment="1">
      <alignment horizontal="center" vertical="center" wrapText="1"/>
    </xf>
    <xf numFmtId="0" fontId="67" fillId="0" borderId="199" xfId="0" applyFont="1" applyBorder="1" applyAlignment="1">
      <alignment vertical="center"/>
    </xf>
    <xf numFmtId="0" fontId="35" fillId="3" borderId="31" xfId="0" applyFont="1" applyFill="1" applyBorder="1" applyAlignment="1">
      <alignment horizontal="center" vertical="center"/>
    </xf>
    <xf numFmtId="0" fontId="35" fillId="0" borderId="31" xfId="0" applyFont="1" applyBorder="1" applyAlignment="1">
      <alignment horizontal="center" vertical="center" wrapText="1"/>
    </xf>
    <xf numFmtId="0" fontId="35" fillId="3" borderId="31" xfId="0" applyFont="1" applyFill="1" applyBorder="1" applyAlignment="1">
      <alignment horizontal="center" vertical="center" wrapText="1"/>
    </xf>
    <xf numFmtId="0" fontId="18" fillId="0" borderId="29" xfId="0" applyFont="1" applyBorder="1" applyAlignment="1">
      <alignment horizontal="center" vertical="center"/>
    </xf>
    <xf numFmtId="0" fontId="8" fillId="0" borderId="30"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34" fillId="0" borderId="29" xfId="0" applyFont="1" applyBorder="1" applyAlignment="1">
      <alignment horizontal="left" vertical="center"/>
    </xf>
    <xf numFmtId="0" fontId="8" fillId="0" borderId="89" xfId="0" applyFont="1" applyBorder="1" applyAlignment="1">
      <alignment vertical="center"/>
    </xf>
    <xf numFmtId="0" fontId="8" fillId="0" borderId="91" xfId="0" applyFont="1" applyBorder="1" applyAlignment="1">
      <alignment vertical="center"/>
    </xf>
    <xf numFmtId="0" fontId="45" fillId="0" borderId="44" xfId="0" applyFont="1" applyBorder="1" applyAlignment="1">
      <alignment horizontal="center" vertical="center"/>
    </xf>
    <xf numFmtId="0" fontId="8" fillId="0" borderId="44" xfId="0" applyFont="1" applyBorder="1" applyAlignment="1">
      <alignment vertical="center"/>
    </xf>
    <xf numFmtId="0" fontId="46" fillId="0" borderId="235" xfId="0" applyFont="1" applyBorder="1" applyAlignment="1">
      <alignment horizontal="center" vertical="center"/>
    </xf>
    <xf numFmtId="0" fontId="8" fillId="0" borderId="236" xfId="0" applyFont="1" applyBorder="1" applyAlignment="1">
      <alignment vertical="center"/>
    </xf>
    <xf numFmtId="0" fontId="73" fillId="12" borderId="94" xfId="0" applyFont="1" applyFill="1" applyBorder="1" applyAlignment="1">
      <alignment horizontal="left" vertical="center" wrapText="1"/>
    </xf>
    <xf numFmtId="0" fontId="17" fillId="2" borderId="106" xfId="0" applyFont="1" applyFill="1" applyBorder="1" applyAlignment="1">
      <alignment vertical="center"/>
    </xf>
    <xf numFmtId="0" fontId="60" fillId="0" borderId="65" xfId="0" applyFont="1" applyBorder="1" applyAlignment="1">
      <alignment vertical="center"/>
    </xf>
    <xf numFmtId="0" fontId="60" fillId="0" borderId="107" xfId="0" applyFont="1" applyBorder="1" applyAlignment="1">
      <alignment vertical="center"/>
    </xf>
    <xf numFmtId="0" fontId="39" fillId="13" borderId="108" xfId="0" applyFont="1" applyFill="1" applyBorder="1" applyAlignment="1">
      <alignment horizontal="center" vertical="center"/>
    </xf>
    <xf numFmtId="0" fontId="8" fillId="0" borderId="109" xfId="0" applyFont="1" applyBorder="1" applyAlignment="1">
      <alignment vertical="center"/>
    </xf>
    <xf numFmtId="0" fontId="8" fillId="0" borderId="110" xfId="0" applyFont="1" applyBorder="1" applyAlignment="1">
      <alignment vertical="center"/>
    </xf>
    <xf numFmtId="0" fontId="40" fillId="4" borderId="180" xfId="0" applyFont="1" applyFill="1" applyBorder="1" applyAlignment="1">
      <alignment horizontal="center" vertical="center"/>
    </xf>
    <xf numFmtId="0" fontId="41" fillId="10" borderId="193" xfId="0" applyFont="1" applyFill="1" applyBorder="1" applyAlignment="1">
      <alignment horizontal="center" vertical="center"/>
    </xf>
    <xf numFmtId="0" fontId="8" fillId="0" borderId="178" xfId="0" applyFont="1" applyBorder="1" applyAlignment="1">
      <alignment vertical="center"/>
    </xf>
    <xf numFmtId="0" fontId="8" fillId="0" borderId="179" xfId="0" applyFont="1" applyBorder="1" applyAlignment="1">
      <alignment vertical="center"/>
    </xf>
    <xf numFmtId="0" fontId="42" fillId="11" borderId="70" xfId="0" applyFont="1" applyFill="1" applyBorder="1" applyAlignment="1">
      <alignment horizontal="center" vertical="center"/>
    </xf>
    <xf numFmtId="0" fontId="8" fillId="0" borderId="70" xfId="0" applyFont="1" applyBorder="1" applyAlignment="1">
      <alignment vertical="center"/>
    </xf>
    <xf numFmtId="0" fontId="46" fillId="0" borderId="44" xfId="0" applyFont="1" applyBorder="1" applyAlignment="1">
      <alignment horizontal="center" vertical="center"/>
    </xf>
    <xf numFmtId="0" fontId="8" fillId="0" borderId="45" xfId="0" applyFont="1" applyBorder="1" applyAlignment="1">
      <alignment vertical="center"/>
    </xf>
    <xf numFmtId="0" fontId="34" fillId="3" borderId="29" xfId="0" applyFont="1" applyFill="1" applyBorder="1" applyAlignment="1">
      <alignment horizontal="left" vertical="center" wrapText="1"/>
    </xf>
    <xf numFmtId="0" fontId="36" fillId="0" borderId="93" xfId="0" applyFont="1" applyBorder="1" applyAlignment="1">
      <alignment horizontal="center" vertical="center" wrapText="1"/>
    </xf>
    <xf numFmtId="0" fontId="8" fillId="0" borderId="100" xfId="0" applyFont="1" applyBorder="1" applyAlignment="1">
      <alignment vertical="center"/>
    </xf>
    <xf numFmtId="0" fontId="8" fillId="0" borderId="104" xfId="0" applyFont="1" applyBorder="1" applyAlignment="1">
      <alignment vertical="center"/>
    </xf>
    <xf numFmtId="0" fontId="37" fillId="4" borderId="94" xfId="0" applyFont="1" applyFill="1" applyBorder="1" applyAlignment="1">
      <alignment horizontal="left" vertical="center" wrapText="1"/>
    </xf>
    <xf numFmtId="0" fontId="38" fillId="0" borderId="96" xfId="0" applyFont="1" applyBorder="1" applyAlignment="1">
      <alignment horizontal="center" vertical="center" wrapText="1"/>
    </xf>
    <xf numFmtId="0" fontId="8" fillId="0" borderId="97" xfId="0" applyFont="1" applyBorder="1" applyAlignment="1">
      <alignment vertical="center"/>
    </xf>
    <xf numFmtId="0" fontId="8" fillId="0" borderId="98" xfId="0" applyFont="1" applyBorder="1" applyAlignment="1">
      <alignment vertical="center"/>
    </xf>
    <xf numFmtId="0" fontId="72" fillId="10" borderId="94" xfId="0" applyFont="1" applyFill="1" applyBorder="1" applyAlignment="1">
      <alignment horizontal="left" vertical="center" wrapText="1"/>
    </xf>
    <xf numFmtId="0" fontId="55" fillId="10" borderId="155" xfId="0" applyFont="1" applyFill="1" applyBorder="1" applyAlignment="1">
      <alignment horizontal="center" wrapText="1"/>
    </xf>
    <xf numFmtId="0" fontId="8" fillId="0" borderId="156" xfId="0" applyFont="1" applyBorder="1"/>
    <xf numFmtId="0" fontId="8" fillId="0" borderId="157" xfId="0" applyFont="1" applyBorder="1"/>
    <xf numFmtId="0" fontId="56" fillId="2" borderId="159" xfId="0" applyFont="1" applyFill="1" applyBorder="1" applyAlignment="1">
      <alignment horizontal="left" wrapText="1"/>
    </xf>
    <xf numFmtId="0" fontId="6" fillId="2" borderId="160" xfId="0" applyFont="1" applyFill="1" applyBorder="1" applyAlignment="1">
      <alignment horizontal="left" wrapText="1"/>
    </xf>
    <xf numFmtId="0" fontId="8" fillId="0" borderId="161" xfId="0" applyFont="1" applyBorder="1"/>
    <xf numFmtId="0" fontId="8" fillId="0" borderId="162" xfId="0" applyFont="1" applyBorder="1"/>
    <xf numFmtId="0" fontId="8" fillId="0" borderId="165" xfId="0" applyFont="1" applyBorder="1"/>
    <xf numFmtId="0" fontId="8" fillId="0" borderId="145" xfId="0" applyFont="1" applyBorder="1"/>
    <xf numFmtId="0" fontId="8" fillId="0" borderId="168" xfId="0" applyFont="1" applyBorder="1"/>
    <xf numFmtId="0" fontId="8" fillId="0" borderId="169" xfId="0" applyFont="1" applyBorder="1"/>
    <xf numFmtId="0" fontId="8" fillId="0" borderId="170" xfId="0" applyFont="1" applyBorder="1"/>
    <xf numFmtId="0" fontId="6" fillId="2" borderId="163" xfId="0" applyFont="1" applyFill="1" applyBorder="1" applyAlignment="1">
      <alignment horizontal="left" wrapText="1"/>
    </xf>
    <xf numFmtId="0" fontId="8" fillId="0" borderId="164" xfId="0" applyFont="1" applyBorder="1"/>
    <xf numFmtId="0" fontId="8" fillId="0" borderId="166" xfId="0" applyFont="1" applyBorder="1"/>
    <xf numFmtId="0" fontId="8" fillId="0" borderId="167" xfId="0" applyFont="1" applyBorder="1"/>
    <xf numFmtId="0" fontId="8" fillId="0" borderId="171" xfId="0" applyFont="1" applyBorder="1"/>
    <xf numFmtId="0" fontId="8" fillId="0" borderId="172" xfId="0" applyFont="1" applyBorder="1"/>
    <xf numFmtId="0" fontId="54" fillId="21" borderId="149" xfId="0" applyFont="1" applyFill="1" applyBorder="1" applyAlignment="1">
      <alignment horizontal="center"/>
    </xf>
    <xf numFmtId="0" fontId="8" fillId="0" borderId="150" xfId="0" applyFont="1" applyBorder="1"/>
    <xf numFmtId="0" fontId="8" fillId="0" borderId="151" xfId="0" applyFont="1" applyBorder="1"/>
    <xf numFmtId="0" fontId="28" fillId="2" borderId="77" xfId="0" applyFont="1" applyFill="1" applyBorder="1" applyAlignment="1">
      <alignment horizontal="left" vertical="top" wrapText="1"/>
    </xf>
    <xf numFmtId="0" fontId="8" fillId="0" borderId="107" xfId="0" applyFont="1" applyBorder="1"/>
    <xf numFmtId="0" fontId="6" fillId="2" borderId="141" xfId="0" applyFont="1" applyFill="1" applyBorder="1" applyAlignment="1">
      <alignment horizontal="left" wrapText="1"/>
    </xf>
    <xf numFmtId="0" fontId="8" fillId="0" borderId="142" xfId="0" applyFont="1" applyBorder="1"/>
    <xf numFmtId="0" fontId="8" fillId="0" borderId="152" xfId="0" applyFont="1" applyBorder="1"/>
    <xf numFmtId="0" fontId="8" fillId="0" borderId="146" xfId="0" applyFont="1" applyBorder="1"/>
    <xf numFmtId="0" fontId="8" fillId="0" borderId="147" xfId="0" applyFont="1" applyBorder="1"/>
    <xf numFmtId="0" fontId="8" fillId="0" borderId="153" xfId="0" applyFont="1" applyBorder="1"/>
    <xf numFmtId="0" fontId="8" fillId="0" borderId="144" xfId="0" applyFont="1" applyBorder="1"/>
    <xf numFmtId="0" fontId="8" fillId="0" borderId="154" xfId="0" applyFont="1" applyBorder="1"/>
    <xf numFmtId="9" fontId="18" fillId="0" borderId="178" xfId="1" applyFont="1" applyBorder="1" applyAlignment="1" applyProtection="1">
      <alignment wrapText="1"/>
      <protection hidden="1"/>
    </xf>
    <xf numFmtId="9" fontId="47" fillId="0" borderId="251" xfId="0" applyNumberFormat="1" applyFont="1" applyBorder="1" applyAlignment="1">
      <alignment horizontal="center" vertical="center" wrapText="1"/>
    </xf>
    <xf numFmtId="9" fontId="47" fillId="0" borderId="252" xfId="0" applyNumberFormat="1" applyFont="1" applyBorder="1" applyAlignment="1">
      <alignment horizontal="center" vertical="center" wrapText="1"/>
    </xf>
    <xf numFmtId="9" fontId="47" fillId="0" borderId="253" xfId="1" applyFont="1" applyBorder="1" applyAlignment="1" applyProtection="1">
      <alignment horizontal="center" vertical="center" wrapText="1"/>
      <protection hidden="1"/>
    </xf>
    <xf numFmtId="9" fontId="47" fillId="0" borderId="254" xfId="1" applyFont="1" applyBorder="1" applyAlignment="1" applyProtection="1">
      <alignment horizontal="center" vertical="center" wrapText="1"/>
      <protection hidden="1"/>
    </xf>
    <xf numFmtId="9" fontId="47" fillId="0" borderId="255" xfId="1" applyFont="1" applyBorder="1" applyAlignment="1" applyProtection="1">
      <alignment horizontal="center" vertical="center" wrapText="1"/>
      <protection hidden="1"/>
    </xf>
    <xf numFmtId="9" fontId="47" fillId="0" borderId="256" xfId="1" applyFont="1" applyBorder="1" applyAlignment="1" applyProtection="1">
      <alignment horizontal="center" vertical="center" wrapText="1"/>
      <protection hidden="1"/>
    </xf>
    <xf numFmtId="9" fontId="47" fillId="0" borderId="83" xfId="1" applyFont="1" applyBorder="1" applyAlignment="1" applyProtection="1">
      <alignment horizontal="center" vertical="center" wrapText="1"/>
      <protection hidden="1"/>
    </xf>
    <xf numFmtId="9" fontId="47" fillId="0" borderId="119" xfId="1" applyFont="1" applyBorder="1" applyAlignment="1" applyProtection="1">
      <alignment horizontal="center" vertical="center" wrapText="1"/>
      <protection hidden="1"/>
    </xf>
  </cellXfs>
  <cellStyles count="16">
    <cellStyle name="Hipervínculo 2" xfId="6" xr:uid="{00000000-0005-0000-0000-000000000000}"/>
    <cellStyle name="Millares" xfId="2" builtinId="3"/>
    <cellStyle name="Millares 2" xfId="11" xr:uid="{00000000-0005-0000-0000-000002000000}"/>
    <cellStyle name="Normal" xfId="0" builtinId="0"/>
    <cellStyle name="Normal 2" xfId="5" xr:uid="{00000000-0005-0000-0000-000004000000}"/>
    <cellStyle name="Normal 3" xfId="3" xr:uid="{00000000-0005-0000-0000-000005000000}"/>
    <cellStyle name="Normal 3 2" xfId="12" xr:uid="{00000000-0005-0000-0000-000006000000}"/>
    <cellStyle name="Normal 4" xfId="7" xr:uid="{00000000-0005-0000-0000-000007000000}"/>
    <cellStyle name="Normal 5" xfId="9" xr:uid="{00000000-0005-0000-0000-000008000000}"/>
    <cellStyle name="Normal 6" xfId="14" xr:uid="{00000000-0005-0000-0000-000009000000}"/>
    <cellStyle name="Normal 7" xfId="15" xr:uid="{00000000-0005-0000-0000-00000A000000}"/>
    <cellStyle name="Porcentaje" xfId="1" builtinId="5"/>
    <cellStyle name="Porcentaje 2" xfId="4" xr:uid="{00000000-0005-0000-0000-00000C000000}"/>
    <cellStyle name="Porcentaje 2 2" xfId="13" xr:uid="{00000000-0005-0000-0000-00000D000000}"/>
    <cellStyle name="Porcentaje 3" xfId="8" xr:uid="{00000000-0005-0000-0000-00000E000000}"/>
    <cellStyle name="Porcentaje 4" xfId="10" xr:uid="{00000000-0005-0000-0000-00000F000000}"/>
  </cellStyles>
  <dxfs count="162">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1"/>
      <tableStyleElement type="firstRowStripe" dxfId="160"/>
      <tableStyleElement type="secondRowStripe" dxfId="159"/>
    </tableStyle>
    <tableStyle name="Hoja1-style 2" pivot="0" count="3" xr9:uid="{00000000-0011-0000-FFFF-FFFF01000000}">
      <tableStyleElement type="headerRow" dxfId="158"/>
      <tableStyleElement type="firstRowStripe" dxfId="157"/>
      <tableStyleElement type="secondRowStripe" dxfId="156"/>
    </tableStyle>
    <tableStyle name="Hoja1-style 3" pivot="0" count="3" xr9:uid="{00000000-0011-0000-FFFF-FFFF02000000}">
      <tableStyleElement type="headerRow" dxfId="155"/>
      <tableStyleElement type="firstRowStripe" dxfId="154"/>
      <tableStyleElement type="secondRowStripe" dxfId="153"/>
    </tableStyle>
    <tableStyle name="Hoja1-style 4" pivot="0" count="3" xr9:uid="{00000000-0011-0000-FFFF-FFFF03000000}">
      <tableStyleElement type="headerRow" dxfId="152"/>
      <tableStyleElement type="firstRowStripe" dxfId="151"/>
      <tableStyleElement type="secondRowStripe" dxfId="150"/>
    </tableStyle>
    <tableStyle name="Hoja1-style 5" pivot="0" count="3" xr9:uid="{00000000-0011-0000-FFFF-FFFF04000000}">
      <tableStyleElement type="headerRow" dxfId="149"/>
      <tableStyleElement type="firstRowStripe" dxfId="148"/>
      <tableStyleElement type="secondRowStripe" dxfId="147"/>
    </tableStyle>
    <tableStyle name="Hoja1-style 6" pivot="0" count="3" xr9:uid="{00000000-0011-0000-FFFF-FFFF05000000}">
      <tableStyleElement type="headerRow" dxfId="146"/>
      <tableStyleElement type="firstRowStripe" dxfId="145"/>
      <tableStyleElement type="secondRowStripe" dxfId="144"/>
    </tableStyle>
    <tableStyle name="Hoja1-style 7" pivot="0" count="3" xr9:uid="{00000000-0011-0000-FFFF-FFFF06000000}">
      <tableStyleElement type="headerRow" dxfId="143"/>
      <tableStyleElement type="firstRowStripe" dxfId="142"/>
      <tableStyleElement type="secondRowStripe" dxfId="1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wlett%20Packard/Downloads/PE-P5-F1_Matriz%20de%20Gesti&#243;n%20de%20Riesgos%20de%20Gesti&#243;n%20y%20Corrupci&#243;n_V4%20GJuridic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wlett%20Packard/Documents/pe-p5-f1_matriz%20de%20gestin%20de%20riesgos%20_desarrollo%20rural_v3%20actualiza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Hoja3"/>
      <sheetName val="INFOGRAFIAS DE APOYO"/>
    </sheetNames>
    <sheetDataSet>
      <sheetData sheetId="0"/>
      <sheetData sheetId="1">
        <row r="11">
          <cell r="D11" t="str">
            <v>Gestión de Desarrollo Rural y Abastecimiento</v>
          </cell>
        </row>
        <row r="12">
          <cell r="D12" t="str">
            <v>Proponer y coordinar la formulación, implementación, seguimiento y evaluación de políticas, planes, programas y proyectos en materia de abastecimiento de alimentos, seguridad alimentaria y el desarrollo sostenible de la ruralidad del Distrito Capital.</v>
          </cell>
        </row>
      </sheetData>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x14ac:dyDescent="0.25"/>
  <cols>
    <col min="1" max="1" width="27.140625" customWidth="1"/>
    <col min="2" max="2" width="34.85546875" customWidth="1"/>
    <col min="3" max="5" width="27.140625" customWidth="1"/>
    <col min="6" max="6" width="11.42578125" customWidth="1"/>
    <col min="7" max="26" width="10.7109375" customWidth="1"/>
  </cols>
  <sheetData>
    <row r="1" spans="1:26" x14ac:dyDescent="0.25">
      <c r="A1" s="390"/>
      <c r="B1" s="393" t="s">
        <v>0</v>
      </c>
      <c r="C1" s="1" t="s">
        <v>1</v>
      </c>
      <c r="D1" s="1" t="s">
        <v>2</v>
      </c>
      <c r="E1" s="396"/>
      <c r="F1" s="2"/>
      <c r="G1" s="2"/>
      <c r="H1" s="2"/>
      <c r="I1" s="2"/>
      <c r="J1" s="2"/>
      <c r="K1" s="2"/>
      <c r="L1" s="2"/>
      <c r="M1" s="2"/>
      <c r="N1" s="2"/>
      <c r="O1" s="2"/>
      <c r="P1" s="2"/>
      <c r="Q1" s="2"/>
      <c r="R1" s="2"/>
      <c r="S1" s="2"/>
      <c r="T1" s="2"/>
      <c r="U1" s="2"/>
      <c r="V1" s="2"/>
      <c r="W1" s="2"/>
      <c r="X1" s="2"/>
      <c r="Y1" s="2"/>
      <c r="Z1" s="2"/>
    </row>
    <row r="2" spans="1:26" x14ac:dyDescent="0.25">
      <c r="A2" s="391"/>
      <c r="B2" s="394"/>
      <c r="C2" s="3" t="s">
        <v>3</v>
      </c>
      <c r="D2" s="4">
        <v>4</v>
      </c>
      <c r="E2" s="397"/>
      <c r="F2" s="2"/>
      <c r="G2" s="2"/>
      <c r="H2" s="2"/>
      <c r="I2" s="2"/>
      <c r="J2" s="2"/>
      <c r="K2" s="2"/>
      <c r="L2" s="2"/>
      <c r="M2" s="2"/>
      <c r="N2" s="2"/>
      <c r="O2" s="2"/>
      <c r="P2" s="2"/>
      <c r="Q2" s="2"/>
      <c r="R2" s="2"/>
      <c r="S2" s="2"/>
      <c r="T2" s="2"/>
      <c r="U2" s="2"/>
      <c r="V2" s="2"/>
      <c r="W2" s="2"/>
      <c r="X2" s="2"/>
      <c r="Y2" s="2"/>
      <c r="Z2" s="2"/>
    </row>
    <row r="3" spans="1:26" x14ac:dyDescent="0.25">
      <c r="A3" s="391"/>
      <c r="B3" s="395"/>
      <c r="C3" s="5" t="s">
        <v>4</v>
      </c>
      <c r="D3" s="6" t="s">
        <v>5</v>
      </c>
      <c r="E3" s="397"/>
      <c r="F3" s="2"/>
      <c r="G3" s="2"/>
      <c r="H3" s="2"/>
      <c r="I3" s="2"/>
      <c r="J3" s="2"/>
      <c r="K3" s="2"/>
      <c r="L3" s="2"/>
      <c r="M3" s="2"/>
      <c r="N3" s="2"/>
      <c r="O3" s="2"/>
      <c r="P3" s="2"/>
      <c r="Q3" s="2"/>
      <c r="R3" s="2"/>
      <c r="S3" s="2"/>
      <c r="T3" s="2"/>
      <c r="U3" s="2"/>
      <c r="V3" s="2"/>
      <c r="W3" s="2"/>
      <c r="X3" s="2"/>
      <c r="Y3" s="2"/>
      <c r="Z3" s="2"/>
    </row>
    <row r="4" spans="1:26" x14ac:dyDescent="0.25">
      <c r="A4" s="391"/>
      <c r="B4" s="399" t="s">
        <v>6</v>
      </c>
      <c r="C4" s="3" t="s">
        <v>7</v>
      </c>
      <c r="D4" s="3" t="s">
        <v>8</v>
      </c>
      <c r="E4" s="397"/>
      <c r="F4" s="2"/>
      <c r="G4" s="2"/>
      <c r="H4" s="2"/>
      <c r="I4" s="2"/>
      <c r="J4" s="2"/>
      <c r="K4" s="2"/>
      <c r="L4" s="2"/>
      <c r="M4" s="2"/>
      <c r="N4" s="2"/>
      <c r="O4" s="2"/>
      <c r="P4" s="2"/>
      <c r="Q4" s="2"/>
      <c r="R4" s="2"/>
      <c r="S4" s="2"/>
      <c r="T4" s="2"/>
      <c r="U4" s="2"/>
      <c r="V4" s="2"/>
      <c r="W4" s="2"/>
      <c r="X4" s="2"/>
      <c r="Y4" s="2"/>
      <c r="Z4" s="2"/>
    </row>
    <row r="5" spans="1:26" ht="51" x14ac:dyDescent="0.25">
      <c r="A5" s="391"/>
      <c r="B5" s="394"/>
      <c r="C5" s="5" t="s">
        <v>9</v>
      </c>
      <c r="D5" s="5" t="s">
        <v>10</v>
      </c>
      <c r="E5" s="397"/>
      <c r="F5" s="2"/>
      <c r="G5" s="2"/>
      <c r="H5" s="2"/>
      <c r="I5" s="2"/>
      <c r="J5" s="2"/>
      <c r="K5" s="2"/>
      <c r="L5" s="2"/>
      <c r="M5" s="2"/>
      <c r="N5" s="2"/>
      <c r="O5" s="2"/>
      <c r="P5" s="2"/>
      <c r="Q5" s="2"/>
      <c r="R5" s="2"/>
      <c r="S5" s="2"/>
      <c r="T5" s="2"/>
      <c r="U5" s="2"/>
      <c r="V5" s="2"/>
      <c r="W5" s="2"/>
      <c r="X5" s="2"/>
      <c r="Y5" s="2"/>
      <c r="Z5" s="2"/>
    </row>
    <row r="6" spans="1:26" ht="51" x14ac:dyDescent="0.25">
      <c r="A6" s="391"/>
      <c r="B6" s="394"/>
      <c r="C6" s="3" t="s">
        <v>11</v>
      </c>
      <c r="D6" s="4" t="s">
        <v>12</v>
      </c>
      <c r="E6" s="397"/>
      <c r="F6" s="2"/>
      <c r="G6" s="2"/>
      <c r="H6" s="2"/>
      <c r="I6" s="2"/>
      <c r="J6" s="2"/>
      <c r="K6" s="2"/>
      <c r="L6" s="2"/>
      <c r="M6" s="2"/>
      <c r="N6" s="2"/>
      <c r="O6" s="2"/>
      <c r="P6" s="2"/>
      <c r="Q6" s="2"/>
      <c r="R6" s="2"/>
      <c r="S6" s="2"/>
      <c r="T6" s="2"/>
      <c r="U6" s="2"/>
      <c r="V6" s="2"/>
      <c r="W6" s="2"/>
      <c r="X6" s="2"/>
      <c r="Y6" s="2"/>
      <c r="Z6" s="2"/>
    </row>
    <row r="7" spans="1:26" ht="38.25" x14ac:dyDescent="0.25">
      <c r="A7" s="392"/>
      <c r="B7" s="400"/>
      <c r="C7" s="7" t="s">
        <v>13</v>
      </c>
      <c r="D7" s="8" t="s">
        <v>14</v>
      </c>
      <c r="E7" s="398"/>
      <c r="F7" s="2"/>
      <c r="G7" s="2"/>
      <c r="H7" s="2"/>
      <c r="I7" s="2"/>
      <c r="J7" s="2"/>
      <c r="K7" s="2"/>
      <c r="L7" s="2"/>
      <c r="M7" s="2"/>
      <c r="N7" s="2"/>
      <c r="O7" s="2"/>
      <c r="P7" s="2"/>
      <c r="Q7" s="2"/>
      <c r="R7" s="2"/>
      <c r="S7" s="2"/>
      <c r="T7" s="2"/>
      <c r="U7" s="2"/>
      <c r="V7" s="2"/>
      <c r="W7" s="2"/>
      <c r="X7" s="2"/>
      <c r="Y7" s="2"/>
      <c r="Z7" s="2"/>
    </row>
    <row r="8" spans="1:26" x14ac:dyDescent="0.25">
      <c r="A8" s="9"/>
      <c r="B8" s="2"/>
      <c r="C8" s="2"/>
      <c r="D8" s="2"/>
      <c r="E8" s="2"/>
      <c r="F8" s="2"/>
      <c r="G8" s="2"/>
      <c r="H8" s="2"/>
      <c r="I8" s="2"/>
      <c r="J8" s="2"/>
      <c r="K8" s="2"/>
      <c r="L8" s="2"/>
      <c r="M8" s="2"/>
      <c r="N8" s="2"/>
      <c r="O8" s="2"/>
      <c r="P8" s="2"/>
      <c r="Q8" s="2"/>
      <c r="R8" s="2"/>
      <c r="S8" s="2"/>
      <c r="T8" s="2"/>
      <c r="U8" s="2"/>
      <c r="V8" s="2"/>
      <c r="W8" s="2"/>
      <c r="X8" s="2"/>
      <c r="Y8" s="2"/>
      <c r="Z8" s="2"/>
    </row>
    <row r="9" spans="1:26" x14ac:dyDescent="0.25">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x14ac:dyDescent="0.25">
      <c r="A10" s="9"/>
      <c r="B10" s="401" t="s">
        <v>15</v>
      </c>
      <c r="C10" s="402"/>
      <c r="D10" s="389"/>
      <c r="E10" s="13"/>
      <c r="F10" s="2"/>
      <c r="G10" s="2"/>
      <c r="H10" s="2"/>
      <c r="I10" s="2"/>
      <c r="J10" s="2"/>
      <c r="K10" s="2"/>
      <c r="L10" s="2"/>
      <c r="M10" s="2"/>
      <c r="N10" s="2"/>
      <c r="O10" s="2"/>
      <c r="P10" s="2"/>
      <c r="Q10" s="2"/>
      <c r="R10" s="2"/>
      <c r="S10" s="2"/>
      <c r="T10" s="2"/>
      <c r="U10" s="2"/>
      <c r="V10" s="2"/>
      <c r="W10" s="2"/>
      <c r="X10" s="2"/>
      <c r="Y10" s="2"/>
      <c r="Z10" s="2"/>
    </row>
    <row r="11" spans="1:26" ht="148.5" customHeight="1" x14ac:dyDescent="0.25">
      <c r="A11" s="9"/>
      <c r="B11" s="403" t="s">
        <v>16</v>
      </c>
      <c r="C11" s="402"/>
      <c r="D11" s="389"/>
      <c r="E11" s="13"/>
      <c r="F11" s="2"/>
      <c r="G11" s="2"/>
      <c r="H11" s="2"/>
      <c r="I11" s="2"/>
      <c r="J11" s="2"/>
      <c r="K11" s="2"/>
      <c r="L11" s="2"/>
      <c r="M11" s="2"/>
      <c r="N11" s="2"/>
      <c r="O11" s="2"/>
      <c r="P11" s="2"/>
      <c r="Q11" s="2"/>
      <c r="R11" s="2"/>
      <c r="S11" s="2"/>
      <c r="T11" s="2"/>
      <c r="U11" s="2"/>
      <c r="V11" s="2"/>
      <c r="W11" s="2"/>
      <c r="X11" s="2"/>
      <c r="Y11" s="2"/>
      <c r="Z11" s="2"/>
    </row>
    <row r="12" spans="1:26" ht="21.75" customHeight="1" x14ac:dyDescent="0.25">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x14ac:dyDescent="0.25">
      <c r="A13" s="9"/>
      <c r="B13" s="404" t="s">
        <v>17</v>
      </c>
      <c r="C13" s="402"/>
      <c r="D13" s="389"/>
      <c r="E13" s="13"/>
      <c r="F13" s="2"/>
      <c r="G13" s="2"/>
      <c r="H13" s="2"/>
      <c r="I13" s="2"/>
      <c r="J13" s="2"/>
      <c r="K13" s="2"/>
      <c r="L13" s="2"/>
      <c r="M13" s="2"/>
      <c r="N13" s="2"/>
      <c r="O13" s="2"/>
      <c r="P13" s="2"/>
      <c r="Q13" s="2"/>
      <c r="R13" s="2"/>
      <c r="S13" s="2"/>
      <c r="T13" s="2"/>
      <c r="U13" s="2"/>
      <c r="V13" s="2"/>
      <c r="W13" s="2"/>
      <c r="X13" s="2"/>
      <c r="Y13" s="2"/>
      <c r="Z13" s="2"/>
    </row>
    <row r="14" spans="1:26" ht="77.25" customHeight="1" x14ac:dyDescent="0.25">
      <c r="A14" s="9"/>
      <c r="B14" s="15" t="s">
        <v>18</v>
      </c>
      <c r="C14" s="388" t="s">
        <v>19</v>
      </c>
      <c r="D14" s="389"/>
      <c r="E14" s="13"/>
      <c r="F14" s="2"/>
      <c r="G14" s="2"/>
      <c r="H14" s="2"/>
      <c r="I14" s="2"/>
      <c r="J14" s="2"/>
      <c r="K14" s="2"/>
      <c r="L14" s="2"/>
      <c r="M14" s="2"/>
      <c r="N14" s="2"/>
      <c r="O14" s="2"/>
      <c r="P14" s="2"/>
      <c r="Q14" s="2"/>
      <c r="R14" s="2"/>
      <c r="S14" s="2"/>
      <c r="T14" s="2"/>
      <c r="U14" s="2"/>
      <c r="V14" s="2"/>
      <c r="W14" s="2"/>
      <c r="X14" s="2"/>
      <c r="Y14" s="2"/>
      <c r="Z14" s="2"/>
    </row>
    <row r="15" spans="1:26" ht="123" customHeight="1" x14ac:dyDescent="0.25">
      <c r="A15" s="9"/>
      <c r="B15" s="15" t="s">
        <v>20</v>
      </c>
      <c r="C15" s="403" t="s">
        <v>21</v>
      </c>
      <c r="D15" s="389"/>
      <c r="E15" s="13"/>
      <c r="F15" s="2"/>
      <c r="G15" s="2"/>
      <c r="H15" s="2"/>
      <c r="I15" s="2"/>
      <c r="J15" s="2"/>
      <c r="K15" s="2"/>
      <c r="L15" s="2"/>
      <c r="M15" s="2"/>
      <c r="N15" s="2"/>
      <c r="O15" s="2"/>
      <c r="P15" s="2"/>
      <c r="Q15" s="2"/>
      <c r="R15" s="2"/>
      <c r="S15" s="2"/>
      <c r="T15" s="2"/>
      <c r="U15" s="2"/>
      <c r="V15" s="2"/>
      <c r="W15" s="2"/>
      <c r="X15" s="2"/>
      <c r="Y15" s="2"/>
      <c r="Z15" s="2"/>
    </row>
    <row r="16" spans="1:26" ht="123" customHeight="1" x14ac:dyDescent="0.25">
      <c r="A16" s="9"/>
      <c r="B16" s="15" t="s">
        <v>22</v>
      </c>
      <c r="C16" s="403" t="s">
        <v>23</v>
      </c>
      <c r="D16" s="389"/>
      <c r="E16" s="13"/>
      <c r="F16" s="2"/>
      <c r="G16" s="2"/>
      <c r="H16" s="2"/>
      <c r="I16" s="2"/>
      <c r="J16" s="2"/>
      <c r="K16" s="2"/>
      <c r="L16" s="2"/>
      <c r="M16" s="2"/>
      <c r="N16" s="2"/>
      <c r="O16" s="2"/>
      <c r="P16" s="2"/>
      <c r="Q16" s="2"/>
      <c r="R16" s="2"/>
      <c r="S16" s="2"/>
      <c r="T16" s="2"/>
      <c r="U16" s="2"/>
      <c r="V16" s="2"/>
      <c r="W16" s="2"/>
      <c r="X16" s="2"/>
      <c r="Y16" s="2"/>
      <c r="Z16" s="2"/>
    </row>
    <row r="17" spans="1:26" ht="38.25" customHeight="1" x14ac:dyDescent="0.25">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x14ac:dyDescent="0.2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x14ac:dyDescent="0.25">
      <c r="A19" s="9"/>
      <c r="B19" s="404" t="s">
        <v>24</v>
      </c>
      <c r="C19" s="402"/>
      <c r="D19" s="389"/>
      <c r="E19" s="13"/>
      <c r="F19" s="2"/>
      <c r="G19" s="2"/>
      <c r="H19" s="2"/>
      <c r="I19" s="2"/>
      <c r="J19" s="2"/>
      <c r="K19" s="2"/>
      <c r="L19" s="2"/>
      <c r="M19" s="2"/>
      <c r="N19" s="2"/>
      <c r="O19" s="2"/>
      <c r="P19" s="2"/>
      <c r="Q19" s="2"/>
      <c r="R19" s="2"/>
      <c r="S19" s="2"/>
      <c r="T19" s="2"/>
      <c r="U19" s="2"/>
      <c r="V19" s="2"/>
      <c r="W19" s="2"/>
      <c r="X19" s="2"/>
      <c r="Y19" s="2"/>
      <c r="Z19" s="2"/>
    </row>
    <row r="20" spans="1:26" ht="81" customHeight="1" x14ac:dyDescent="0.25">
      <c r="A20" s="9"/>
      <c r="B20" s="15" t="s">
        <v>25</v>
      </c>
      <c r="C20" s="388" t="s">
        <v>26</v>
      </c>
      <c r="D20" s="389"/>
      <c r="E20" s="13"/>
      <c r="F20" s="2"/>
      <c r="G20" s="2"/>
      <c r="H20" s="2"/>
      <c r="I20" s="2"/>
      <c r="J20" s="2"/>
      <c r="K20" s="2"/>
      <c r="L20" s="2"/>
      <c r="M20" s="2"/>
      <c r="N20" s="2"/>
      <c r="O20" s="2"/>
      <c r="P20" s="2"/>
      <c r="Q20" s="2"/>
      <c r="R20" s="2"/>
      <c r="S20" s="2"/>
      <c r="T20" s="2"/>
      <c r="U20" s="2"/>
      <c r="V20" s="2"/>
      <c r="W20" s="2"/>
      <c r="X20" s="2"/>
      <c r="Y20" s="2"/>
      <c r="Z20" s="2"/>
    </row>
    <row r="21" spans="1:26" ht="15.75" customHeight="1" x14ac:dyDescent="0.25">
      <c r="A21" s="9"/>
      <c r="B21" s="15" t="s">
        <v>27</v>
      </c>
      <c r="C21" s="388" t="s">
        <v>28</v>
      </c>
      <c r="D21" s="389"/>
      <c r="E21" s="13"/>
      <c r="F21" s="2"/>
      <c r="G21" s="2"/>
      <c r="H21" s="2"/>
      <c r="I21" s="2"/>
      <c r="J21" s="2"/>
      <c r="K21" s="2"/>
      <c r="L21" s="2"/>
      <c r="M21" s="2"/>
      <c r="N21" s="2"/>
      <c r="O21" s="2"/>
      <c r="P21" s="2"/>
      <c r="Q21" s="2"/>
      <c r="R21" s="2"/>
      <c r="S21" s="2"/>
      <c r="T21" s="2"/>
      <c r="U21" s="2"/>
      <c r="V21" s="2"/>
      <c r="W21" s="2"/>
      <c r="X21" s="2"/>
      <c r="Y21" s="2"/>
      <c r="Z21" s="2"/>
    </row>
    <row r="22" spans="1:26" ht="123" customHeight="1" x14ac:dyDescent="0.25">
      <c r="A22" s="9"/>
      <c r="B22" s="15" t="s">
        <v>29</v>
      </c>
      <c r="C22" s="388" t="s">
        <v>30</v>
      </c>
      <c r="D22" s="389"/>
      <c r="E22" s="13"/>
      <c r="F22" s="2"/>
      <c r="G22" s="2"/>
      <c r="H22" s="2"/>
      <c r="I22" s="2"/>
      <c r="J22" s="2"/>
      <c r="K22" s="2"/>
      <c r="L22" s="2"/>
      <c r="M22" s="2"/>
      <c r="N22" s="2"/>
      <c r="O22" s="2"/>
      <c r="P22" s="2"/>
      <c r="Q22" s="2"/>
      <c r="R22" s="2"/>
      <c r="S22" s="2"/>
      <c r="T22" s="2"/>
      <c r="U22" s="2"/>
      <c r="V22" s="2"/>
      <c r="W22" s="2"/>
      <c r="X22" s="2"/>
      <c r="Y22" s="2"/>
      <c r="Z22" s="2"/>
    </row>
    <row r="23" spans="1:26" ht="15.75" customHeight="1" x14ac:dyDescent="0.25">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x14ac:dyDescent="0.25">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F96" s="2"/>
      <c r="G96" s="2"/>
      <c r="H96" s="2"/>
      <c r="I96" s="2"/>
      <c r="J96" s="2"/>
      <c r="K96" s="2"/>
      <c r="L96" s="2"/>
      <c r="M96" s="2"/>
      <c r="N96" s="2"/>
      <c r="O96" s="2"/>
      <c r="P96" s="2"/>
      <c r="Q96" s="2"/>
      <c r="R96" s="2"/>
      <c r="S96" s="2"/>
      <c r="T96" s="2"/>
      <c r="U96" s="2"/>
      <c r="V96" s="2"/>
      <c r="W96" s="2"/>
      <c r="X96" s="2"/>
      <c r="Y96" s="2"/>
      <c r="Z96" s="2"/>
    </row>
    <row r="97" spans="6:26" ht="15.75" customHeight="1" x14ac:dyDescent="0.25">
      <c r="F97" s="2"/>
      <c r="G97" s="2"/>
      <c r="H97" s="2"/>
      <c r="I97" s="2"/>
      <c r="J97" s="2"/>
      <c r="K97" s="2"/>
      <c r="L97" s="2"/>
      <c r="M97" s="2"/>
      <c r="N97" s="2"/>
      <c r="O97" s="2"/>
      <c r="P97" s="2"/>
      <c r="Q97" s="2"/>
      <c r="R97" s="2"/>
      <c r="S97" s="2"/>
      <c r="T97" s="2"/>
      <c r="U97" s="2"/>
      <c r="V97" s="2"/>
      <c r="W97" s="2"/>
      <c r="X97" s="2"/>
      <c r="Y97" s="2"/>
      <c r="Z97" s="2"/>
    </row>
    <row r="98" spans="6:26" ht="15.75" customHeight="1" x14ac:dyDescent="0.25">
      <c r="F98" s="2"/>
      <c r="G98" s="2"/>
      <c r="H98" s="2"/>
      <c r="I98" s="2"/>
      <c r="J98" s="2"/>
      <c r="K98" s="2"/>
      <c r="L98" s="2"/>
      <c r="M98" s="2"/>
      <c r="N98" s="2"/>
      <c r="O98" s="2"/>
      <c r="P98" s="2"/>
      <c r="Q98" s="2"/>
      <c r="R98" s="2"/>
      <c r="S98" s="2"/>
      <c r="T98" s="2"/>
      <c r="U98" s="2"/>
      <c r="V98" s="2"/>
      <c r="W98" s="2"/>
      <c r="X98" s="2"/>
      <c r="Y98" s="2"/>
      <c r="Z98" s="2"/>
    </row>
    <row r="99" spans="6:26" ht="15.75" customHeight="1" x14ac:dyDescent="0.25">
      <c r="F99" s="2"/>
      <c r="G99" s="2"/>
      <c r="H99" s="2"/>
      <c r="I99" s="2"/>
      <c r="J99" s="2"/>
      <c r="K99" s="2"/>
      <c r="L99" s="2"/>
      <c r="M99" s="2"/>
      <c r="N99" s="2"/>
      <c r="O99" s="2"/>
      <c r="P99" s="2"/>
      <c r="Q99" s="2"/>
      <c r="R99" s="2"/>
      <c r="S99" s="2"/>
      <c r="T99" s="2"/>
      <c r="U99" s="2"/>
      <c r="V99" s="2"/>
      <c r="W99" s="2"/>
      <c r="X99" s="2"/>
      <c r="Y99" s="2"/>
      <c r="Z99" s="2"/>
    </row>
    <row r="100" spans="6:26" ht="15.75" customHeight="1" x14ac:dyDescent="0.25">
      <c r="F100" s="2"/>
      <c r="G100" s="2"/>
      <c r="H100" s="2"/>
      <c r="I100" s="2"/>
      <c r="J100" s="2"/>
      <c r="K100" s="2"/>
      <c r="L100" s="2"/>
      <c r="M100" s="2"/>
      <c r="N100" s="2"/>
      <c r="O100" s="2"/>
      <c r="P100" s="2"/>
      <c r="Q100" s="2"/>
      <c r="R100" s="2"/>
      <c r="S100" s="2"/>
      <c r="T100" s="2"/>
      <c r="U100" s="2"/>
      <c r="V100" s="2"/>
      <c r="W100" s="2"/>
      <c r="X100" s="2"/>
      <c r="Y100" s="2"/>
      <c r="Z100" s="2"/>
    </row>
    <row r="101" spans="6:26" ht="15.75" customHeight="1" x14ac:dyDescent="0.25">
      <c r="F101" s="2"/>
      <c r="G101" s="2"/>
      <c r="H101" s="2"/>
      <c r="I101" s="2"/>
      <c r="J101" s="2"/>
      <c r="K101" s="2"/>
      <c r="L101" s="2"/>
      <c r="M101" s="2"/>
      <c r="N101" s="2"/>
      <c r="O101" s="2"/>
      <c r="P101" s="2"/>
      <c r="Q101" s="2"/>
      <c r="R101" s="2"/>
      <c r="S101" s="2"/>
      <c r="T101" s="2"/>
      <c r="U101" s="2"/>
      <c r="V101" s="2"/>
      <c r="W101" s="2"/>
      <c r="X101" s="2"/>
      <c r="Y101" s="2"/>
      <c r="Z101" s="2"/>
    </row>
    <row r="102" spans="6:26" ht="15.75" customHeight="1" x14ac:dyDescent="0.25">
      <c r="F102" s="2"/>
      <c r="G102" s="2"/>
      <c r="H102" s="2"/>
      <c r="I102" s="2"/>
      <c r="J102" s="2"/>
      <c r="K102" s="2"/>
      <c r="L102" s="2"/>
      <c r="M102" s="2"/>
      <c r="N102" s="2"/>
      <c r="O102" s="2"/>
      <c r="P102" s="2"/>
      <c r="Q102" s="2"/>
      <c r="R102" s="2"/>
      <c r="S102" s="2"/>
      <c r="T102" s="2"/>
      <c r="U102" s="2"/>
      <c r="V102" s="2"/>
      <c r="W102" s="2"/>
      <c r="X102" s="2"/>
      <c r="Y102" s="2"/>
      <c r="Z102" s="2"/>
    </row>
    <row r="103" spans="6:26" ht="15.75" customHeight="1" x14ac:dyDescent="0.25">
      <c r="F103" s="2"/>
      <c r="G103" s="2"/>
      <c r="H103" s="2"/>
      <c r="I103" s="2"/>
      <c r="J103" s="2"/>
      <c r="K103" s="2"/>
      <c r="L103" s="2"/>
      <c r="M103" s="2"/>
      <c r="N103" s="2"/>
      <c r="O103" s="2"/>
      <c r="P103" s="2"/>
      <c r="Q103" s="2"/>
      <c r="R103" s="2"/>
      <c r="S103" s="2"/>
      <c r="T103" s="2"/>
      <c r="U103" s="2"/>
      <c r="V103" s="2"/>
      <c r="W103" s="2"/>
      <c r="X103" s="2"/>
      <c r="Y103" s="2"/>
      <c r="Z103" s="2"/>
    </row>
    <row r="104" spans="6:26" ht="15.75" customHeight="1" x14ac:dyDescent="0.25">
      <c r="F104" s="2"/>
      <c r="G104" s="2"/>
      <c r="H104" s="2"/>
      <c r="I104" s="2"/>
      <c r="J104" s="2"/>
      <c r="K104" s="2"/>
      <c r="L104" s="2"/>
      <c r="M104" s="2"/>
      <c r="N104" s="2"/>
      <c r="O104" s="2"/>
      <c r="P104" s="2"/>
      <c r="Q104" s="2"/>
      <c r="R104" s="2"/>
      <c r="S104" s="2"/>
      <c r="T104" s="2"/>
      <c r="U104" s="2"/>
      <c r="V104" s="2"/>
      <c r="W104" s="2"/>
      <c r="X104" s="2"/>
      <c r="Y104" s="2"/>
      <c r="Z104" s="2"/>
    </row>
    <row r="105" spans="6:26" ht="15.75" customHeight="1" x14ac:dyDescent="0.25">
      <c r="F105" s="2"/>
      <c r="G105" s="2"/>
      <c r="H105" s="2"/>
      <c r="I105" s="2"/>
      <c r="J105" s="2"/>
      <c r="K105" s="2"/>
      <c r="L105" s="2"/>
      <c r="M105" s="2"/>
      <c r="N105" s="2"/>
      <c r="O105" s="2"/>
      <c r="P105" s="2"/>
      <c r="Q105" s="2"/>
      <c r="R105" s="2"/>
      <c r="S105" s="2"/>
      <c r="T105" s="2"/>
      <c r="U105" s="2"/>
      <c r="V105" s="2"/>
      <c r="W105" s="2"/>
      <c r="X105" s="2"/>
      <c r="Y105" s="2"/>
      <c r="Z105" s="2"/>
    </row>
    <row r="106" spans="6:26" ht="15.75" customHeight="1" x14ac:dyDescent="0.25">
      <c r="F106" s="2"/>
      <c r="G106" s="2"/>
      <c r="H106" s="2"/>
      <c r="I106" s="2"/>
      <c r="J106" s="2"/>
      <c r="K106" s="2"/>
      <c r="L106" s="2"/>
      <c r="M106" s="2"/>
      <c r="N106" s="2"/>
      <c r="O106" s="2"/>
      <c r="P106" s="2"/>
      <c r="Q106" s="2"/>
      <c r="R106" s="2"/>
      <c r="S106" s="2"/>
      <c r="T106" s="2"/>
      <c r="U106" s="2"/>
      <c r="V106" s="2"/>
      <c r="W106" s="2"/>
      <c r="X106" s="2"/>
      <c r="Y106" s="2"/>
      <c r="Z106" s="2"/>
    </row>
    <row r="107" spans="6:26" ht="15.75" customHeight="1" x14ac:dyDescent="0.25">
      <c r="F107" s="2"/>
      <c r="G107" s="2"/>
      <c r="H107" s="2"/>
      <c r="I107" s="2"/>
      <c r="J107" s="2"/>
      <c r="K107" s="2"/>
      <c r="L107" s="2"/>
      <c r="M107" s="2"/>
      <c r="N107" s="2"/>
      <c r="O107" s="2"/>
      <c r="P107" s="2"/>
      <c r="Q107" s="2"/>
      <c r="R107" s="2"/>
      <c r="S107" s="2"/>
      <c r="T107" s="2"/>
      <c r="U107" s="2"/>
      <c r="V107" s="2"/>
      <c r="W107" s="2"/>
      <c r="X107" s="2"/>
      <c r="Y107" s="2"/>
      <c r="Z107" s="2"/>
    </row>
    <row r="108" spans="6:26" ht="15.75" customHeight="1" x14ac:dyDescent="0.25">
      <c r="F108" s="2"/>
      <c r="G108" s="2"/>
      <c r="H108" s="2"/>
      <c r="I108" s="2"/>
      <c r="J108" s="2"/>
      <c r="K108" s="2"/>
      <c r="L108" s="2"/>
      <c r="M108" s="2"/>
      <c r="N108" s="2"/>
      <c r="O108" s="2"/>
      <c r="P108" s="2"/>
      <c r="Q108" s="2"/>
      <c r="R108" s="2"/>
      <c r="S108" s="2"/>
      <c r="T108" s="2"/>
      <c r="U108" s="2"/>
      <c r="V108" s="2"/>
      <c r="W108" s="2"/>
      <c r="X108" s="2"/>
      <c r="Y108" s="2"/>
      <c r="Z108" s="2"/>
    </row>
    <row r="109" spans="6:26" ht="15.75" customHeight="1" x14ac:dyDescent="0.25">
      <c r="F109" s="2"/>
      <c r="G109" s="2"/>
      <c r="H109" s="2"/>
      <c r="I109" s="2"/>
      <c r="J109" s="2"/>
      <c r="K109" s="2"/>
      <c r="L109" s="2"/>
      <c r="M109" s="2"/>
      <c r="N109" s="2"/>
      <c r="O109" s="2"/>
      <c r="P109" s="2"/>
      <c r="Q109" s="2"/>
      <c r="R109" s="2"/>
      <c r="S109" s="2"/>
      <c r="T109" s="2"/>
      <c r="U109" s="2"/>
      <c r="V109" s="2"/>
      <c r="W109" s="2"/>
      <c r="X109" s="2"/>
      <c r="Y109" s="2"/>
      <c r="Z109" s="2"/>
    </row>
    <row r="110" spans="6:26" ht="15.75" customHeight="1" x14ac:dyDescent="0.25">
      <c r="F110" s="2"/>
      <c r="G110" s="2"/>
      <c r="H110" s="2"/>
      <c r="I110" s="2"/>
      <c r="J110" s="2"/>
      <c r="K110" s="2"/>
      <c r="L110" s="2"/>
      <c r="M110" s="2"/>
      <c r="N110" s="2"/>
      <c r="O110" s="2"/>
      <c r="P110" s="2"/>
      <c r="Q110" s="2"/>
      <c r="R110" s="2"/>
      <c r="S110" s="2"/>
      <c r="T110" s="2"/>
      <c r="U110" s="2"/>
      <c r="V110" s="2"/>
      <c r="W110" s="2"/>
      <c r="X110" s="2"/>
      <c r="Y110" s="2"/>
      <c r="Z110" s="2"/>
    </row>
    <row r="111" spans="6:26" ht="15.75" customHeight="1" x14ac:dyDescent="0.25">
      <c r="F111" s="2"/>
      <c r="G111" s="2"/>
      <c r="H111" s="2"/>
      <c r="I111" s="2"/>
      <c r="J111" s="2"/>
      <c r="K111" s="2"/>
      <c r="L111" s="2"/>
      <c r="M111" s="2"/>
      <c r="N111" s="2"/>
      <c r="O111" s="2"/>
      <c r="P111" s="2"/>
      <c r="Q111" s="2"/>
      <c r="R111" s="2"/>
      <c r="S111" s="2"/>
      <c r="T111" s="2"/>
      <c r="U111" s="2"/>
      <c r="V111" s="2"/>
      <c r="W111" s="2"/>
      <c r="X111" s="2"/>
      <c r="Y111" s="2"/>
      <c r="Z111" s="2"/>
    </row>
    <row r="112" spans="6:26" ht="15.75" customHeight="1" x14ac:dyDescent="0.25">
      <c r="F112" s="2"/>
      <c r="G112" s="2"/>
      <c r="H112" s="2"/>
      <c r="I112" s="2"/>
      <c r="J112" s="2"/>
      <c r="K112" s="2"/>
      <c r="L112" s="2"/>
      <c r="M112" s="2"/>
      <c r="N112" s="2"/>
      <c r="O112" s="2"/>
      <c r="P112" s="2"/>
      <c r="Q112" s="2"/>
      <c r="R112" s="2"/>
      <c r="S112" s="2"/>
      <c r="T112" s="2"/>
      <c r="U112" s="2"/>
      <c r="V112" s="2"/>
      <c r="W112" s="2"/>
      <c r="X112" s="2"/>
      <c r="Y112" s="2"/>
      <c r="Z112" s="2"/>
    </row>
    <row r="113" spans="6:26" ht="15.75" customHeight="1" x14ac:dyDescent="0.25">
      <c r="F113" s="2"/>
      <c r="G113" s="2"/>
      <c r="H113" s="2"/>
      <c r="I113" s="2"/>
      <c r="J113" s="2"/>
      <c r="K113" s="2"/>
      <c r="L113" s="2"/>
      <c r="M113" s="2"/>
      <c r="N113" s="2"/>
      <c r="O113" s="2"/>
      <c r="P113" s="2"/>
      <c r="Q113" s="2"/>
      <c r="R113" s="2"/>
      <c r="S113" s="2"/>
      <c r="T113" s="2"/>
      <c r="U113" s="2"/>
      <c r="V113" s="2"/>
      <c r="W113" s="2"/>
      <c r="X113" s="2"/>
      <c r="Y113" s="2"/>
      <c r="Z113" s="2"/>
    </row>
    <row r="114" spans="6:26" ht="15.75" customHeight="1" x14ac:dyDescent="0.25">
      <c r="F114" s="2"/>
      <c r="G114" s="2"/>
      <c r="H114" s="2"/>
      <c r="I114" s="2"/>
      <c r="J114" s="2"/>
      <c r="K114" s="2"/>
      <c r="L114" s="2"/>
      <c r="M114" s="2"/>
      <c r="N114" s="2"/>
      <c r="O114" s="2"/>
      <c r="P114" s="2"/>
      <c r="Q114" s="2"/>
      <c r="R114" s="2"/>
      <c r="S114" s="2"/>
      <c r="T114" s="2"/>
      <c r="U114" s="2"/>
      <c r="V114" s="2"/>
      <c r="W114" s="2"/>
      <c r="X114" s="2"/>
      <c r="Y114" s="2"/>
      <c r="Z114" s="2"/>
    </row>
    <row r="115" spans="6:26" ht="15.75" customHeight="1" x14ac:dyDescent="0.25">
      <c r="F115" s="2"/>
      <c r="G115" s="2"/>
      <c r="H115" s="2"/>
      <c r="I115" s="2"/>
      <c r="J115" s="2"/>
      <c r="K115" s="2"/>
      <c r="L115" s="2"/>
      <c r="M115" s="2"/>
      <c r="N115" s="2"/>
      <c r="O115" s="2"/>
      <c r="P115" s="2"/>
      <c r="Q115" s="2"/>
      <c r="R115" s="2"/>
      <c r="S115" s="2"/>
      <c r="T115" s="2"/>
      <c r="U115" s="2"/>
      <c r="V115" s="2"/>
      <c r="W115" s="2"/>
      <c r="X115" s="2"/>
      <c r="Y115" s="2"/>
      <c r="Z115" s="2"/>
    </row>
    <row r="116" spans="6:26" ht="15.75" customHeight="1" x14ac:dyDescent="0.25">
      <c r="F116" s="2"/>
      <c r="G116" s="2"/>
      <c r="H116" s="2"/>
      <c r="I116" s="2"/>
      <c r="J116" s="2"/>
      <c r="K116" s="2"/>
      <c r="L116" s="2"/>
      <c r="M116" s="2"/>
      <c r="N116" s="2"/>
      <c r="O116" s="2"/>
      <c r="P116" s="2"/>
      <c r="Q116" s="2"/>
      <c r="R116" s="2"/>
      <c r="S116" s="2"/>
      <c r="T116" s="2"/>
      <c r="U116" s="2"/>
      <c r="V116" s="2"/>
      <c r="W116" s="2"/>
      <c r="X116" s="2"/>
      <c r="Y116" s="2"/>
      <c r="Z116" s="2"/>
    </row>
    <row r="117" spans="6:26" ht="15.75" customHeight="1" x14ac:dyDescent="0.25">
      <c r="F117" s="2"/>
      <c r="G117" s="2"/>
      <c r="H117" s="2"/>
      <c r="I117" s="2"/>
      <c r="J117" s="2"/>
      <c r="K117" s="2"/>
      <c r="L117" s="2"/>
      <c r="M117" s="2"/>
      <c r="N117" s="2"/>
      <c r="O117" s="2"/>
      <c r="P117" s="2"/>
      <c r="Q117" s="2"/>
      <c r="R117" s="2"/>
      <c r="S117" s="2"/>
      <c r="T117" s="2"/>
      <c r="U117" s="2"/>
      <c r="V117" s="2"/>
      <c r="W117" s="2"/>
      <c r="X117" s="2"/>
      <c r="Y117" s="2"/>
      <c r="Z117" s="2"/>
    </row>
    <row r="118" spans="6:26" ht="15.75" customHeight="1" x14ac:dyDescent="0.25">
      <c r="F118" s="2"/>
      <c r="G118" s="2"/>
      <c r="H118" s="2"/>
      <c r="I118" s="2"/>
      <c r="J118" s="2"/>
      <c r="K118" s="2"/>
      <c r="L118" s="2"/>
      <c r="M118" s="2"/>
      <c r="N118" s="2"/>
      <c r="O118" s="2"/>
      <c r="P118" s="2"/>
      <c r="Q118" s="2"/>
      <c r="R118" s="2"/>
      <c r="S118" s="2"/>
      <c r="T118" s="2"/>
      <c r="U118" s="2"/>
      <c r="V118" s="2"/>
      <c r="W118" s="2"/>
      <c r="X118" s="2"/>
      <c r="Y118" s="2"/>
      <c r="Z118" s="2"/>
    </row>
    <row r="119" spans="6:26" ht="15.75" customHeight="1" x14ac:dyDescent="0.25">
      <c r="F119" s="2"/>
      <c r="G119" s="2"/>
      <c r="H119" s="2"/>
      <c r="I119" s="2"/>
      <c r="J119" s="2"/>
      <c r="K119" s="2"/>
      <c r="L119" s="2"/>
      <c r="M119" s="2"/>
      <c r="N119" s="2"/>
      <c r="O119" s="2"/>
      <c r="P119" s="2"/>
      <c r="Q119" s="2"/>
      <c r="R119" s="2"/>
      <c r="S119" s="2"/>
      <c r="T119" s="2"/>
      <c r="U119" s="2"/>
      <c r="V119" s="2"/>
      <c r="W119" s="2"/>
      <c r="X119" s="2"/>
      <c r="Y119" s="2"/>
      <c r="Z119" s="2"/>
    </row>
    <row r="120" spans="6:26" ht="15.75" customHeight="1" x14ac:dyDescent="0.25">
      <c r="F120" s="2"/>
      <c r="G120" s="2"/>
      <c r="H120" s="2"/>
      <c r="I120" s="2"/>
      <c r="J120" s="2"/>
      <c r="K120" s="2"/>
      <c r="L120" s="2"/>
      <c r="M120" s="2"/>
      <c r="N120" s="2"/>
      <c r="O120" s="2"/>
      <c r="P120" s="2"/>
      <c r="Q120" s="2"/>
      <c r="R120" s="2"/>
      <c r="S120" s="2"/>
      <c r="T120" s="2"/>
      <c r="U120" s="2"/>
      <c r="V120" s="2"/>
      <c r="W120" s="2"/>
      <c r="X120" s="2"/>
      <c r="Y120" s="2"/>
      <c r="Z120" s="2"/>
    </row>
    <row r="121" spans="6:26" ht="15.75" customHeight="1" x14ac:dyDescent="0.25">
      <c r="F121" s="2"/>
      <c r="G121" s="2"/>
      <c r="H121" s="2"/>
      <c r="I121" s="2"/>
      <c r="J121" s="2"/>
      <c r="K121" s="2"/>
      <c r="L121" s="2"/>
      <c r="M121" s="2"/>
      <c r="N121" s="2"/>
      <c r="O121" s="2"/>
      <c r="P121" s="2"/>
      <c r="Q121" s="2"/>
      <c r="R121" s="2"/>
      <c r="S121" s="2"/>
      <c r="T121" s="2"/>
      <c r="U121" s="2"/>
      <c r="V121" s="2"/>
      <c r="W121" s="2"/>
      <c r="X121" s="2"/>
      <c r="Y121" s="2"/>
      <c r="Z121" s="2"/>
    </row>
    <row r="122" spans="6:26" ht="15.75" customHeight="1" x14ac:dyDescent="0.25">
      <c r="F122" s="2"/>
      <c r="G122" s="2"/>
      <c r="H122" s="2"/>
      <c r="I122" s="2"/>
      <c r="J122" s="2"/>
      <c r="K122" s="2"/>
      <c r="L122" s="2"/>
      <c r="M122" s="2"/>
      <c r="N122" s="2"/>
      <c r="O122" s="2"/>
      <c r="P122" s="2"/>
      <c r="Q122" s="2"/>
      <c r="R122" s="2"/>
      <c r="S122" s="2"/>
      <c r="T122" s="2"/>
      <c r="U122" s="2"/>
      <c r="V122" s="2"/>
      <c r="W122" s="2"/>
      <c r="X122" s="2"/>
      <c r="Y122" s="2"/>
      <c r="Z122" s="2"/>
    </row>
    <row r="123" spans="6:26" ht="15.75" customHeight="1" x14ac:dyDescent="0.25">
      <c r="F123" s="2"/>
      <c r="G123" s="2"/>
      <c r="H123" s="2"/>
      <c r="I123" s="2"/>
      <c r="J123" s="2"/>
      <c r="K123" s="2"/>
      <c r="L123" s="2"/>
      <c r="M123" s="2"/>
      <c r="N123" s="2"/>
      <c r="O123" s="2"/>
      <c r="P123" s="2"/>
      <c r="Q123" s="2"/>
      <c r="R123" s="2"/>
      <c r="S123" s="2"/>
      <c r="T123" s="2"/>
      <c r="U123" s="2"/>
      <c r="V123" s="2"/>
      <c r="W123" s="2"/>
      <c r="X123" s="2"/>
      <c r="Y123" s="2"/>
      <c r="Z123" s="2"/>
    </row>
    <row r="124" spans="6:26" ht="15.75" customHeight="1" x14ac:dyDescent="0.25">
      <c r="F124" s="2"/>
      <c r="G124" s="2"/>
      <c r="H124" s="2"/>
      <c r="I124" s="2"/>
      <c r="J124" s="2"/>
      <c r="K124" s="2"/>
      <c r="L124" s="2"/>
      <c r="M124" s="2"/>
      <c r="N124" s="2"/>
      <c r="O124" s="2"/>
      <c r="P124" s="2"/>
      <c r="Q124" s="2"/>
      <c r="R124" s="2"/>
      <c r="S124" s="2"/>
      <c r="T124" s="2"/>
      <c r="U124" s="2"/>
      <c r="V124" s="2"/>
      <c r="W124" s="2"/>
      <c r="X124" s="2"/>
      <c r="Y124" s="2"/>
      <c r="Z124" s="2"/>
    </row>
    <row r="125" spans="6:26" ht="15.75" customHeight="1" x14ac:dyDescent="0.25">
      <c r="F125" s="2"/>
      <c r="G125" s="2"/>
      <c r="H125" s="2"/>
      <c r="I125" s="2"/>
      <c r="J125" s="2"/>
      <c r="K125" s="2"/>
      <c r="L125" s="2"/>
      <c r="M125" s="2"/>
      <c r="N125" s="2"/>
      <c r="O125" s="2"/>
      <c r="P125" s="2"/>
      <c r="Q125" s="2"/>
      <c r="R125" s="2"/>
      <c r="S125" s="2"/>
      <c r="T125" s="2"/>
      <c r="U125" s="2"/>
      <c r="V125" s="2"/>
      <c r="W125" s="2"/>
      <c r="X125" s="2"/>
      <c r="Y125" s="2"/>
      <c r="Z125" s="2"/>
    </row>
    <row r="126" spans="6:26" ht="15.75" customHeight="1" x14ac:dyDescent="0.25">
      <c r="F126" s="2"/>
      <c r="G126" s="2"/>
      <c r="H126" s="2"/>
      <c r="I126" s="2"/>
      <c r="J126" s="2"/>
      <c r="K126" s="2"/>
      <c r="L126" s="2"/>
      <c r="M126" s="2"/>
      <c r="N126" s="2"/>
      <c r="O126" s="2"/>
      <c r="P126" s="2"/>
      <c r="Q126" s="2"/>
      <c r="R126" s="2"/>
      <c r="S126" s="2"/>
      <c r="T126" s="2"/>
      <c r="U126" s="2"/>
      <c r="V126" s="2"/>
      <c r="W126" s="2"/>
      <c r="X126" s="2"/>
      <c r="Y126" s="2"/>
      <c r="Z126" s="2"/>
    </row>
    <row r="127" spans="6:26" ht="15.75" customHeight="1" x14ac:dyDescent="0.25">
      <c r="F127" s="2"/>
      <c r="G127" s="2"/>
      <c r="H127" s="2"/>
      <c r="I127" s="2"/>
      <c r="J127" s="2"/>
      <c r="K127" s="2"/>
      <c r="L127" s="2"/>
      <c r="M127" s="2"/>
      <c r="N127" s="2"/>
      <c r="O127" s="2"/>
      <c r="P127" s="2"/>
      <c r="Q127" s="2"/>
      <c r="R127" s="2"/>
      <c r="S127" s="2"/>
      <c r="T127" s="2"/>
      <c r="U127" s="2"/>
      <c r="V127" s="2"/>
      <c r="W127" s="2"/>
      <c r="X127" s="2"/>
      <c r="Y127" s="2"/>
      <c r="Z127" s="2"/>
    </row>
    <row r="128" spans="6:26" ht="15.75" customHeight="1" x14ac:dyDescent="0.25">
      <c r="F128" s="2"/>
      <c r="G128" s="2"/>
      <c r="H128" s="2"/>
      <c r="I128" s="2"/>
      <c r="J128" s="2"/>
      <c r="K128" s="2"/>
      <c r="L128" s="2"/>
      <c r="M128" s="2"/>
      <c r="N128" s="2"/>
      <c r="O128" s="2"/>
      <c r="P128" s="2"/>
      <c r="Q128" s="2"/>
      <c r="R128" s="2"/>
      <c r="S128" s="2"/>
      <c r="T128" s="2"/>
      <c r="U128" s="2"/>
      <c r="V128" s="2"/>
      <c r="W128" s="2"/>
      <c r="X128" s="2"/>
      <c r="Y128" s="2"/>
      <c r="Z128" s="2"/>
    </row>
    <row r="129" spans="6:26" ht="15.75" customHeight="1" x14ac:dyDescent="0.25">
      <c r="F129" s="2"/>
      <c r="G129" s="2"/>
      <c r="H129" s="2"/>
      <c r="I129" s="2"/>
      <c r="J129" s="2"/>
      <c r="K129" s="2"/>
      <c r="L129" s="2"/>
      <c r="M129" s="2"/>
      <c r="N129" s="2"/>
      <c r="O129" s="2"/>
      <c r="P129" s="2"/>
      <c r="Q129" s="2"/>
      <c r="R129" s="2"/>
      <c r="S129" s="2"/>
      <c r="T129" s="2"/>
      <c r="U129" s="2"/>
      <c r="V129" s="2"/>
      <c r="W129" s="2"/>
      <c r="X129" s="2"/>
      <c r="Y129" s="2"/>
      <c r="Z129" s="2"/>
    </row>
    <row r="130" spans="6:26" ht="15.75" customHeight="1" x14ac:dyDescent="0.25">
      <c r="F130" s="2"/>
      <c r="G130" s="2"/>
      <c r="H130" s="2"/>
      <c r="I130" s="2"/>
      <c r="J130" s="2"/>
      <c r="K130" s="2"/>
      <c r="L130" s="2"/>
      <c r="M130" s="2"/>
      <c r="N130" s="2"/>
      <c r="O130" s="2"/>
      <c r="P130" s="2"/>
      <c r="Q130" s="2"/>
      <c r="R130" s="2"/>
      <c r="S130" s="2"/>
      <c r="T130" s="2"/>
      <c r="U130" s="2"/>
      <c r="V130" s="2"/>
      <c r="W130" s="2"/>
      <c r="X130" s="2"/>
      <c r="Y130" s="2"/>
      <c r="Z130" s="2"/>
    </row>
    <row r="131" spans="6:26" ht="15.75" customHeight="1" x14ac:dyDescent="0.25">
      <c r="F131" s="2"/>
      <c r="G131" s="2"/>
      <c r="H131" s="2"/>
      <c r="I131" s="2"/>
      <c r="J131" s="2"/>
      <c r="K131" s="2"/>
      <c r="L131" s="2"/>
      <c r="M131" s="2"/>
      <c r="N131" s="2"/>
      <c r="O131" s="2"/>
      <c r="P131" s="2"/>
      <c r="Q131" s="2"/>
      <c r="R131" s="2"/>
      <c r="S131" s="2"/>
      <c r="T131" s="2"/>
      <c r="U131" s="2"/>
      <c r="V131" s="2"/>
      <c r="W131" s="2"/>
      <c r="X131" s="2"/>
      <c r="Y131" s="2"/>
      <c r="Z131" s="2"/>
    </row>
    <row r="132" spans="6:26" ht="15.75" customHeight="1" x14ac:dyDescent="0.25">
      <c r="F132" s="2"/>
      <c r="G132" s="2"/>
      <c r="H132" s="2"/>
      <c r="I132" s="2"/>
      <c r="J132" s="2"/>
      <c r="K132" s="2"/>
      <c r="L132" s="2"/>
      <c r="M132" s="2"/>
      <c r="N132" s="2"/>
      <c r="O132" s="2"/>
      <c r="P132" s="2"/>
      <c r="Q132" s="2"/>
      <c r="R132" s="2"/>
      <c r="S132" s="2"/>
      <c r="T132" s="2"/>
      <c r="U132" s="2"/>
      <c r="V132" s="2"/>
      <c r="W132" s="2"/>
      <c r="X132" s="2"/>
      <c r="Y132" s="2"/>
      <c r="Z132" s="2"/>
    </row>
    <row r="133" spans="6:26" ht="15.75" customHeight="1" x14ac:dyDescent="0.25">
      <c r="F133" s="2"/>
      <c r="G133" s="2"/>
      <c r="H133" s="2"/>
      <c r="I133" s="2"/>
      <c r="J133" s="2"/>
      <c r="K133" s="2"/>
      <c r="L133" s="2"/>
      <c r="M133" s="2"/>
      <c r="N133" s="2"/>
      <c r="O133" s="2"/>
      <c r="P133" s="2"/>
      <c r="Q133" s="2"/>
      <c r="R133" s="2"/>
      <c r="S133" s="2"/>
      <c r="T133" s="2"/>
      <c r="U133" s="2"/>
      <c r="V133" s="2"/>
      <c r="W133" s="2"/>
      <c r="X133" s="2"/>
      <c r="Y133" s="2"/>
      <c r="Z133" s="2"/>
    </row>
    <row r="134" spans="6:26" ht="15.75" customHeight="1" x14ac:dyDescent="0.25">
      <c r="F134" s="2"/>
      <c r="G134" s="2"/>
      <c r="H134" s="2"/>
      <c r="I134" s="2"/>
      <c r="J134" s="2"/>
      <c r="K134" s="2"/>
      <c r="L134" s="2"/>
      <c r="M134" s="2"/>
      <c r="N134" s="2"/>
      <c r="O134" s="2"/>
      <c r="P134" s="2"/>
      <c r="Q134" s="2"/>
      <c r="R134" s="2"/>
      <c r="S134" s="2"/>
      <c r="T134" s="2"/>
      <c r="U134" s="2"/>
      <c r="V134" s="2"/>
      <c r="W134" s="2"/>
      <c r="X134" s="2"/>
      <c r="Y134" s="2"/>
      <c r="Z134" s="2"/>
    </row>
    <row r="135" spans="6:26" ht="15.75" customHeight="1" x14ac:dyDescent="0.25">
      <c r="F135" s="2"/>
      <c r="G135" s="2"/>
      <c r="H135" s="2"/>
      <c r="I135" s="2"/>
      <c r="J135" s="2"/>
      <c r="K135" s="2"/>
      <c r="L135" s="2"/>
      <c r="M135" s="2"/>
      <c r="N135" s="2"/>
      <c r="O135" s="2"/>
      <c r="P135" s="2"/>
      <c r="Q135" s="2"/>
      <c r="R135" s="2"/>
      <c r="S135" s="2"/>
      <c r="T135" s="2"/>
      <c r="U135" s="2"/>
      <c r="V135" s="2"/>
      <c r="W135" s="2"/>
      <c r="X135" s="2"/>
      <c r="Y135" s="2"/>
      <c r="Z135" s="2"/>
    </row>
    <row r="136" spans="6:26" ht="15.75" customHeight="1" x14ac:dyDescent="0.25">
      <c r="F136" s="2"/>
      <c r="G136" s="2"/>
      <c r="H136" s="2"/>
      <c r="I136" s="2"/>
      <c r="J136" s="2"/>
      <c r="K136" s="2"/>
      <c r="L136" s="2"/>
      <c r="M136" s="2"/>
      <c r="N136" s="2"/>
      <c r="O136" s="2"/>
      <c r="P136" s="2"/>
      <c r="Q136" s="2"/>
      <c r="R136" s="2"/>
      <c r="S136" s="2"/>
      <c r="T136" s="2"/>
      <c r="U136" s="2"/>
      <c r="V136" s="2"/>
      <c r="W136" s="2"/>
      <c r="X136" s="2"/>
      <c r="Y136" s="2"/>
      <c r="Z136" s="2"/>
    </row>
    <row r="137" spans="6:26" ht="15.75" customHeight="1" x14ac:dyDescent="0.25">
      <c r="F137" s="2"/>
      <c r="G137" s="2"/>
      <c r="H137" s="2"/>
      <c r="I137" s="2"/>
      <c r="J137" s="2"/>
      <c r="K137" s="2"/>
      <c r="L137" s="2"/>
      <c r="M137" s="2"/>
      <c r="N137" s="2"/>
      <c r="O137" s="2"/>
      <c r="P137" s="2"/>
      <c r="Q137" s="2"/>
      <c r="R137" s="2"/>
      <c r="S137" s="2"/>
      <c r="T137" s="2"/>
      <c r="U137" s="2"/>
      <c r="V137" s="2"/>
      <c r="W137" s="2"/>
      <c r="X137" s="2"/>
      <c r="Y137" s="2"/>
      <c r="Z137" s="2"/>
    </row>
    <row r="138" spans="6:26" ht="15.75" customHeight="1" x14ac:dyDescent="0.25">
      <c r="F138" s="2"/>
      <c r="G138" s="2"/>
      <c r="H138" s="2"/>
      <c r="I138" s="2"/>
      <c r="J138" s="2"/>
      <c r="K138" s="2"/>
      <c r="L138" s="2"/>
      <c r="M138" s="2"/>
      <c r="N138" s="2"/>
      <c r="O138" s="2"/>
      <c r="P138" s="2"/>
      <c r="Q138" s="2"/>
      <c r="R138" s="2"/>
      <c r="S138" s="2"/>
      <c r="T138" s="2"/>
      <c r="U138" s="2"/>
      <c r="V138" s="2"/>
      <c r="W138" s="2"/>
      <c r="X138" s="2"/>
      <c r="Y138" s="2"/>
      <c r="Z138" s="2"/>
    </row>
    <row r="139" spans="6:26" ht="15.75" customHeight="1" x14ac:dyDescent="0.25">
      <c r="F139" s="2"/>
      <c r="G139" s="2"/>
      <c r="H139" s="2"/>
      <c r="I139" s="2"/>
      <c r="J139" s="2"/>
      <c r="K139" s="2"/>
      <c r="L139" s="2"/>
      <c r="M139" s="2"/>
      <c r="N139" s="2"/>
      <c r="O139" s="2"/>
      <c r="P139" s="2"/>
      <c r="Q139" s="2"/>
      <c r="R139" s="2"/>
      <c r="S139" s="2"/>
      <c r="T139" s="2"/>
      <c r="U139" s="2"/>
      <c r="V139" s="2"/>
      <c r="W139" s="2"/>
      <c r="X139" s="2"/>
      <c r="Y139" s="2"/>
      <c r="Z139" s="2"/>
    </row>
    <row r="140" spans="6:26" ht="15.75" customHeight="1" x14ac:dyDescent="0.25">
      <c r="F140" s="2"/>
      <c r="G140" s="2"/>
      <c r="H140" s="2"/>
      <c r="I140" s="2"/>
      <c r="J140" s="2"/>
      <c r="K140" s="2"/>
      <c r="L140" s="2"/>
      <c r="M140" s="2"/>
      <c r="N140" s="2"/>
      <c r="O140" s="2"/>
      <c r="P140" s="2"/>
      <c r="Q140" s="2"/>
      <c r="R140" s="2"/>
      <c r="S140" s="2"/>
      <c r="T140" s="2"/>
      <c r="U140" s="2"/>
      <c r="V140" s="2"/>
      <c r="W140" s="2"/>
      <c r="X140" s="2"/>
      <c r="Y140" s="2"/>
      <c r="Z140" s="2"/>
    </row>
    <row r="141" spans="6:26" ht="15.75" customHeight="1" x14ac:dyDescent="0.25">
      <c r="F141" s="2"/>
      <c r="G141" s="2"/>
      <c r="H141" s="2"/>
      <c r="I141" s="2"/>
      <c r="J141" s="2"/>
      <c r="K141" s="2"/>
      <c r="L141" s="2"/>
      <c r="M141" s="2"/>
      <c r="N141" s="2"/>
      <c r="O141" s="2"/>
      <c r="P141" s="2"/>
      <c r="Q141" s="2"/>
      <c r="R141" s="2"/>
      <c r="S141" s="2"/>
      <c r="T141" s="2"/>
      <c r="U141" s="2"/>
      <c r="V141" s="2"/>
      <c r="W141" s="2"/>
      <c r="X141" s="2"/>
      <c r="Y141" s="2"/>
      <c r="Z141" s="2"/>
    </row>
    <row r="142" spans="6:26" ht="15.75" customHeight="1" x14ac:dyDescent="0.25">
      <c r="F142" s="2"/>
      <c r="G142" s="2"/>
      <c r="H142" s="2"/>
      <c r="I142" s="2"/>
      <c r="J142" s="2"/>
      <c r="K142" s="2"/>
      <c r="L142" s="2"/>
      <c r="M142" s="2"/>
      <c r="N142" s="2"/>
      <c r="O142" s="2"/>
      <c r="P142" s="2"/>
      <c r="Q142" s="2"/>
      <c r="R142" s="2"/>
      <c r="S142" s="2"/>
      <c r="T142" s="2"/>
      <c r="U142" s="2"/>
      <c r="V142" s="2"/>
      <c r="W142" s="2"/>
      <c r="X142" s="2"/>
      <c r="Y142" s="2"/>
      <c r="Z142" s="2"/>
    </row>
    <row r="143" spans="6:26" ht="15.75" customHeight="1" x14ac:dyDescent="0.25">
      <c r="F143" s="2"/>
      <c r="G143" s="2"/>
      <c r="H143" s="2"/>
      <c r="I143" s="2"/>
      <c r="J143" s="2"/>
      <c r="K143" s="2"/>
      <c r="L143" s="2"/>
      <c r="M143" s="2"/>
      <c r="N143" s="2"/>
      <c r="O143" s="2"/>
      <c r="P143" s="2"/>
      <c r="Q143" s="2"/>
      <c r="R143" s="2"/>
      <c r="S143" s="2"/>
      <c r="T143" s="2"/>
      <c r="U143" s="2"/>
      <c r="V143" s="2"/>
      <c r="W143" s="2"/>
      <c r="X143" s="2"/>
      <c r="Y143" s="2"/>
      <c r="Z143" s="2"/>
    </row>
    <row r="144" spans="6:26" ht="15.75" customHeight="1" x14ac:dyDescent="0.25">
      <c r="F144" s="2"/>
      <c r="G144" s="2"/>
      <c r="H144" s="2"/>
      <c r="I144" s="2"/>
      <c r="J144" s="2"/>
      <c r="K144" s="2"/>
      <c r="L144" s="2"/>
      <c r="M144" s="2"/>
      <c r="N144" s="2"/>
      <c r="O144" s="2"/>
      <c r="P144" s="2"/>
      <c r="Q144" s="2"/>
      <c r="R144" s="2"/>
      <c r="S144" s="2"/>
      <c r="T144" s="2"/>
      <c r="U144" s="2"/>
      <c r="V144" s="2"/>
      <c r="W144" s="2"/>
      <c r="X144" s="2"/>
      <c r="Y144" s="2"/>
      <c r="Z144" s="2"/>
    </row>
    <row r="145" spans="6:26" ht="15.75" customHeight="1" x14ac:dyDescent="0.25">
      <c r="F145" s="2"/>
      <c r="G145" s="2"/>
      <c r="H145" s="2"/>
      <c r="I145" s="2"/>
      <c r="J145" s="2"/>
      <c r="K145" s="2"/>
      <c r="L145" s="2"/>
      <c r="M145" s="2"/>
      <c r="N145" s="2"/>
      <c r="O145" s="2"/>
      <c r="P145" s="2"/>
      <c r="Q145" s="2"/>
      <c r="R145" s="2"/>
      <c r="S145" s="2"/>
      <c r="T145" s="2"/>
      <c r="U145" s="2"/>
      <c r="V145" s="2"/>
      <c r="W145" s="2"/>
      <c r="X145" s="2"/>
      <c r="Y145" s="2"/>
      <c r="Z145" s="2"/>
    </row>
    <row r="146" spans="6:26" ht="15.75" customHeight="1" x14ac:dyDescent="0.25">
      <c r="F146" s="2"/>
      <c r="G146" s="2"/>
      <c r="H146" s="2"/>
      <c r="I146" s="2"/>
      <c r="J146" s="2"/>
      <c r="K146" s="2"/>
      <c r="L146" s="2"/>
      <c r="M146" s="2"/>
      <c r="N146" s="2"/>
      <c r="O146" s="2"/>
      <c r="P146" s="2"/>
      <c r="Q146" s="2"/>
      <c r="R146" s="2"/>
      <c r="S146" s="2"/>
      <c r="T146" s="2"/>
      <c r="U146" s="2"/>
      <c r="V146" s="2"/>
      <c r="W146" s="2"/>
      <c r="X146" s="2"/>
      <c r="Y146" s="2"/>
      <c r="Z146" s="2"/>
    </row>
    <row r="147" spans="6:26" ht="15.75" customHeight="1" x14ac:dyDescent="0.25">
      <c r="F147" s="2"/>
      <c r="G147" s="2"/>
      <c r="H147" s="2"/>
      <c r="I147" s="2"/>
      <c r="J147" s="2"/>
      <c r="K147" s="2"/>
      <c r="L147" s="2"/>
      <c r="M147" s="2"/>
      <c r="N147" s="2"/>
      <c r="O147" s="2"/>
      <c r="P147" s="2"/>
      <c r="Q147" s="2"/>
      <c r="R147" s="2"/>
      <c r="S147" s="2"/>
      <c r="T147" s="2"/>
      <c r="U147" s="2"/>
      <c r="V147" s="2"/>
      <c r="W147" s="2"/>
      <c r="X147" s="2"/>
      <c r="Y147" s="2"/>
      <c r="Z147" s="2"/>
    </row>
    <row r="148" spans="6:26" ht="15.75" customHeight="1" x14ac:dyDescent="0.25">
      <c r="F148" s="2"/>
      <c r="G148" s="2"/>
      <c r="H148" s="2"/>
      <c r="I148" s="2"/>
      <c r="J148" s="2"/>
      <c r="K148" s="2"/>
      <c r="L148" s="2"/>
      <c r="M148" s="2"/>
      <c r="N148" s="2"/>
      <c r="O148" s="2"/>
      <c r="P148" s="2"/>
      <c r="Q148" s="2"/>
      <c r="R148" s="2"/>
      <c r="S148" s="2"/>
      <c r="T148" s="2"/>
      <c r="U148" s="2"/>
      <c r="V148" s="2"/>
      <c r="W148" s="2"/>
      <c r="X148" s="2"/>
      <c r="Y148" s="2"/>
      <c r="Z148" s="2"/>
    </row>
    <row r="149" spans="6:26" ht="15.75" customHeight="1" x14ac:dyDescent="0.25">
      <c r="F149" s="2"/>
      <c r="G149" s="2"/>
      <c r="H149" s="2"/>
      <c r="I149" s="2"/>
      <c r="J149" s="2"/>
      <c r="K149" s="2"/>
      <c r="L149" s="2"/>
      <c r="M149" s="2"/>
      <c r="N149" s="2"/>
      <c r="O149" s="2"/>
      <c r="P149" s="2"/>
      <c r="Q149" s="2"/>
      <c r="R149" s="2"/>
      <c r="S149" s="2"/>
      <c r="T149" s="2"/>
      <c r="U149" s="2"/>
      <c r="V149" s="2"/>
      <c r="W149" s="2"/>
      <c r="X149" s="2"/>
      <c r="Y149" s="2"/>
      <c r="Z149" s="2"/>
    </row>
    <row r="150" spans="6:26" ht="15.75" customHeight="1" x14ac:dyDescent="0.25">
      <c r="F150" s="2"/>
      <c r="G150" s="2"/>
      <c r="H150" s="2"/>
      <c r="I150" s="2"/>
      <c r="J150" s="2"/>
      <c r="K150" s="2"/>
      <c r="L150" s="2"/>
      <c r="M150" s="2"/>
      <c r="N150" s="2"/>
      <c r="O150" s="2"/>
      <c r="P150" s="2"/>
      <c r="Q150" s="2"/>
      <c r="R150" s="2"/>
      <c r="S150" s="2"/>
      <c r="T150" s="2"/>
      <c r="U150" s="2"/>
      <c r="V150" s="2"/>
      <c r="W150" s="2"/>
      <c r="X150" s="2"/>
      <c r="Y150" s="2"/>
      <c r="Z150" s="2"/>
    </row>
    <row r="151" spans="6:26" ht="15.75" customHeight="1" x14ac:dyDescent="0.25">
      <c r="F151" s="2"/>
      <c r="G151" s="2"/>
      <c r="H151" s="2"/>
      <c r="I151" s="2"/>
      <c r="J151" s="2"/>
      <c r="K151" s="2"/>
      <c r="L151" s="2"/>
      <c r="M151" s="2"/>
      <c r="N151" s="2"/>
      <c r="O151" s="2"/>
      <c r="P151" s="2"/>
      <c r="Q151" s="2"/>
      <c r="R151" s="2"/>
      <c r="S151" s="2"/>
      <c r="T151" s="2"/>
      <c r="U151" s="2"/>
      <c r="V151" s="2"/>
      <c r="W151" s="2"/>
      <c r="X151" s="2"/>
      <c r="Y151" s="2"/>
      <c r="Z151" s="2"/>
    </row>
    <row r="152" spans="6:26" ht="15.75" customHeight="1" x14ac:dyDescent="0.25">
      <c r="F152" s="2"/>
      <c r="G152" s="2"/>
      <c r="H152" s="2"/>
      <c r="I152" s="2"/>
      <c r="J152" s="2"/>
      <c r="K152" s="2"/>
      <c r="L152" s="2"/>
      <c r="M152" s="2"/>
      <c r="N152" s="2"/>
      <c r="O152" s="2"/>
      <c r="P152" s="2"/>
      <c r="Q152" s="2"/>
      <c r="R152" s="2"/>
      <c r="S152" s="2"/>
      <c r="T152" s="2"/>
      <c r="U152" s="2"/>
      <c r="V152" s="2"/>
      <c r="W152" s="2"/>
      <c r="X152" s="2"/>
      <c r="Y152" s="2"/>
      <c r="Z152" s="2"/>
    </row>
    <row r="153" spans="6:26" ht="15.75" customHeight="1" x14ac:dyDescent="0.25">
      <c r="F153" s="2"/>
      <c r="G153" s="2"/>
      <c r="H153" s="2"/>
      <c r="I153" s="2"/>
      <c r="J153" s="2"/>
      <c r="K153" s="2"/>
      <c r="L153" s="2"/>
      <c r="M153" s="2"/>
      <c r="N153" s="2"/>
      <c r="O153" s="2"/>
      <c r="P153" s="2"/>
      <c r="Q153" s="2"/>
      <c r="R153" s="2"/>
      <c r="S153" s="2"/>
      <c r="T153" s="2"/>
      <c r="U153" s="2"/>
      <c r="V153" s="2"/>
      <c r="W153" s="2"/>
      <c r="X153" s="2"/>
      <c r="Y153" s="2"/>
      <c r="Z153" s="2"/>
    </row>
    <row r="154" spans="6:26" ht="15.75" customHeight="1" x14ac:dyDescent="0.25">
      <c r="F154" s="2"/>
      <c r="G154" s="2"/>
      <c r="H154" s="2"/>
      <c r="I154" s="2"/>
      <c r="J154" s="2"/>
      <c r="K154" s="2"/>
      <c r="L154" s="2"/>
      <c r="M154" s="2"/>
      <c r="N154" s="2"/>
      <c r="O154" s="2"/>
      <c r="P154" s="2"/>
      <c r="Q154" s="2"/>
      <c r="R154" s="2"/>
      <c r="S154" s="2"/>
      <c r="T154" s="2"/>
      <c r="U154" s="2"/>
      <c r="V154" s="2"/>
      <c r="W154" s="2"/>
      <c r="X154" s="2"/>
      <c r="Y154" s="2"/>
      <c r="Z154" s="2"/>
    </row>
    <row r="155" spans="6:26" ht="15.75" customHeight="1" x14ac:dyDescent="0.25">
      <c r="F155" s="2"/>
      <c r="G155" s="2"/>
      <c r="H155" s="2"/>
      <c r="I155" s="2"/>
      <c r="J155" s="2"/>
      <c r="K155" s="2"/>
      <c r="L155" s="2"/>
      <c r="M155" s="2"/>
      <c r="N155" s="2"/>
      <c r="O155" s="2"/>
      <c r="P155" s="2"/>
      <c r="Q155" s="2"/>
      <c r="R155" s="2"/>
      <c r="S155" s="2"/>
      <c r="T155" s="2"/>
      <c r="U155" s="2"/>
      <c r="V155" s="2"/>
      <c r="W155" s="2"/>
      <c r="X155" s="2"/>
      <c r="Y155" s="2"/>
      <c r="Z155" s="2"/>
    </row>
    <row r="156" spans="6:26" ht="15.75" customHeight="1" x14ac:dyDescent="0.25">
      <c r="F156" s="2"/>
      <c r="G156" s="2"/>
      <c r="H156" s="2"/>
      <c r="I156" s="2"/>
      <c r="J156" s="2"/>
      <c r="K156" s="2"/>
      <c r="L156" s="2"/>
      <c r="M156" s="2"/>
      <c r="N156" s="2"/>
      <c r="O156" s="2"/>
      <c r="P156" s="2"/>
      <c r="Q156" s="2"/>
      <c r="R156" s="2"/>
      <c r="S156" s="2"/>
      <c r="T156" s="2"/>
      <c r="U156" s="2"/>
      <c r="V156" s="2"/>
      <c r="W156" s="2"/>
      <c r="X156" s="2"/>
      <c r="Y156" s="2"/>
      <c r="Z156" s="2"/>
    </row>
    <row r="157" spans="6:26" ht="15.75" customHeight="1" x14ac:dyDescent="0.25">
      <c r="F157" s="2"/>
      <c r="G157" s="2"/>
      <c r="H157" s="2"/>
      <c r="I157" s="2"/>
      <c r="J157" s="2"/>
      <c r="K157" s="2"/>
      <c r="L157" s="2"/>
      <c r="M157" s="2"/>
      <c r="N157" s="2"/>
      <c r="O157" s="2"/>
      <c r="P157" s="2"/>
      <c r="Q157" s="2"/>
      <c r="R157" s="2"/>
      <c r="S157" s="2"/>
      <c r="T157" s="2"/>
      <c r="U157" s="2"/>
      <c r="V157" s="2"/>
      <c r="W157" s="2"/>
      <c r="X157" s="2"/>
      <c r="Y157" s="2"/>
      <c r="Z157" s="2"/>
    </row>
    <row r="158" spans="6:26" ht="15.75" customHeight="1" x14ac:dyDescent="0.25">
      <c r="F158" s="2"/>
      <c r="G158" s="2"/>
      <c r="H158" s="2"/>
      <c r="I158" s="2"/>
      <c r="J158" s="2"/>
      <c r="K158" s="2"/>
      <c r="L158" s="2"/>
      <c r="M158" s="2"/>
      <c r="N158" s="2"/>
      <c r="O158" s="2"/>
      <c r="P158" s="2"/>
      <c r="Q158" s="2"/>
      <c r="R158" s="2"/>
      <c r="S158" s="2"/>
      <c r="T158" s="2"/>
      <c r="U158" s="2"/>
      <c r="V158" s="2"/>
      <c r="W158" s="2"/>
      <c r="X158" s="2"/>
      <c r="Y158" s="2"/>
      <c r="Z158" s="2"/>
    </row>
    <row r="159" spans="6:26" ht="15.75" customHeight="1" x14ac:dyDescent="0.25">
      <c r="F159" s="2"/>
      <c r="G159" s="2"/>
      <c r="H159" s="2"/>
      <c r="I159" s="2"/>
      <c r="J159" s="2"/>
      <c r="K159" s="2"/>
      <c r="L159" s="2"/>
      <c r="M159" s="2"/>
      <c r="N159" s="2"/>
      <c r="O159" s="2"/>
      <c r="P159" s="2"/>
      <c r="Q159" s="2"/>
      <c r="R159" s="2"/>
      <c r="S159" s="2"/>
      <c r="T159" s="2"/>
      <c r="U159" s="2"/>
      <c r="V159" s="2"/>
      <c r="W159" s="2"/>
      <c r="X159" s="2"/>
      <c r="Y159" s="2"/>
      <c r="Z159" s="2"/>
    </row>
    <row r="160" spans="6:26" ht="15.75" customHeight="1" x14ac:dyDescent="0.25">
      <c r="F160" s="2"/>
      <c r="G160" s="2"/>
      <c r="H160" s="2"/>
      <c r="I160" s="2"/>
      <c r="J160" s="2"/>
      <c r="K160" s="2"/>
      <c r="L160" s="2"/>
      <c r="M160" s="2"/>
      <c r="N160" s="2"/>
      <c r="O160" s="2"/>
      <c r="P160" s="2"/>
      <c r="Q160" s="2"/>
      <c r="R160" s="2"/>
      <c r="S160" s="2"/>
      <c r="T160" s="2"/>
      <c r="U160" s="2"/>
      <c r="V160" s="2"/>
      <c r="W160" s="2"/>
      <c r="X160" s="2"/>
      <c r="Y160" s="2"/>
      <c r="Z160" s="2"/>
    </row>
    <row r="161" spans="6:26" ht="15.75" customHeight="1" x14ac:dyDescent="0.25">
      <c r="F161" s="2"/>
      <c r="G161" s="2"/>
      <c r="H161" s="2"/>
      <c r="I161" s="2"/>
      <c r="J161" s="2"/>
      <c r="K161" s="2"/>
      <c r="L161" s="2"/>
      <c r="M161" s="2"/>
      <c r="N161" s="2"/>
      <c r="O161" s="2"/>
      <c r="P161" s="2"/>
      <c r="Q161" s="2"/>
      <c r="R161" s="2"/>
      <c r="S161" s="2"/>
      <c r="T161" s="2"/>
      <c r="U161" s="2"/>
      <c r="V161" s="2"/>
      <c r="W161" s="2"/>
      <c r="X161" s="2"/>
      <c r="Y161" s="2"/>
      <c r="Z161" s="2"/>
    </row>
    <row r="162" spans="6:26" ht="15.75" customHeight="1" x14ac:dyDescent="0.25">
      <c r="F162" s="2"/>
      <c r="G162" s="2"/>
      <c r="H162" s="2"/>
      <c r="I162" s="2"/>
      <c r="J162" s="2"/>
      <c r="K162" s="2"/>
      <c r="L162" s="2"/>
      <c r="M162" s="2"/>
      <c r="N162" s="2"/>
      <c r="O162" s="2"/>
      <c r="P162" s="2"/>
      <c r="Q162" s="2"/>
      <c r="R162" s="2"/>
      <c r="S162" s="2"/>
      <c r="T162" s="2"/>
      <c r="U162" s="2"/>
      <c r="V162" s="2"/>
      <c r="W162" s="2"/>
      <c r="X162" s="2"/>
      <c r="Y162" s="2"/>
      <c r="Z162" s="2"/>
    </row>
    <row r="163" spans="6:26" ht="15.75" customHeight="1" x14ac:dyDescent="0.25">
      <c r="F163" s="2"/>
      <c r="G163" s="2"/>
      <c r="H163" s="2"/>
      <c r="I163" s="2"/>
      <c r="J163" s="2"/>
      <c r="K163" s="2"/>
      <c r="L163" s="2"/>
      <c r="M163" s="2"/>
      <c r="N163" s="2"/>
      <c r="O163" s="2"/>
      <c r="P163" s="2"/>
      <c r="Q163" s="2"/>
      <c r="R163" s="2"/>
      <c r="S163" s="2"/>
      <c r="T163" s="2"/>
      <c r="U163" s="2"/>
      <c r="V163" s="2"/>
      <c r="W163" s="2"/>
      <c r="X163" s="2"/>
      <c r="Y163" s="2"/>
      <c r="Z163" s="2"/>
    </row>
    <row r="164" spans="6:26" ht="15.75" customHeight="1" x14ac:dyDescent="0.25">
      <c r="F164" s="2"/>
      <c r="G164" s="2"/>
      <c r="H164" s="2"/>
      <c r="I164" s="2"/>
      <c r="J164" s="2"/>
      <c r="K164" s="2"/>
      <c r="L164" s="2"/>
      <c r="M164" s="2"/>
      <c r="N164" s="2"/>
      <c r="O164" s="2"/>
      <c r="P164" s="2"/>
      <c r="Q164" s="2"/>
      <c r="R164" s="2"/>
      <c r="S164" s="2"/>
      <c r="T164" s="2"/>
      <c r="U164" s="2"/>
      <c r="V164" s="2"/>
      <c r="W164" s="2"/>
      <c r="X164" s="2"/>
      <c r="Y164" s="2"/>
      <c r="Z164" s="2"/>
    </row>
    <row r="165" spans="6:26" ht="15.75" customHeight="1" x14ac:dyDescent="0.25">
      <c r="F165" s="2"/>
      <c r="G165" s="2"/>
      <c r="H165" s="2"/>
      <c r="I165" s="2"/>
      <c r="J165" s="2"/>
      <c r="K165" s="2"/>
      <c r="L165" s="2"/>
      <c r="M165" s="2"/>
      <c r="N165" s="2"/>
      <c r="O165" s="2"/>
      <c r="P165" s="2"/>
      <c r="Q165" s="2"/>
      <c r="R165" s="2"/>
      <c r="S165" s="2"/>
      <c r="T165" s="2"/>
      <c r="U165" s="2"/>
      <c r="V165" s="2"/>
      <c r="W165" s="2"/>
      <c r="X165" s="2"/>
      <c r="Y165" s="2"/>
      <c r="Z165" s="2"/>
    </row>
    <row r="166" spans="6:26" ht="15.75" customHeight="1" x14ac:dyDescent="0.25">
      <c r="F166" s="2"/>
      <c r="G166" s="2"/>
      <c r="H166" s="2"/>
      <c r="I166" s="2"/>
      <c r="J166" s="2"/>
      <c r="K166" s="2"/>
      <c r="L166" s="2"/>
      <c r="M166" s="2"/>
      <c r="N166" s="2"/>
      <c r="O166" s="2"/>
      <c r="P166" s="2"/>
      <c r="Q166" s="2"/>
      <c r="R166" s="2"/>
      <c r="S166" s="2"/>
      <c r="T166" s="2"/>
      <c r="U166" s="2"/>
      <c r="V166" s="2"/>
      <c r="W166" s="2"/>
      <c r="X166" s="2"/>
      <c r="Y166" s="2"/>
      <c r="Z166" s="2"/>
    </row>
    <row r="167" spans="6:26" ht="15.75" customHeight="1" x14ac:dyDescent="0.25">
      <c r="F167" s="2"/>
      <c r="G167" s="2"/>
      <c r="H167" s="2"/>
      <c r="I167" s="2"/>
      <c r="J167" s="2"/>
      <c r="K167" s="2"/>
      <c r="L167" s="2"/>
      <c r="M167" s="2"/>
      <c r="N167" s="2"/>
      <c r="O167" s="2"/>
      <c r="P167" s="2"/>
      <c r="Q167" s="2"/>
      <c r="R167" s="2"/>
      <c r="S167" s="2"/>
      <c r="T167" s="2"/>
      <c r="U167" s="2"/>
      <c r="V167" s="2"/>
      <c r="W167" s="2"/>
      <c r="X167" s="2"/>
      <c r="Y167" s="2"/>
      <c r="Z167" s="2"/>
    </row>
    <row r="168" spans="6:26" ht="15.75" customHeight="1" x14ac:dyDescent="0.25">
      <c r="F168" s="2"/>
      <c r="G168" s="2"/>
      <c r="H168" s="2"/>
      <c r="I168" s="2"/>
      <c r="J168" s="2"/>
      <c r="K168" s="2"/>
      <c r="L168" s="2"/>
      <c r="M168" s="2"/>
      <c r="N168" s="2"/>
      <c r="O168" s="2"/>
      <c r="P168" s="2"/>
      <c r="Q168" s="2"/>
      <c r="R168" s="2"/>
      <c r="S168" s="2"/>
      <c r="T168" s="2"/>
      <c r="U168" s="2"/>
      <c r="V168" s="2"/>
      <c r="W168" s="2"/>
      <c r="X168" s="2"/>
      <c r="Y168" s="2"/>
      <c r="Z168" s="2"/>
    </row>
    <row r="169" spans="6:26" ht="15.75" customHeight="1" x14ac:dyDescent="0.25">
      <c r="F169" s="2"/>
      <c r="G169" s="2"/>
      <c r="H169" s="2"/>
      <c r="I169" s="2"/>
      <c r="J169" s="2"/>
      <c r="K169" s="2"/>
      <c r="L169" s="2"/>
      <c r="M169" s="2"/>
      <c r="N169" s="2"/>
      <c r="O169" s="2"/>
      <c r="P169" s="2"/>
      <c r="Q169" s="2"/>
      <c r="R169" s="2"/>
      <c r="S169" s="2"/>
      <c r="T169" s="2"/>
      <c r="U169" s="2"/>
      <c r="V169" s="2"/>
      <c r="W169" s="2"/>
      <c r="X169" s="2"/>
      <c r="Y169" s="2"/>
      <c r="Z169" s="2"/>
    </row>
    <row r="170" spans="6:26" ht="15.75" customHeight="1" x14ac:dyDescent="0.25">
      <c r="F170" s="2"/>
      <c r="G170" s="2"/>
      <c r="H170" s="2"/>
      <c r="I170" s="2"/>
      <c r="J170" s="2"/>
      <c r="K170" s="2"/>
      <c r="L170" s="2"/>
      <c r="M170" s="2"/>
      <c r="N170" s="2"/>
      <c r="O170" s="2"/>
      <c r="P170" s="2"/>
      <c r="Q170" s="2"/>
      <c r="R170" s="2"/>
      <c r="S170" s="2"/>
      <c r="T170" s="2"/>
      <c r="U170" s="2"/>
      <c r="V170" s="2"/>
      <c r="W170" s="2"/>
      <c r="X170" s="2"/>
      <c r="Y170" s="2"/>
      <c r="Z170" s="2"/>
    </row>
    <row r="171" spans="6:26" ht="15.75" customHeight="1" x14ac:dyDescent="0.25">
      <c r="F171" s="2"/>
      <c r="G171" s="2"/>
      <c r="H171" s="2"/>
      <c r="I171" s="2"/>
      <c r="J171" s="2"/>
      <c r="K171" s="2"/>
      <c r="L171" s="2"/>
      <c r="M171" s="2"/>
      <c r="N171" s="2"/>
      <c r="O171" s="2"/>
      <c r="P171" s="2"/>
      <c r="Q171" s="2"/>
      <c r="R171" s="2"/>
      <c r="S171" s="2"/>
      <c r="T171" s="2"/>
      <c r="U171" s="2"/>
      <c r="V171" s="2"/>
      <c r="W171" s="2"/>
      <c r="X171" s="2"/>
      <c r="Y171" s="2"/>
      <c r="Z171" s="2"/>
    </row>
    <row r="172" spans="6:26" ht="15.75" customHeight="1" x14ac:dyDescent="0.25">
      <c r="F172" s="2"/>
      <c r="G172" s="2"/>
      <c r="H172" s="2"/>
      <c r="I172" s="2"/>
      <c r="J172" s="2"/>
      <c r="K172" s="2"/>
      <c r="L172" s="2"/>
      <c r="M172" s="2"/>
      <c r="N172" s="2"/>
      <c r="O172" s="2"/>
      <c r="P172" s="2"/>
      <c r="Q172" s="2"/>
      <c r="R172" s="2"/>
      <c r="S172" s="2"/>
      <c r="T172" s="2"/>
      <c r="U172" s="2"/>
      <c r="V172" s="2"/>
      <c r="W172" s="2"/>
      <c r="X172" s="2"/>
      <c r="Y172" s="2"/>
      <c r="Z172" s="2"/>
    </row>
    <row r="173" spans="6:26" ht="15.75" customHeight="1" x14ac:dyDescent="0.25">
      <c r="F173" s="2"/>
      <c r="G173" s="2"/>
      <c r="H173" s="2"/>
      <c r="I173" s="2"/>
      <c r="J173" s="2"/>
      <c r="K173" s="2"/>
      <c r="L173" s="2"/>
      <c r="M173" s="2"/>
      <c r="N173" s="2"/>
      <c r="O173" s="2"/>
      <c r="P173" s="2"/>
      <c r="Q173" s="2"/>
      <c r="R173" s="2"/>
      <c r="S173" s="2"/>
      <c r="T173" s="2"/>
      <c r="U173" s="2"/>
      <c r="V173" s="2"/>
      <c r="W173" s="2"/>
      <c r="X173" s="2"/>
      <c r="Y173" s="2"/>
      <c r="Z173" s="2"/>
    </row>
    <row r="174" spans="6:26" ht="15.75" customHeight="1" x14ac:dyDescent="0.25">
      <c r="F174" s="2"/>
      <c r="G174" s="2"/>
      <c r="H174" s="2"/>
      <c r="I174" s="2"/>
      <c r="J174" s="2"/>
      <c r="K174" s="2"/>
      <c r="L174" s="2"/>
      <c r="M174" s="2"/>
      <c r="N174" s="2"/>
      <c r="O174" s="2"/>
      <c r="P174" s="2"/>
      <c r="Q174" s="2"/>
      <c r="R174" s="2"/>
      <c r="S174" s="2"/>
      <c r="T174" s="2"/>
      <c r="U174" s="2"/>
      <c r="V174" s="2"/>
      <c r="W174" s="2"/>
      <c r="X174" s="2"/>
      <c r="Y174" s="2"/>
      <c r="Z174" s="2"/>
    </row>
    <row r="175" spans="6:26" ht="15.75" customHeight="1" x14ac:dyDescent="0.25">
      <c r="F175" s="2"/>
      <c r="G175" s="2"/>
      <c r="H175" s="2"/>
      <c r="I175" s="2"/>
      <c r="J175" s="2"/>
      <c r="K175" s="2"/>
      <c r="L175" s="2"/>
      <c r="M175" s="2"/>
      <c r="N175" s="2"/>
      <c r="O175" s="2"/>
      <c r="P175" s="2"/>
      <c r="Q175" s="2"/>
      <c r="R175" s="2"/>
      <c r="S175" s="2"/>
      <c r="T175" s="2"/>
      <c r="U175" s="2"/>
      <c r="V175" s="2"/>
      <c r="W175" s="2"/>
      <c r="X175" s="2"/>
      <c r="Y175" s="2"/>
      <c r="Z175" s="2"/>
    </row>
    <row r="176" spans="6:26" ht="15.75" customHeight="1" x14ac:dyDescent="0.25">
      <c r="F176" s="2"/>
      <c r="G176" s="2"/>
      <c r="H176" s="2"/>
      <c r="I176" s="2"/>
      <c r="J176" s="2"/>
      <c r="K176" s="2"/>
      <c r="L176" s="2"/>
      <c r="M176" s="2"/>
      <c r="N176" s="2"/>
      <c r="O176" s="2"/>
      <c r="P176" s="2"/>
      <c r="Q176" s="2"/>
      <c r="R176" s="2"/>
      <c r="S176" s="2"/>
      <c r="T176" s="2"/>
      <c r="U176" s="2"/>
      <c r="V176" s="2"/>
      <c r="W176" s="2"/>
      <c r="X176" s="2"/>
      <c r="Y176" s="2"/>
      <c r="Z176" s="2"/>
    </row>
    <row r="177" spans="6:26" ht="15.75" customHeight="1" x14ac:dyDescent="0.25">
      <c r="F177" s="2"/>
      <c r="G177" s="2"/>
      <c r="H177" s="2"/>
      <c r="I177" s="2"/>
      <c r="J177" s="2"/>
      <c r="K177" s="2"/>
      <c r="L177" s="2"/>
      <c r="M177" s="2"/>
      <c r="N177" s="2"/>
      <c r="O177" s="2"/>
      <c r="P177" s="2"/>
      <c r="Q177" s="2"/>
      <c r="R177" s="2"/>
      <c r="S177" s="2"/>
      <c r="T177" s="2"/>
      <c r="U177" s="2"/>
      <c r="V177" s="2"/>
      <c r="W177" s="2"/>
      <c r="X177" s="2"/>
      <c r="Y177" s="2"/>
      <c r="Z177" s="2"/>
    </row>
    <row r="178" spans="6:26" ht="15.75" customHeight="1" x14ac:dyDescent="0.25">
      <c r="F178" s="2"/>
      <c r="G178" s="2"/>
      <c r="H178" s="2"/>
      <c r="I178" s="2"/>
      <c r="J178" s="2"/>
      <c r="K178" s="2"/>
      <c r="L178" s="2"/>
      <c r="M178" s="2"/>
      <c r="N178" s="2"/>
      <c r="O178" s="2"/>
      <c r="P178" s="2"/>
      <c r="Q178" s="2"/>
      <c r="R178" s="2"/>
      <c r="S178" s="2"/>
      <c r="T178" s="2"/>
      <c r="U178" s="2"/>
      <c r="V178" s="2"/>
      <c r="W178" s="2"/>
      <c r="X178" s="2"/>
      <c r="Y178" s="2"/>
      <c r="Z178" s="2"/>
    </row>
    <row r="179" spans="6:26" ht="15.75" customHeight="1" x14ac:dyDescent="0.25">
      <c r="F179" s="2"/>
      <c r="G179" s="2"/>
      <c r="H179" s="2"/>
      <c r="I179" s="2"/>
      <c r="J179" s="2"/>
      <c r="K179" s="2"/>
      <c r="L179" s="2"/>
      <c r="M179" s="2"/>
      <c r="N179" s="2"/>
      <c r="O179" s="2"/>
      <c r="P179" s="2"/>
      <c r="Q179" s="2"/>
      <c r="R179" s="2"/>
      <c r="S179" s="2"/>
      <c r="T179" s="2"/>
      <c r="U179" s="2"/>
      <c r="V179" s="2"/>
      <c r="W179" s="2"/>
      <c r="X179" s="2"/>
      <c r="Y179" s="2"/>
      <c r="Z179" s="2"/>
    </row>
    <row r="180" spans="6:26" ht="15.75" customHeight="1" x14ac:dyDescent="0.25">
      <c r="F180" s="2"/>
      <c r="G180" s="2"/>
      <c r="H180" s="2"/>
      <c r="I180" s="2"/>
      <c r="J180" s="2"/>
      <c r="K180" s="2"/>
      <c r="L180" s="2"/>
      <c r="M180" s="2"/>
      <c r="N180" s="2"/>
      <c r="O180" s="2"/>
      <c r="P180" s="2"/>
      <c r="Q180" s="2"/>
      <c r="R180" s="2"/>
      <c r="S180" s="2"/>
      <c r="T180" s="2"/>
      <c r="U180" s="2"/>
      <c r="V180" s="2"/>
      <c r="W180" s="2"/>
      <c r="X180" s="2"/>
      <c r="Y180" s="2"/>
      <c r="Z180" s="2"/>
    </row>
    <row r="181" spans="6:26" ht="15.75" customHeight="1" x14ac:dyDescent="0.25">
      <c r="F181" s="2"/>
      <c r="G181" s="2"/>
      <c r="H181" s="2"/>
      <c r="I181" s="2"/>
      <c r="J181" s="2"/>
      <c r="K181" s="2"/>
      <c r="L181" s="2"/>
      <c r="M181" s="2"/>
      <c r="N181" s="2"/>
      <c r="O181" s="2"/>
      <c r="P181" s="2"/>
      <c r="Q181" s="2"/>
      <c r="R181" s="2"/>
      <c r="S181" s="2"/>
      <c r="T181" s="2"/>
      <c r="U181" s="2"/>
      <c r="V181" s="2"/>
      <c r="W181" s="2"/>
      <c r="X181" s="2"/>
      <c r="Y181" s="2"/>
      <c r="Z181" s="2"/>
    </row>
    <row r="182" spans="6:26" ht="15.75" customHeight="1" x14ac:dyDescent="0.25">
      <c r="F182" s="2"/>
      <c r="G182" s="2"/>
      <c r="H182" s="2"/>
      <c r="I182" s="2"/>
      <c r="J182" s="2"/>
      <c r="K182" s="2"/>
      <c r="L182" s="2"/>
      <c r="M182" s="2"/>
      <c r="N182" s="2"/>
      <c r="O182" s="2"/>
      <c r="P182" s="2"/>
      <c r="Q182" s="2"/>
      <c r="R182" s="2"/>
      <c r="S182" s="2"/>
      <c r="T182" s="2"/>
      <c r="U182" s="2"/>
      <c r="V182" s="2"/>
      <c r="W182" s="2"/>
      <c r="X182" s="2"/>
      <c r="Y182" s="2"/>
      <c r="Z182" s="2"/>
    </row>
    <row r="183" spans="6:26" ht="15.75" customHeight="1" x14ac:dyDescent="0.25">
      <c r="F183" s="2"/>
      <c r="G183" s="2"/>
      <c r="H183" s="2"/>
      <c r="I183" s="2"/>
      <c r="J183" s="2"/>
      <c r="K183" s="2"/>
      <c r="L183" s="2"/>
      <c r="M183" s="2"/>
      <c r="N183" s="2"/>
      <c r="O183" s="2"/>
      <c r="P183" s="2"/>
      <c r="Q183" s="2"/>
      <c r="R183" s="2"/>
      <c r="S183" s="2"/>
      <c r="T183" s="2"/>
      <c r="U183" s="2"/>
      <c r="V183" s="2"/>
      <c r="W183" s="2"/>
      <c r="X183" s="2"/>
      <c r="Y183" s="2"/>
      <c r="Z183" s="2"/>
    </row>
    <row r="184" spans="6:26" ht="15.75" customHeight="1" x14ac:dyDescent="0.25">
      <c r="F184" s="2"/>
      <c r="G184" s="2"/>
      <c r="H184" s="2"/>
      <c r="I184" s="2"/>
      <c r="J184" s="2"/>
      <c r="K184" s="2"/>
      <c r="L184" s="2"/>
      <c r="M184" s="2"/>
      <c r="N184" s="2"/>
      <c r="O184" s="2"/>
      <c r="P184" s="2"/>
      <c r="Q184" s="2"/>
      <c r="R184" s="2"/>
      <c r="S184" s="2"/>
      <c r="T184" s="2"/>
      <c r="U184" s="2"/>
      <c r="V184" s="2"/>
      <c r="W184" s="2"/>
      <c r="X184" s="2"/>
      <c r="Y184" s="2"/>
      <c r="Z184" s="2"/>
    </row>
    <row r="185" spans="6:26" ht="15.75" customHeight="1" x14ac:dyDescent="0.25">
      <c r="F185" s="2"/>
      <c r="G185" s="2"/>
      <c r="H185" s="2"/>
      <c r="I185" s="2"/>
      <c r="J185" s="2"/>
      <c r="K185" s="2"/>
      <c r="L185" s="2"/>
      <c r="M185" s="2"/>
      <c r="N185" s="2"/>
      <c r="O185" s="2"/>
      <c r="P185" s="2"/>
      <c r="Q185" s="2"/>
      <c r="R185" s="2"/>
      <c r="S185" s="2"/>
      <c r="T185" s="2"/>
      <c r="U185" s="2"/>
      <c r="V185" s="2"/>
      <c r="W185" s="2"/>
      <c r="X185" s="2"/>
      <c r="Y185" s="2"/>
      <c r="Z185" s="2"/>
    </row>
    <row r="186" spans="6:26" ht="15.75" customHeight="1" x14ac:dyDescent="0.25">
      <c r="F186" s="2"/>
      <c r="G186" s="2"/>
      <c r="H186" s="2"/>
      <c r="I186" s="2"/>
      <c r="J186" s="2"/>
      <c r="K186" s="2"/>
      <c r="L186" s="2"/>
      <c r="M186" s="2"/>
      <c r="N186" s="2"/>
      <c r="O186" s="2"/>
      <c r="P186" s="2"/>
      <c r="Q186" s="2"/>
      <c r="R186" s="2"/>
      <c r="S186" s="2"/>
      <c r="T186" s="2"/>
      <c r="U186" s="2"/>
      <c r="V186" s="2"/>
      <c r="W186" s="2"/>
      <c r="X186" s="2"/>
      <c r="Y186" s="2"/>
      <c r="Z186" s="2"/>
    </row>
    <row r="187" spans="6:26" ht="15.75" customHeight="1" x14ac:dyDescent="0.25">
      <c r="F187" s="2"/>
      <c r="G187" s="2"/>
      <c r="H187" s="2"/>
      <c r="I187" s="2"/>
      <c r="J187" s="2"/>
      <c r="K187" s="2"/>
      <c r="L187" s="2"/>
      <c r="M187" s="2"/>
      <c r="N187" s="2"/>
      <c r="O187" s="2"/>
      <c r="P187" s="2"/>
      <c r="Q187" s="2"/>
      <c r="R187" s="2"/>
      <c r="S187" s="2"/>
      <c r="T187" s="2"/>
      <c r="U187" s="2"/>
      <c r="V187" s="2"/>
      <c r="W187" s="2"/>
      <c r="X187" s="2"/>
      <c r="Y187" s="2"/>
      <c r="Z187" s="2"/>
    </row>
    <row r="188" spans="6:26" ht="15.75" customHeight="1" x14ac:dyDescent="0.25">
      <c r="F188" s="2"/>
      <c r="G188" s="2"/>
      <c r="H188" s="2"/>
      <c r="I188" s="2"/>
      <c r="J188" s="2"/>
      <c r="K188" s="2"/>
      <c r="L188" s="2"/>
      <c r="M188" s="2"/>
      <c r="N188" s="2"/>
      <c r="O188" s="2"/>
      <c r="P188" s="2"/>
      <c r="Q188" s="2"/>
      <c r="R188" s="2"/>
      <c r="S188" s="2"/>
      <c r="T188" s="2"/>
      <c r="U188" s="2"/>
      <c r="V188" s="2"/>
      <c r="W188" s="2"/>
      <c r="X188" s="2"/>
      <c r="Y188" s="2"/>
      <c r="Z188" s="2"/>
    </row>
    <row r="189" spans="6:26" ht="15.75" customHeight="1" x14ac:dyDescent="0.25">
      <c r="F189" s="2"/>
      <c r="G189" s="2"/>
      <c r="H189" s="2"/>
      <c r="I189" s="2"/>
      <c r="J189" s="2"/>
      <c r="K189" s="2"/>
      <c r="L189" s="2"/>
      <c r="M189" s="2"/>
      <c r="N189" s="2"/>
      <c r="O189" s="2"/>
      <c r="P189" s="2"/>
      <c r="Q189" s="2"/>
      <c r="R189" s="2"/>
      <c r="S189" s="2"/>
      <c r="T189" s="2"/>
      <c r="U189" s="2"/>
      <c r="V189" s="2"/>
      <c r="W189" s="2"/>
      <c r="X189" s="2"/>
      <c r="Y189" s="2"/>
      <c r="Z189" s="2"/>
    </row>
    <row r="190" spans="6:26" ht="15.75" customHeight="1" x14ac:dyDescent="0.25">
      <c r="F190" s="2"/>
      <c r="G190" s="2"/>
      <c r="H190" s="2"/>
      <c r="I190" s="2"/>
      <c r="J190" s="2"/>
      <c r="K190" s="2"/>
      <c r="L190" s="2"/>
      <c r="M190" s="2"/>
      <c r="N190" s="2"/>
      <c r="O190" s="2"/>
      <c r="P190" s="2"/>
      <c r="Q190" s="2"/>
      <c r="R190" s="2"/>
      <c r="S190" s="2"/>
      <c r="T190" s="2"/>
      <c r="U190" s="2"/>
      <c r="V190" s="2"/>
      <c r="W190" s="2"/>
      <c r="X190" s="2"/>
      <c r="Y190" s="2"/>
      <c r="Z190" s="2"/>
    </row>
    <row r="191" spans="6:26" ht="15.75" customHeight="1" x14ac:dyDescent="0.25">
      <c r="F191" s="2"/>
      <c r="G191" s="2"/>
      <c r="H191" s="2"/>
      <c r="I191" s="2"/>
      <c r="J191" s="2"/>
      <c r="K191" s="2"/>
      <c r="L191" s="2"/>
      <c r="M191" s="2"/>
      <c r="N191" s="2"/>
      <c r="O191" s="2"/>
      <c r="P191" s="2"/>
      <c r="Q191" s="2"/>
      <c r="R191" s="2"/>
      <c r="S191" s="2"/>
      <c r="T191" s="2"/>
      <c r="U191" s="2"/>
      <c r="V191" s="2"/>
      <c r="W191" s="2"/>
      <c r="X191" s="2"/>
      <c r="Y191" s="2"/>
      <c r="Z191" s="2"/>
    </row>
    <row r="192" spans="6:26" ht="15.75" customHeight="1" x14ac:dyDescent="0.25">
      <c r="F192" s="2"/>
      <c r="G192" s="2"/>
      <c r="H192" s="2"/>
      <c r="I192" s="2"/>
      <c r="J192" s="2"/>
      <c r="K192" s="2"/>
      <c r="L192" s="2"/>
      <c r="M192" s="2"/>
      <c r="N192" s="2"/>
      <c r="O192" s="2"/>
      <c r="P192" s="2"/>
      <c r="Q192" s="2"/>
      <c r="R192" s="2"/>
      <c r="S192" s="2"/>
      <c r="T192" s="2"/>
      <c r="U192" s="2"/>
      <c r="V192" s="2"/>
      <c r="W192" s="2"/>
      <c r="X192" s="2"/>
      <c r="Y192" s="2"/>
      <c r="Z192" s="2"/>
    </row>
    <row r="193" spans="6:26" ht="15.75" customHeight="1" x14ac:dyDescent="0.25">
      <c r="F193" s="2"/>
      <c r="G193" s="2"/>
      <c r="H193" s="2"/>
      <c r="I193" s="2"/>
      <c r="J193" s="2"/>
      <c r="K193" s="2"/>
      <c r="L193" s="2"/>
      <c r="M193" s="2"/>
      <c r="N193" s="2"/>
      <c r="O193" s="2"/>
      <c r="P193" s="2"/>
      <c r="Q193" s="2"/>
      <c r="R193" s="2"/>
      <c r="S193" s="2"/>
      <c r="T193" s="2"/>
      <c r="U193" s="2"/>
      <c r="V193" s="2"/>
      <c r="W193" s="2"/>
      <c r="X193" s="2"/>
      <c r="Y193" s="2"/>
      <c r="Z193" s="2"/>
    </row>
    <row r="194" spans="6:26" ht="15.75" customHeight="1" x14ac:dyDescent="0.25">
      <c r="F194" s="2"/>
      <c r="G194" s="2"/>
      <c r="H194" s="2"/>
      <c r="I194" s="2"/>
      <c r="J194" s="2"/>
      <c r="K194" s="2"/>
      <c r="L194" s="2"/>
      <c r="M194" s="2"/>
      <c r="N194" s="2"/>
      <c r="O194" s="2"/>
      <c r="P194" s="2"/>
      <c r="Q194" s="2"/>
      <c r="R194" s="2"/>
      <c r="S194" s="2"/>
      <c r="T194" s="2"/>
      <c r="U194" s="2"/>
      <c r="V194" s="2"/>
      <c r="W194" s="2"/>
      <c r="X194" s="2"/>
      <c r="Y194" s="2"/>
      <c r="Z194" s="2"/>
    </row>
    <row r="195" spans="6:26" ht="15.75" customHeight="1" x14ac:dyDescent="0.25">
      <c r="F195" s="2"/>
      <c r="G195" s="2"/>
      <c r="H195" s="2"/>
      <c r="I195" s="2"/>
      <c r="J195" s="2"/>
      <c r="K195" s="2"/>
      <c r="L195" s="2"/>
      <c r="M195" s="2"/>
      <c r="N195" s="2"/>
      <c r="O195" s="2"/>
      <c r="P195" s="2"/>
      <c r="Q195" s="2"/>
      <c r="R195" s="2"/>
      <c r="S195" s="2"/>
      <c r="T195" s="2"/>
      <c r="U195" s="2"/>
      <c r="V195" s="2"/>
      <c r="W195" s="2"/>
      <c r="X195" s="2"/>
      <c r="Y195" s="2"/>
      <c r="Z195" s="2"/>
    </row>
    <row r="196" spans="6:26" ht="15.75" customHeight="1" x14ac:dyDescent="0.25">
      <c r="F196" s="2"/>
      <c r="G196" s="2"/>
      <c r="H196" s="2"/>
      <c r="I196" s="2"/>
      <c r="J196" s="2"/>
      <c r="K196" s="2"/>
      <c r="L196" s="2"/>
      <c r="M196" s="2"/>
      <c r="N196" s="2"/>
      <c r="O196" s="2"/>
      <c r="P196" s="2"/>
      <c r="Q196" s="2"/>
      <c r="R196" s="2"/>
      <c r="S196" s="2"/>
      <c r="T196" s="2"/>
      <c r="U196" s="2"/>
      <c r="V196" s="2"/>
      <c r="W196" s="2"/>
      <c r="X196" s="2"/>
      <c r="Y196" s="2"/>
      <c r="Z196" s="2"/>
    </row>
    <row r="197" spans="6:26" ht="15.75" customHeight="1" x14ac:dyDescent="0.25">
      <c r="F197" s="2"/>
      <c r="G197" s="2"/>
      <c r="H197" s="2"/>
      <c r="I197" s="2"/>
      <c r="J197" s="2"/>
      <c r="K197" s="2"/>
      <c r="L197" s="2"/>
      <c r="M197" s="2"/>
      <c r="N197" s="2"/>
      <c r="O197" s="2"/>
      <c r="P197" s="2"/>
      <c r="Q197" s="2"/>
      <c r="R197" s="2"/>
      <c r="S197" s="2"/>
      <c r="T197" s="2"/>
      <c r="U197" s="2"/>
      <c r="V197" s="2"/>
      <c r="W197" s="2"/>
      <c r="X197" s="2"/>
      <c r="Y197" s="2"/>
      <c r="Z197" s="2"/>
    </row>
    <row r="198" spans="6:26" ht="15.75" customHeight="1" x14ac:dyDescent="0.25">
      <c r="F198" s="2"/>
      <c r="G198" s="2"/>
      <c r="H198" s="2"/>
      <c r="I198" s="2"/>
      <c r="J198" s="2"/>
      <c r="K198" s="2"/>
      <c r="L198" s="2"/>
      <c r="M198" s="2"/>
      <c r="N198" s="2"/>
      <c r="O198" s="2"/>
      <c r="P198" s="2"/>
      <c r="Q198" s="2"/>
      <c r="R198" s="2"/>
      <c r="S198" s="2"/>
      <c r="T198" s="2"/>
      <c r="U198" s="2"/>
      <c r="V198" s="2"/>
      <c r="W198" s="2"/>
      <c r="X198" s="2"/>
      <c r="Y198" s="2"/>
      <c r="Z198" s="2"/>
    </row>
    <row r="199" spans="6:26" ht="15.75" customHeight="1" x14ac:dyDescent="0.25">
      <c r="F199" s="2"/>
      <c r="G199" s="2"/>
      <c r="H199" s="2"/>
      <c r="I199" s="2"/>
      <c r="J199" s="2"/>
      <c r="K199" s="2"/>
      <c r="L199" s="2"/>
      <c r="M199" s="2"/>
      <c r="N199" s="2"/>
      <c r="O199" s="2"/>
      <c r="P199" s="2"/>
      <c r="Q199" s="2"/>
      <c r="R199" s="2"/>
      <c r="S199" s="2"/>
      <c r="T199" s="2"/>
      <c r="U199" s="2"/>
      <c r="V199" s="2"/>
      <c r="W199" s="2"/>
      <c r="X199" s="2"/>
      <c r="Y199" s="2"/>
      <c r="Z199" s="2"/>
    </row>
    <row r="200" spans="6:26" ht="15.75" customHeight="1" x14ac:dyDescent="0.25">
      <c r="F200" s="2"/>
      <c r="G200" s="2"/>
      <c r="H200" s="2"/>
      <c r="I200" s="2"/>
      <c r="J200" s="2"/>
      <c r="K200" s="2"/>
      <c r="L200" s="2"/>
      <c r="M200" s="2"/>
      <c r="N200" s="2"/>
      <c r="O200" s="2"/>
      <c r="P200" s="2"/>
      <c r="Q200" s="2"/>
      <c r="R200" s="2"/>
      <c r="S200" s="2"/>
      <c r="T200" s="2"/>
      <c r="U200" s="2"/>
      <c r="V200" s="2"/>
      <c r="W200" s="2"/>
      <c r="X200" s="2"/>
      <c r="Y200" s="2"/>
      <c r="Z200" s="2"/>
    </row>
    <row r="201" spans="6:26" ht="15.75" customHeight="1" x14ac:dyDescent="0.25">
      <c r="F201" s="2"/>
      <c r="G201" s="2"/>
      <c r="H201" s="2"/>
      <c r="I201" s="2"/>
      <c r="J201" s="2"/>
      <c r="K201" s="2"/>
      <c r="L201" s="2"/>
      <c r="M201" s="2"/>
      <c r="N201" s="2"/>
      <c r="O201" s="2"/>
      <c r="P201" s="2"/>
      <c r="Q201" s="2"/>
      <c r="R201" s="2"/>
      <c r="S201" s="2"/>
      <c r="T201" s="2"/>
      <c r="U201" s="2"/>
      <c r="V201" s="2"/>
      <c r="W201" s="2"/>
      <c r="X201" s="2"/>
      <c r="Y201" s="2"/>
      <c r="Z201" s="2"/>
    </row>
    <row r="202" spans="6:26" ht="15.75" customHeight="1" x14ac:dyDescent="0.25">
      <c r="F202" s="2"/>
      <c r="G202" s="2"/>
      <c r="H202" s="2"/>
      <c r="I202" s="2"/>
      <c r="J202" s="2"/>
      <c r="K202" s="2"/>
      <c r="L202" s="2"/>
      <c r="M202" s="2"/>
      <c r="N202" s="2"/>
      <c r="O202" s="2"/>
      <c r="P202" s="2"/>
      <c r="Q202" s="2"/>
      <c r="R202" s="2"/>
      <c r="S202" s="2"/>
      <c r="T202" s="2"/>
      <c r="U202" s="2"/>
      <c r="V202" s="2"/>
      <c r="W202" s="2"/>
      <c r="X202" s="2"/>
      <c r="Y202" s="2"/>
      <c r="Z202" s="2"/>
    </row>
    <row r="203" spans="6:26" ht="15.75" customHeight="1" x14ac:dyDescent="0.25">
      <c r="F203" s="2"/>
      <c r="G203" s="2"/>
      <c r="H203" s="2"/>
      <c r="I203" s="2"/>
      <c r="J203" s="2"/>
      <c r="K203" s="2"/>
      <c r="L203" s="2"/>
      <c r="M203" s="2"/>
      <c r="N203" s="2"/>
      <c r="O203" s="2"/>
      <c r="P203" s="2"/>
      <c r="Q203" s="2"/>
      <c r="R203" s="2"/>
      <c r="S203" s="2"/>
      <c r="T203" s="2"/>
      <c r="U203" s="2"/>
      <c r="V203" s="2"/>
      <c r="W203" s="2"/>
      <c r="X203" s="2"/>
      <c r="Y203" s="2"/>
      <c r="Z203" s="2"/>
    </row>
    <row r="204" spans="6:26" ht="15.75" customHeight="1" x14ac:dyDescent="0.25">
      <c r="F204" s="2"/>
      <c r="G204" s="2"/>
      <c r="H204" s="2"/>
      <c r="I204" s="2"/>
      <c r="J204" s="2"/>
      <c r="K204" s="2"/>
      <c r="L204" s="2"/>
      <c r="M204" s="2"/>
      <c r="N204" s="2"/>
      <c r="O204" s="2"/>
      <c r="P204" s="2"/>
      <c r="Q204" s="2"/>
      <c r="R204" s="2"/>
      <c r="S204" s="2"/>
      <c r="T204" s="2"/>
      <c r="U204" s="2"/>
      <c r="V204" s="2"/>
      <c r="W204" s="2"/>
      <c r="X204" s="2"/>
      <c r="Y204" s="2"/>
      <c r="Z204" s="2"/>
    </row>
    <row r="205" spans="6:26" ht="15.75" customHeight="1" x14ac:dyDescent="0.25">
      <c r="F205" s="2"/>
      <c r="G205" s="2"/>
      <c r="H205" s="2"/>
      <c r="I205" s="2"/>
      <c r="J205" s="2"/>
      <c r="K205" s="2"/>
      <c r="L205" s="2"/>
      <c r="M205" s="2"/>
      <c r="N205" s="2"/>
      <c r="O205" s="2"/>
      <c r="P205" s="2"/>
      <c r="Q205" s="2"/>
      <c r="R205" s="2"/>
      <c r="S205" s="2"/>
      <c r="T205" s="2"/>
      <c r="U205" s="2"/>
      <c r="V205" s="2"/>
      <c r="W205" s="2"/>
      <c r="X205" s="2"/>
      <c r="Y205" s="2"/>
      <c r="Z205" s="2"/>
    </row>
    <row r="206" spans="6:26" ht="15.75" customHeight="1" x14ac:dyDescent="0.25">
      <c r="F206" s="2"/>
      <c r="G206" s="2"/>
      <c r="H206" s="2"/>
      <c r="I206" s="2"/>
      <c r="J206" s="2"/>
      <c r="K206" s="2"/>
      <c r="L206" s="2"/>
      <c r="M206" s="2"/>
      <c r="N206" s="2"/>
      <c r="O206" s="2"/>
      <c r="P206" s="2"/>
      <c r="Q206" s="2"/>
      <c r="R206" s="2"/>
      <c r="S206" s="2"/>
      <c r="T206" s="2"/>
      <c r="U206" s="2"/>
      <c r="V206" s="2"/>
      <c r="W206" s="2"/>
      <c r="X206" s="2"/>
      <c r="Y206" s="2"/>
      <c r="Z206" s="2"/>
    </row>
    <row r="207" spans="6:26" ht="15.75" customHeight="1" x14ac:dyDescent="0.25">
      <c r="F207" s="2"/>
      <c r="G207" s="2"/>
      <c r="H207" s="2"/>
      <c r="I207" s="2"/>
      <c r="J207" s="2"/>
      <c r="K207" s="2"/>
      <c r="L207" s="2"/>
      <c r="M207" s="2"/>
      <c r="N207" s="2"/>
      <c r="O207" s="2"/>
      <c r="P207" s="2"/>
      <c r="Q207" s="2"/>
      <c r="R207" s="2"/>
      <c r="S207" s="2"/>
      <c r="T207" s="2"/>
      <c r="U207" s="2"/>
      <c r="V207" s="2"/>
      <c r="W207" s="2"/>
      <c r="X207" s="2"/>
      <c r="Y207" s="2"/>
      <c r="Z207" s="2"/>
    </row>
    <row r="208" spans="6:26" ht="15.75" customHeight="1" x14ac:dyDescent="0.25">
      <c r="F208" s="2"/>
      <c r="G208" s="2"/>
      <c r="H208" s="2"/>
      <c r="I208" s="2"/>
      <c r="J208" s="2"/>
      <c r="K208" s="2"/>
      <c r="L208" s="2"/>
      <c r="M208" s="2"/>
      <c r="N208" s="2"/>
      <c r="O208" s="2"/>
      <c r="P208" s="2"/>
      <c r="Q208" s="2"/>
      <c r="R208" s="2"/>
      <c r="S208" s="2"/>
      <c r="T208" s="2"/>
      <c r="U208" s="2"/>
      <c r="V208" s="2"/>
      <c r="W208" s="2"/>
      <c r="X208" s="2"/>
      <c r="Y208" s="2"/>
      <c r="Z208" s="2"/>
    </row>
    <row r="209" spans="6:26" ht="15.75" customHeight="1" x14ac:dyDescent="0.25">
      <c r="F209" s="2"/>
      <c r="G209" s="2"/>
      <c r="H209" s="2"/>
      <c r="I209" s="2"/>
      <c r="J209" s="2"/>
      <c r="K209" s="2"/>
      <c r="L209" s="2"/>
      <c r="M209" s="2"/>
      <c r="N209" s="2"/>
      <c r="O209" s="2"/>
      <c r="P209" s="2"/>
      <c r="Q209" s="2"/>
      <c r="R209" s="2"/>
      <c r="S209" s="2"/>
      <c r="T209" s="2"/>
      <c r="U209" s="2"/>
      <c r="V209" s="2"/>
      <c r="W209" s="2"/>
      <c r="X209" s="2"/>
      <c r="Y209" s="2"/>
      <c r="Z209" s="2"/>
    </row>
    <row r="210" spans="6:26" ht="15.75" customHeight="1" x14ac:dyDescent="0.25">
      <c r="F210" s="2"/>
      <c r="G210" s="2"/>
      <c r="H210" s="2"/>
      <c r="I210" s="2"/>
      <c r="J210" s="2"/>
      <c r="K210" s="2"/>
      <c r="L210" s="2"/>
      <c r="M210" s="2"/>
      <c r="N210" s="2"/>
      <c r="O210" s="2"/>
      <c r="P210" s="2"/>
      <c r="Q210" s="2"/>
      <c r="R210" s="2"/>
      <c r="S210" s="2"/>
      <c r="T210" s="2"/>
      <c r="U210" s="2"/>
      <c r="V210" s="2"/>
      <c r="W210" s="2"/>
      <c r="X210" s="2"/>
      <c r="Y210" s="2"/>
      <c r="Z210" s="2"/>
    </row>
    <row r="211" spans="6:26" ht="15.75" customHeight="1" x14ac:dyDescent="0.25">
      <c r="F211" s="2"/>
      <c r="G211" s="2"/>
      <c r="H211" s="2"/>
      <c r="I211" s="2"/>
      <c r="J211" s="2"/>
      <c r="K211" s="2"/>
      <c r="L211" s="2"/>
      <c r="M211" s="2"/>
      <c r="N211" s="2"/>
      <c r="O211" s="2"/>
      <c r="P211" s="2"/>
      <c r="Q211" s="2"/>
      <c r="R211" s="2"/>
      <c r="S211" s="2"/>
      <c r="T211" s="2"/>
      <c r="U211" s="2"/>
      <c r="V211" s="2"/>
      <c r="W211" s="2"/>
      <c r="X211" s="2"/>
      <c r="Y211" s="2"/>
      <c r="Z211" s="2"/>
    </row>
    <row r="212" spans="6:26" ht="15.75" customHeight="1" x14ac:dyDescent="0.25">
      <c r="F212" s="2"/>
      <c r="G212" s="2"/>
      <c r="H212" s="2"/>
      <c r="I212" s="2"/>
      <c r="J212" s="2"/>
      <c r="K212" s="2"/>
      <c r="L212" s="2"/>
      <c r="M212" s="2"/>
      <c r="N212" s="2"/>
      <c r="O212" s="2"/>
      <c r="P212" s="2"/>
      <c r="Q212" s="2"/>
      <c r="R212" s="2"/>
      <c r="S212" s="2"/>
      <c r="T212" s="2"/>
      <c r="U212" s="2"/>
      <c r="V212" s="2"/>
      <c r="W212" s="2"/>
      <c r="X212" s="2"/>
      <c r="Y212" s="2"/>
      <c r="Z212" s="2"/>
    </row>
    <row r="213" spans="6:26" ht="15.75" customHeight="1" x14ac:dyDescent="0.25">
      <c r="F213" s="2"/>
      <c r="G213" s="2"/>
      <c r="H213" s="2"/>
      <c r="I213" s="2"/>
      <c r="J213" s="2"/>
      <c r="K213" s="2"/>
      <c r="L213" s="2"/>
      <c r="M213" s="2"/>
      <c r="N213" s="2"/>
      <c r="O213" s="2"/>
      <c r="P213" s="2"/>
      <c r="Q213" s="2"/>
      <c r="R213" s="2"/>
      <c r="S213" s="2"/>
      <c r="T213" s="2"/>
      <c r="U213" s="2"/>
      <c r="V213" s="2"/>
      <c r="W213" s="2"/>
      <c r="X213" s="2"/>
      <c r="Y213" s="2"/>
      <c r="Z213" s="2"/>
    </row>
    <row r="214" spans="6:26" ht="15.75" customHeight="1" x14ac:dyDescent="0.25">
      <c r="F214" s="2"/>
      <c r="G214" s="2"/>
      <c r="H214" s="2"/>
      <c r="I214" s="2"/>
      <c r="J214" s="2"/>
      <c r="K214" s="2"/>
      <c r="L214" s="2"/>
      <c r="M214" s="2"/>
      <c r="N214" s="2"/>
      <c r="O214" s="2"/>
      <c r="P214" s="2"/>
      <c r="Q214" s="2"/>
      <c r="R214" s="2"/>
      <c r="S214" s="2"/>
      <c r="T214" s="2"/>
      <c r="U214" s="2"/>
      <c r="V214" s="2"/>
      <c r="W214" s="2"/>
      <c r="X214" s="2"/>
      <c r="Y214" s="2"/>
      <c r="Z214" s="2"/>
    </row>
    <row r="215" spans="6:26" ht="15.75" customHeight="1" x14ac:dyDescent="0.25">
      <c r="F215" s="2"/>
      <c r="G215" s="2"/>
      <c r="H215" s="2"/>
      <c r="I215" s="2"/>
      <c r="J215" s="2"/>
      <c r="K215" s="2"/>
      <c r="L215" s="2"/>
      <c r="M215" s="2"/>
      <c r="N215" s="2"/>
      <c r="O215" s="2"/>
      <c r="P215" s="2"/>
      <c r="Q215" s="2"/>
      <c r="R215" s="2"/>
      <c r="S215" s="2"/>
      <c r="T215" s="2"/>
      <c r="U215" s="2"/>
      <c r="V215" s="2"/>
      <c r="W215" s="2"/>
      <c r="X215" s="2"/>
      <c r="Y215" s="2"/>
      <c r="Z215" s="2"/>
    </row>
    <row r="216" spans="6:26" ht="15.75" customHeight="1" x14ac:dyDescent="0.25">
      <c r="F216" s="2"/>
      <c r="G216" s="2"/>
      <c r="H216" s="2"/>
      <c r="I216" s="2"/>
      <c r="J216" s="2"/>
      <c r="K216" s="2"/>
      <c r="L216" s="2"/>
      <c r="M216" s="2"/>
      <c r="N216" s="2"/>
      <c r="O216" s="2"/>
      <c r="P216" s="2"/>
      <c r="Q216" s="2"/>
      <c r="R216" s="2"/>
      <c r="S216" s="2"/>
      <c r="T216" s="2"/>
      <c r="U216" s="2"/>
      <c r="V216" s="2"/>
      <c r="W216" s="2"/>
      <c r="X216" s="2"/>
      <c r="Y216" s="2"/>
      <c r="Z216" s="2"/>
    </row>
    <row r="217" spans="6:26" ht="15.75" customHeight="1" x14ac:dyDescent="0.25">
      <c r="F217" s="2"/>
      <c r="G217" s="2"/>
      <c r="H217" s="2"/>
      <c r="I217" s="2"/>
      <c r="J217" s="2"/>
      <c r="K217" s="2"/>
      <c r="L217" s="2"/>
      <c r="M217" s="2"/>
      <c r="N217" s="2"/>
      <c r="O217" s="2"/>
      <c r="P217" s="2"/>
      <c r="Q217" s="2"/>
      <c r="R217" s="2"/>
      <c r="S217" s="2"/>
      <c r="T217" s="2"/>
      <c r="U217" s="2"/>
      <c r="V217" s="2"/>
      <c r="W217" s="2"/>
      <c r="X217" s="2"/>
      <c r="Y217" s="2"/>
      <c r="Z217" s="2"/>
    </row>
    <row r="218" spans="6:26" ht="15.75" customHeight="1" x14ac:dyDescent="0.25">
      <c r="F218" s="2"/>
      <c r="G218" s="2"/>
      <c r="H218" s="2"/>
      <c r="I218" s="2"/>
      <c r="J218" s="2"/>
      <c r="K218" s="2"/>
      <c r="L218" s="2"/>
      <c r="M218" s="2"/>
      <c r="N218" s="2"/>
      <c r="O218" s="2"/>
      <c r="P218" s="2"/>
      <c r="Q218" s="2"/>
      <c r="R218" s="2"/>
      <c r="S218" s="2"/>
      <c r="T218" s="2"/>
      <c r="U218" s="2"/>
      <c r="V218" s="2"/>
      <c r="W218" s="2"/>
      <c r="X218" s="2"/>
      <c r="Y218" s="2"/>
      <c r="Z218" s="2"/>
    </row>
    <row r="219" spans="6:26" ht="15.75" customHeight="1" x14ac:dyDescent="0.25">
      <c r="F219" s="2"/>
      <c r="G219" s="2"/>
      <c r="H219" s="2"/>
      <c r="I219" s="2"/>
      <c r="J219" s="2"/>
      <c r="K219" s="2"/>
      <c r="L219" s="2"/>
      <c r="M219" s="2"/>
      <c r="N219" s="2"/>
      <c r="O219" s="2"/>
      <c r="P219" s="2"/>
      <c r="Q219" s="2"/>
      <c r="R219" s="2"/>
      <c r="S219" s="2"/>
      <c r="T219" s="2"/>
      <c r="U219" s="2"/>
      <c r="V219" s="2"/>
      <c r="W219" s="2"/>
      <c r="X219" s="2"/>
      <c r="Y219" s="2"/>
      <c r="Z219" s="2"/>
    </row>
    <row r="220" spans="6:26" ht="15.75" customHeight="1" x14ac:dyDescent="0.25">
      <c r="F220" s="2"/>
      <c r="G220" s="2"/>
      <c r="H220" s="2"/>
      <c r="I220" s="2"/>
      <c r="J220" s="2"/>
      <c r="K220" s="2"/>
      <c r="L220" s="2"/>
      <c r="M220" s="2"/>
      <c r="N220" s="2"/>
      <c r="O220" s="2"/>
      <c r="P220" s="2"/>
      <c r="Q220" s="2"/>
      <c r="R220" s="2"/>
      <c r="S220" s="2"/>
      <c r="T220" s="2"/>
      <c r="U220" s="2"/>
      <c r="V220" s="2"/>
      <c r="W220" s="2"/>
      <c r="X220" s="2"/>
      <c r="Y220" s="2"/>
      <c r="Z220" s="2"/>
    </row>
    <row r="221" spans="6:26" ht="15.75" customHeight="1" x14ac:dyDescent="0.25">
      <c r="F221" s="2"/>
      <c r="G221" s="2"/>
      <c r="H221" s="2"/>
      <c r="I221" s="2"/>
      <c r="J221" s="2"/>
      <c r="K221" s="2"/>
      <c r="L221" s="2"/>
      <c r="M221" s="2"/>
      <c r="N221" s="2"/>
      <c r="O221" s="2"/>
      <c r="P221" s="2"/>
      <c r="Q221" s="2"/>
      <c r="R221" s="2"/>
      <c r="S221" s="2"/>
      <c r="T221" s="2"/>
      <c r="U221" s="2"/>
      <c r="V221" s="2"/>
      <c r="W221" s="2"/>
      <c r="X221" s="2"/>
      <c r="Y221" s="2"/>
      <c r="Z221" s="2"/>
    </row>
    <row r="222" spans="6:26" ht="15.75" customHeight="1" x14ac:dyDescent="0.25">
      <c r="F222" s="2"/>
      <c r="G222" s="2"/>
      <c r="H222" s="2"/>
      <c r="I222" s="2"/>
      <c r="J222" s="2"/>
      <c r="K222" s="2"/>
      <c r="L222" s="2"/>
      <c r="M222" s="2"/>
      <c r="N222" s="2"/>
      <c r="O222" s="2"/>
      <c r="P222" s="2"/>
      <c r="Q222" s="2"/>
      <c r="R222" s="2"/>
      <c r="S222" s="2"/>
      <c r="T222" s="2"/>
      <c r="U222" s="2"/>
      <c r="V222" s="2"/>
      <c r="W222" s="2"/>
      <c r="X222" s="2"/>
      <c r="Y222" s="2"/>
      <c r="Z222" s="2"/>
    </row>
    <row r="223" spans="6:26" ht="15.75" customHeight="1" x14ac:dyDescent="0.25">
      <c r="F223" s="2"/>
      <c r="G223" s="2"/>
      <c r="H223" s="2"/>
      <c r="I223" s="2"/>
      <c r="J223" s="2"/>
      <c r="K223" s="2"/>
      <c r="L223" s="2"/>
      <c r="M223" s="2"/>
      <c r="N223" s="2"/>
      <c r="O223" s="2"/>
      <c r="P223" s="2"/>
      <c r="Q223" s="2"/>
      <c r="R223" s="2"/>
      <c r="S223" s="2"/>
      <c r="T223" s="2"/>
      <c r="U223" s="2"/>
      <c r="V223" s="2"/>
      <c r="W223" s="2"/>
      <c r="X223" s="2"/>
      <c r="Y223" s="2"/>
      <c r="Z223" s="2"/>
    </row>
    <row r="224" spans="6:26" ht="15.75" customHeight="1" x14ac:dyDescent="0.25">
      <c r="F224" s="2"/>
      <c r="G224" s="2"/>
      <c r="H224" s="2"/>
      <c r="I224" s="2"/>
      <c r="J224" s="2"/>
      <c r="K224" s="2"/>
      <c r="L224" s="2"/>
      <c r="M224" s="2"/>
      <c r="N224" s="2"/>
      <c r="O224" s="2"/>
      <c r="P224" s="2"/>
      <c r="Q224" s="2"/>
      <c r="R224" s="2"/>
      <c r="S224" s="2"/>
      <c r="T224" s="2"/>
      <c r="U224" s="2"/>
      <c r="V224" s="2"/>
      <c r="W224" s="2"/>
      <c r="X224" s="2"/>
      <c r="Y224" s="2"/>
      <c r="Z224" s="2"/>
    </row>
    <row r="225" spans="6:26" ht="15.75" customHeight="1" x14ac:dyDescent="0.25">
      <c r="F225" s="2"/>
      <c r="G225" s="2"/>
      <c r="H225" s="2"/>
      <c r="I225" s="2"/>
      <c r="J225" s="2"/>
      <c r="K225" s="2"/>
      <c r="L225" s="2"/>
      <c r="M225" s="2"/>
      <c r="N225" s="2"/>
      <c r="O225" s="2"/>
      <c r="P225" s="2"/>
      <c r="Q225" s="2"/>
      <c r="R225" s="2"/>
      <c r="S225" s="2"/>
      <c r="T225" s="2"/>
      <c r="U225" s="2"/>
      <c r="V225" s="2"/>
      <c r="W225" s="2"/>
      <c r="X225" s="2"/>
      <c r="Y225" s="2"/>
      <c r="Z225" s="2"/>
    </row>
    <row r="226" spans="6:26" ht="15.75" customHeight="1" x14ac:dyDescent="0.25">
      <c r="F226" s="2"/>
      <c r="G226" s="2"/>
      <c r="H226" s="2"/>
      <c r="I226" s="2"/>
      <c r="J226" s="2"/>
      <c r="K226" s="2"/>
      <c r="L226" s="2"/>
      <c r="M226" s="2"/>
      <c r="N226" s="2"/>
      <c r="O226" s="2"/>
      <c r="P226" s="2"/>
      <c r="Q226" s="2"/>
      <c r="R226" s="2"/>
      <c r="S226" s="2"/>
      <c r="T226" s="2"/>
      <c r="U226" s="2"/>
      <c r="V226" s="2"/>
      <c r="W226" s="2"/>
      <c r="X226" s="2"/>
      <c r="Y226" s="2"/>
      <c r="Z226" s="2"/>
    </row>
    <row r="227" spans="6:26" ht="15.75" customHeight="1" x14ac:dyDescent="0.25">
      <c r="F227" s="2"/>
      <c r="G227" s="2"/>
      <c r="H227" s="2"/>
      <c r="I227" s="2"/>
      <c r="J227" s="2"/>
      <c r="K227" s="2"/>
      <c r="L227" s="2"/>
      <c r="M227" s="2"/>
      <c r="N227" s="2"/>
      <c r="O227" s="2"/>
      <c r="P227" s="2"/>
      <c r="Q227" s="2"/>
      <c r="R227" s="2"/>
      <c r="S227" s="2"/>
      <c r="T227" s="2"/>
      <c r="U227" s="2"/>
      <c r="V227" s="2"/>
      <c r="W227" s="2"/>
      <c r="X227" s="2"/>
      <c r="Y227" s="2"/>
      <c r="Z227" s="2"/>
    </row>
    <row r="228" spans="6:26" ht="15.75" customHeight="1" x14ac:dyDescent="0.25">
      <c r="F228" s="2"/>
      <c r="G228" s="2"/>
      <c r="H228" s="2"/>
      <c r="I228" s="2"/>
      <c r="J228" s="2"/>
      <c r="K228" s="2"/>
      <c r="L228" s="2"/>
      <c r="M228" s="2"/>
      <c r="N228" s="2"/>
      <c r="O228" s="2"/>
      <c r="P228" s="2"/>
      <c r="Q228" s="2"/>
      <c r="R228" s="2"/>
      <c r="S228" s="2"/>
      <c r="T228" s="2"/>
      <c r="U228" s="2"/>
      <c r="V228" s="2"/>
      <c r="W228" s="2"/>
      <c r="X228" s="2"/>
      <c r="Y228" s="2"/>
      <c r="Z228" s="2"/>
    </row>
    <row r="229" spans="6:26" ht="15.75" customHeight="1" x14ac:dyDescent="0.25">
      <c r="F229" s="2"/>
      <c r="G229" s="2"/>
      <c r="H229" s="2"/>
      <c r="I229" s="2"/>
      <c r="J229" s="2"/>
      <c r="K229" s="2"/>
      <c r="L229" s="2"/>
      <c r="M229" s="2"/>
      <c r="N229" s="2"/>
      <c r="O229" s="2"/>
      <c r="P229" s="2"/>
      <c r="Q229" s="2"/>
      <c r="R229" s="2"/>
      <c r="S229" s="2"/>
      <c r="T229" s="2"/>
      <c r="U229" s="2"/>
      <c r="V229" s="2"/>
      <c r="W229" s="2"/>
      <c r="X229" s="2"/>
      <c r="Y229" s="2"/>
      <c r="Z229" s="2"/>
    </row>
    <row r="230" spans="6:26" ht="15.75" customHeight="1" x14ac:dyDescent="0.25">
      <c r="F230" s="2"/>
      <c r="G230" s="2"/>
      <c r="H230" s="2"/>
      <c r="I230" s="2"/>
      <c r="J230" s="2"/>
      <c r="K230" s="2"/>
      <c r="L230" s="2"/>
      <c r="M230" s="2"/>
      <c r="N230" s="2"/>
      <c r="O230" s="2"/>
      <c r="P230" s="2"/>
      <c r="Q230" s="2"/>
      <c r="R230" s="2"/>
      <c r="S230" s="2"/>
      <c r="T230" s="2"/>
      <c r="U230" s="2"/>
      <c r="V230" s="2"/>
      <c r="W230" s="2"/>
      <c r="X230" s="2"/>
      <c r="Y230" s="2"/>
      <c r="Z230" s="2"/>
    </row>
    <row r="231" spans="6:26" ht="15.75" customHeight="1" x14ac:dyDescent="0.25">
      <c r="F231" s="2"/>
      <c r="G231" s="2"/>
      <c r="H231" s="2"/>
      <c r="I231" s="2"/>
      <c r="J231" s="2"/>
      <c r="K231" s="2"/>
      <c r="L231" s="2"/>
      <c r="M231" s="2"/>
      <c r="N231" s="2"/>
      <c r="O231" s="2"/>
      <c r="P231" s="2"/>
      <c r="Q231" s="2"/>
      <c r="R231" s="2"/>
      <c r="S231" s="2"/>
      <c r="T231" s="2"/>
      <c r="U231" s="2"/>
      <c r="V231" s="2"/>
      <c r="W231" s="2"/>
      <c r="X231" s="2"/>
      <c r="Y231" s="2"/>
      <c r="Z231" s="2"/>
    </row>
    <row r="232" spans="6:26" ht="15.75" customHeight="1" x14ac:dyDescent="0.25">
      <c r="F232" s="2"/>
      <c r="G232" s="2"/>
      <c r="H232" s="2"/>
      <c r="I232" s="2"/>
      <c r="J232" s="2"/>
      <c r="K232" s="2"/>
      <c r="L232" s="2"/>
      <c r="M232" s="2"/>
      <c r="N232" s="2"/>
      <c r="O232" s="2"/>
      <c r="P232" s="2"/>
      <c r="Q232" s="2"/>
      <c r="R232" s="2"/>
      <c r="S232" s="2"/>
      <c r="T232" s="2"/>
      <c r="U232" s="2"/>
      <c r="V232" s="2"/>
      <c r="W232" s="2"/>
      <c r="X232" s="2"/>
      <c r="Y232" s="2"/>
      <c r="Z232" s="2"/>
    </row>
    <row r="233" spans="6:26" ht="15.75" customHeight="1" x14ac:dyDescent="0.25">
      <c r="F233" s="2"/>
      <c r="G233" s="2"/>
      <c r="H233" s="2"/>
      <c r="I233" s="2"/>
      <c r="J233" s="2"/>
      <c r="K233" s="2"/>
      <c r="L233" s="2"/>
      <c r="M233" s="2"/>
      <c r="N233" s="2"/>
      <c r="O233" s="2"/>
      <c r="P233" s="2"/>
      <c r="Q233" s="2"/>
      <c r="R233" s="2"/>
      <c r="S233" s="2"/>
      <c r="T233" s="2"/>
      <c r="U233" s="2"/>
      <c r="V233" s="2"/>
      <c r="W233" s="2"/>
      <c r="X233" s="2"/>
      <c r="Y233" s="2"/>
      <c r="Z233" s="2"/>
    </row>
    <row r="234" spans="6:26" ht="15.75" customHeight="1" x14ac:dyDescent="0.25">
      <c r="F234" s="2"/>
      <c r="G234" s="2"/>
      <c r="H234" s="2"/>
      <c r="I234" s="2"/>
      <c r="J234" s="2"/>
      <c r="K234" s="2"/>
      <c r="L234" s="2"/>
      <c r="M234" s="2"/>
      <c r="N234" s="2"/>
      <c r="O234" s="2"/>
      <c r="P234" s="2"/>
      <c r="Q234" s="2"/>
      <c r="R234" s="2"/>
      <c r="S234" s="2"/>
      <c r="T234" s="2"/>
      <c r="U234" s="2"/>
      <c r="V234" s="2"/>
      <c r="W234" s="2"/>
      <c r="X234" s="2"/>
      <c r="Y234" s="2"/>
      <c r="Z234" s="2"/>
    </row>
    <row r="235" spans="6:26" ht="15.75" customHeight="1" x14ac:dyDescent="0.25">
      <c r="F235" s="2"/>
      <c r="G235" s="2"/>
      <c r="H235" s="2"/>
      <c r="I235" s="2"/>
      <c r="J235" s="2"/>
      <c r="K235" s="2"/>
      <c r="L235" s="2"/>
      <c r="M235" s="2"/>
      <c r="N235" s="2"/>
      <c r="O235" s="2"/>
      <c r="P235" s="2"/>
      <c r="Q235" s="2"/>
      <c r="R235" s="2"/>
      <c r="S235" s="2"/>
      <c r="T235" s="2"/>
      <c r="U235" s="2"/>
      <c r="V235" s="2"/>
      <c r="W235" s="2"/>
      <c r="X235" s="2"/>
      <c r="Y235" s="2"/>
      <c r="Z235" s="2"/>
    </row>
    <row r="236" spans="6:26" ht="15.75" customHeight="1" x14ac:dyDescent="0.25">
      <c r="F236" s="2"/>
      <c r="G236" s="2"/>
      <c r="H236" s="2"/>
      <c r="I236" s="2"/>
      <c r="J236" s="2"/>
      <c r="K236" s="2"/>
      <c r="L236" s="2"/>
      <c r="M236" s="2"/>
      <c r="N236" s="2"/>
      <c r="O236" s="2"/>
      <c r="P236" s="2"/>
      <c r="Q236" s="2"/>
      <c r="R236" s="2"/>
      <c r="S236" s="2"/>
      <c r="T236" s="2"/>
      <c r="U236" s="2"/>
      <c r="V236" s="2"/>
      <c r="W236" s="2"/>
      <c r="X236" s="2"/>
      <c r="Y236" s="2"/>
      <c r="Z236" s="2"/>
    </row>
    <row r="237" spans="6:26" ht="15.75" customHeight="1" x14ac:dyDescent="0.25">
      <c r="F237" s="2"/>
      <c r="G237" s="2"/>
      <c r="H237" s="2"/>
      <c r="I237" s="2"/>
      <c r="J237" s="2"/>
      <c r="K237" s="2"/>
      <c r="L237" s="2"/>
      <c r="M237" s="2"/>
      <c r="N237" s="2"/>
      <c r="O237" s="2"/>
      <c r="P237" s="2"/>
      <c r="Q237" s="2"/>
      <c r="R237" s="2"/>
      <c r="S237" s="2"/>
      <c r="T237" s="2"/>
      <c r="U237" s="2"/>
      <c r="V237" s="2"/>
      <c r="W237" s="2"/>
      <c r="X237" s="2"/>
      <c r="Y237" s="2"/>
      <c r="Z237" s="2"/>
    </row>
    <row r="238" spans="6:26" ht="15.75" customHeight="1" x14ac:dyDescent="0.25">
      <c r="F238" s="2"/>
      <c r="G238" s="2"/>
      <c r="H238" s="2"/>
      <c r="I238" s="2"/>
      <c r="J238" s="2"/>
      <c r="K238" s="2"/>
      <c r="L238" s="2"/>
      <c r="M238" s="2"/>
      <c r="N238" s="2"/>
      <c r="O238" s="2"/>
      <c r="P238" s="2"/>
      <c r="Q238" s="2"/>
      <c r="R238" s="2"/>
      <c r="S238" s="2"/>
      <c r="T238" s="2"/>
      <c r="U238" s="2"/>
      <c r="V238" s="2"/>
      <c r="W238" s="2"/>
      <c r="X238" s="2"/>
      <c r="Y238" s="2"/>
      <c r="Z238" s="2"/>
    </row>
    <row r="239" spans="6:26" ht="15.75" customHeight="1" x14ac:dyDescent="0.25">
      <c r="F239" s="2"/>
      <c r="G239" s="2"/>
      <c r="H239" s="2"/>
      <c r="I239" s="2"/>
      <c r="J239" s="2"/>
      <c r="K239" s="2"/>
      <c r="L239" s="2"/>
      <c r="M239" s="2"/>
      <c r="N239" s="2"/>
      <c r="O239" s="2"/>
      <c r="P239" s="2"/>
      <c r="Q239" s="2"/>
      <c r="R239" s="2"/>
      <c r="S239" s="2"/>
      <c r="T239" s="2"/>
      <c r="U239" s="2"/>
      <c r="V239" s="2"/>
      <c r="W239" s="2"/>
      <c r="X239" s="2"/>
      <c r="Y239" s="2"/>
      <c r="Z239" s="2"/>
    </row>
    <row r="240" spans="6:26" ht="15.75" customHeight="1" x14ac:dyDescent="0.25">
      <c r="F240" s="2"/>
      <c r="G240" s="2"/>
      <c r="H240" s="2"/>
      <c r="I240" s="2"/>
      <c r="J240" s="2"/>
      <c r="K240" s="2"/>
      <c r="L240" s="2"/>
      <c r="M240" s="2"/>
      <c r="N240" s="2"/>
      <c r="O240" s="2"/>
      <c r="P240" s="2"/>
      <c r="Q240" s="2"/>
      <c r="R240" s="2"/>
      <c r="S240" s="2"/>
      <c r="T240" s="2"/>
      <c r="U240" s="2"/>
      <c r="V240" s="2"/>
      <c r="W240" s="2"/>
      <c r="X240" s="2"/>
      <c r="Y240" s="2"/>
      <c r="Z240" s="2"/>
    </row>
    <row r="241" spans="6:26" ht="15.75" customHeight="1" x14ac:dyDescent="0.25">
      <c r="F241" s="2"/>
      <c r="G241" s="2"/>
      <c r="H241" s="2"/>
      <c r="I241" s="2"/>
      <c r="J241" s="2"/>
      <c r="K241" s="2"/>
      <c r="L241" s="2"/>
      <c r="M241" s="2"/>
      <c r="N241" s="2"/>
      <c r="O241" s="2"/>
      <c r="P241" s="2"/>
      <c r="Q241" s="2"/>
      <c r="R241" s="2"/>
      <c r="S241" s="2"/>
      <c r="T241" s="2"/>
      <c r="U241" s="2"/>
      <c r="V241" s="2"/>
      <c r="W241" s="2"/>
      <c r="X241" s="2"/>
      <c r="Y241" s="2"/>
      <c r="Z241" s="2"/>
    </row>
    <row r="242" spans="6:26" ht="15.75" customHeight="1" x14ac:dyDescent="0.25">
      <c r="F242" s="2"/>
      <c r="G242" s="2"/>
      <c r="H242" s="2"/>
      <c r="I242" s="2"/>
      <c r="J242" s="2"/>
      <c r="K242" s="2"/>
      <c r="L242" s="2"/>
      <c r="M242" s="2"/>
      <c r="N242" s="2"/>
      <c r="O242" s="2"/>
      <c r="P242" s="2"/>
      <c r="Q242" s="2"/>
      <c r="R242" s="2"/>
      <c r="S242" s="2"/>
      <c r="T242" s="2"/>
      <c r="U242" s="2"/>
      <c r="V242" s="2"/>
      <c r="W242" s="2"/>
      <c r="X242" s="2"/>
      <c r="Y242" s="2"/>
      <c r="Z242" s="2"/>
    </row>
    <row r="243" spans="6:26" ht="15.75" customHeight="1" x14ac:dyDescent="0.25">
      <c r="F243" s="2"/>
      <c r="G243" s="2"/>
      <c r="H243" s="2"/>
      <c r="I243" s="2"/>
      <c r="J243" s="2"/>
      <c r="K243" s="2"/>
      <c r="L243" s="2"/>
      <c r="M243" s="2"/>
      <c r="N243" s="2"/>
      <c r="O243" s="2"/>
      <c r="P243" s="2"/>
      <c r="Q243" s="2"/>
      <c r="R243" s="2"/>
      <c r="S243" s="2"/>
      <c r="T243" s="2"/>
      <c r="U243" s="2"/>
      <c r="V243" s="2"/>
      <c r="W243" s="2"/>
      <c r="X243" s="2"/>
      <c r="Y243" s="2"/>
      <c r="Z243" s="2"/>
    </row>
    <row r="244" spans="6:26" ht="15.75" customHeight="1" x14ac:dyDescent="0.25">
      <c r="F244" s="2"/>
      <c r="G244" s="2"/>
      <c r="H244" s="2"/>
      <c r="I244" s="2"/>
      <c r="J244" s="2"/>
      <c r="K244" s="2"/>
      <c r="L244" s="2"/>
      <c r="M244" s="2"/>
      <c r="N244" s="2"/>
      <c r="O244" s="2"/>
      <c r="P244" s="2"/>
      <c r="Q244" s="2"/>
      <c r="R244" s="2"/>
      <c r="S244" s="2"/>
      <c r="T244" s="2"/>
      <c r="U244" s="2"/>
      <c r="V244" s="2"/>
      <c r="W244" s="2"/>
      <c r="X244" s="2"/>
      <c r="Y244" s="2"/>
      <c r="Z244" s="2"/>
    </row>
    <row r="245" spans="6:26" ht="15.75" customHeight="1" x14ac:dyDescent="0.25">
      <c r="F245" s="2"/>
      <c r="G245" s="2"/>
      <c r="H245" s="2"/>
      <c r="I245" s="2"/>
      <c r="J245" s="2"/>
      <c r="K245" s="2"/>
      <c r="L245" s="2"/>
      <c r="M245" s="2"/>
      <c r="N245" s="2"/>
      <c r="O245" s="2"/>
      <c r="P245" s="2"/>
      <c r="Q245" s="2"/>
      <c r="R245" s="2"/>
      <c r="S245" s="2"/>
      <c r="T245" s="2"/>
      <c r="U245" s="2"/>
      <c r="V245" s="2"/>
      <c r="W245" s="2"/>
      <c r="X245" s="2"/>
      <c r="Y245" s="2"/>
      <c r="Z245" s="2"/>
    </row>
    <row r="246" spans="6:26" ht="15.75" customHeight="1" x14ac:dyDescent="0.25">
      <c r="F246" s="2"/>
      <c r="G246" s="2"/>
      <c r="H246" s="2"/>
      <c r="I246" s="2"/>
      <c r="J246" s="2"/>
      <c r="K246" s="2"/>
      <c r="L246" s="2"/>
      <c r="M246" s="2"/>
      <c r="N246" s="2"/>
      <c r="O246" s="2"/>
      <c r="P246" s="2"/>
      <c r="Q246" s="2"/>
      <c r="R246" s="2"/>
      <c r="S246" s="2"/>
      <c r="T246" s="2"/>
      <c r="U246" s="2"/>
      <c r="V246" s="2"/>
      <c r="W246" s="2"/>
      <c r="X246" s="2"/>
      <c r="Y246" s="2"/>
      <c r="Z246" s="2"/>
    </row>
    <row r="247" spans="6:26" ht="15.75" customHeight="1" x14ac:dyDescent="0.25">
      <c r="F247" s="2"/>
      <c r="G247" s="2"/>
      <c r="H247" s="2"/>
      <c r="I247" s="2"/>
      <c r="J247" s="2"/>
      <c r="K247" s="2"/>
      <c r="L247" s="2"/>
      <c r="M247" s="2"/>
      <c r="N247" s="2"/>
      <c r="O247" s="2"/>
      <c r="P247" s="2"/>
      <c r="Q247" s="2"/>
      <c r="R247" s="2"/>
      <c r="S247" s="2"/>
      <c r="T247" s="2"/>
      <c r="U247" s="2"/>
      <c r="V247" s="2"/>
      <c r="W247" s="2"/>
      <c r="X247" s="2"/>
      <c r="Y247" s="2"/>
      <c r="Z247" s="2"/>
    </row>
    <row r="248" spans="6:26" ht="15.75" customHeight="1" x14ac:dyDescent="0.25">
      <c r="F248" s="2"/>
      <c r="G248" s="2"/>
      <c r="H248" s="2"/>
      <c r="I248" s="2"/>
      <c r="J248" s="2"/>
      <c r="K248" s="2"/>
      <c r="L248" s="2"/>
      <c r="M248" s="2"/>
      <c r="N248" s="2"/>
      <c r="O248" s="2"/>
      <c r="P248" s="2"/>
      <c r="Q248" s="2"/>
      <c r="R248" s="2"/>
      <c r="S248" s="2"/>
      <c r="T248" s="2"/>
      <c r="U248" s="2"/>
      <c r="V248" s="2"/>
      <c r="W248" s="2"/>
      <c r="X248" s="2"/>
      <c r="Y248" s="2"/>
      <c r="Z248" s="2"/>
    </row>
    <row r="249" spans="6:26" ht="15.75" customHeight="1" x14ac:dyDescent="0.25">
      <c r="F249" s="2"/>
      <c r="G249" s="2"/>
      <c r="H249" s="2"/>
      <c r="I249" s="2"/>
      <c r="J249" s="2"/>
      <c r="K249" s="2"/>
      <c r="L249" s="2"/>
      <c r="M249" s="2"/>
      <c r="N249" s="2"/>
      <c r="O249" s="2"/>
      <c r="P249" s="2"/>
      <c r="Q249" s="2"/>
      <c r="R249" s="2"/>
      <c r="S249" s="2"/>
      <c r="T249" s="2"/>
      <c r="U249" s="2"/>
      <c r="V249" s="2"/>
      <c r="W249" s="2"/>
      <c r="X249" s="2"/>
      <c r="Y249" s="2"/>
      <c r="Z249" s="2"/>
    </row>
    <row r="250" spans="6:26" ht="15.75" customHeight="1" x14ac:dyDescent="0.25">
      <c r="F250" s="2"/>
      <c r="G250" s="2"/>
      <c r="H250" s="2"/>
      <c r="I250" s="2"/>
      <c r="J250" s="2"/>
      <c r="K250" s="2"/>
      <c r="L250" s="2"/>
      <c r="M250" s="2"/>
      <c r="N250" s="2"/>
      <c r="O250" s="2"/>
      <c r="P250" s="2"/>
      <c r="Q250" s="2"/>
      <c r="R250" s="2"/>
      <c r="S250" s="2"/>
      <c r="T250" s="2"/>
      <c r="U250" s="2"/>
      <c r="V250" s="2"/>
      <c r="W250" s="2"/>
      <c r="X250" s="2"/>
      <c r="Y250" s="2"/>
      <c r="Z250" s="2"/>
    </row>
    <row r="251" spans="6:26" ht="15.75" customHeight="1" x14ac:dyDescent="0.25">
      <c r="F251" s="2"/>
      <c r="G251" s="2"/>
      <c r="H251" s="2"/>
      <c r="I251" s="2"/>
      <c r="J251" s="2"/>
      <c r="K251" s="2"/>
      <c r="L251" s="2"/>
      <c r="M251" s="2"/>
      <c r="N251" s="2"/>
      <c r="O251" s="2"/>
      <c r="P251" s="2"/>
      <c r="Q251" s="2"/>
      <c r="R251" s="2"/>
      <c r="S251" s="2"/>
      <c r="T251" s="2"/>
      <c r="U251" s="2"/>
      <c r="V251" s="2"/>
      <c r="W251" s="2"/>
      <c r="X251" s="2"/>
      <c r="Y251" s="2"/>
      <c r="Z251" s="2"/>
    </row>
    <row r="252" spans="6:26" ht="15.75" customHeight="1" x14ac:dyDescent="0.25">
      <c r="F252" s="2"/>
      <c r="G252" s="2"/>
      <c r="H252" s="2"/>
      <c r="I252" s="2"/>
      <c r="J252" s="2"/>
      <c r="K252" s="2"/>
      <c r="L252" s="2"/>
      <c r="M252" s="2"/>
      <c r="N252" s="2"/>
      <c r="O252" s="2"/>
      <c r="P252" s="2"/>
      <c r="Q252" s="2"/>
      <c r="R252" s="2"/>
      <c r="S252" s="2"/>
      <c r="T252" s="2"/>
      <c r="U252" s="2"/>
      <c r="V252" s="2"/>
      <c r="W252" s="2"/>
      <c r="X252" s="2"/>
      <c r="Y252" s="2"/>
      <c r="Z252" s="2"/>
    </row>
    <row r="253" spans="6:26" ht="15.75" customHeight="1" x14ac:dyDescent="0.25">
      <c r="F253" s="2"/>
      <c r="G253" s="2"/>
      <c r="H253" s="2"/>
      <c r="I253" s="2"/>
      <c r="J253" s="2"/>
      <c r="K253" s="2"/>
      <c r="L253" s="2"/>
      <c r="M253" s="2"/>
      <c r="N253" s="2"/>
      <c r="O253" s="2"/>
      <c r="P253" s="2"/>
      <c r="Q253" s="2"/>
      <c r="R253" s="2"/>
      <c r="S253" s="2"/>
      <c r="T253" s="2"/>
      <c r="U253" s="2"/>
      <c r="V253" s="2"/>
      <c r="W253" s="2"/>
      <c r="X253" s="2"/>
      <c r="Y253" s="2"/>
      <c r="Z253" s="2"/>
    </row>
    <row r="254" spans="6:26" ht="15.75" customHeight="1" x14ac:dyDescent="0.25">
      <c r="F254" s="2"/>
      <c r="G254" s="2"/>
      <c r="H254" s="2"/>
      <c r="I254" s="2"/>
      <c r="J254" s="2"/>
      <c r="K254" s="2"/>
      <c r="L254" s="2"/>
      <c r="M254" s="2"/>
      <c r="N254" s="2"/>
      <c r="O254" s="2"/>
      <c r="P254" s="2"/>
      <c r="Q254" s="2"/>
      <c r="R254" s="2"/>
      <c r="S254" s="2"/>
      <c r="T254" s="2"/>
      <c r="U254" s="2"/>
      <c r="V254" s="2"/>
      <c r="W254" s="2"/>
      <c r="X254" s="2"/>
      <c r="Y254" s="2"/>
      <c r="Z254" s="2"/>
    </row>
    <row r="255" spans="6:26" ht="15.75" customHeight="1" x14ac:dyDescent="0.25">
      <c r="F255" s="2"/>
      <c r="G255" s="2"/>
      <c r="H255" s="2"/>
      <c r="I255" s="2"/>
      <c r="J255" s="2"/>
      <c r="K255" s="2"/>
      <c r="L255" s="2"/>
      <c r="M255" s="2"/>
      <c r="N255" s="2"/>
      <c r="O255" s="2"/>
      <c r="P255" s="2"/>
      <c r="Q255" s="2"/>
      <c r="R255" s="2"/>
      <c r="S255" s="2"/>
      <c r="T255" s="2"/>
      <c r="U255" s="2"/>
      <c r="V255" s="2"/>
      <c r="W255" s="2"/>
      <c r="X255" s="2"/>
      <c r="Y255" s="2"/>
      <c r="Z255" s="2"/>
    </row>
    <row r="256" spans="6:26" ht="15.75" customHeight="1" x14ac:dyDescent="0.25">
      <c r="F256" s="2"/>
      <c r="G256" s="2"/>
      <c r="H256" s="2"/>
      <c r="I256" s="2"/>
      <c r="J256" s="2"/>
      <c r="K256" s="2"/>
      <c r="L256" s="2"/>
      <c r="M256" s="2"/>
      <c r="N256" s="2"/>
      <c r="O256" s="2"/>
      <c r="P256" s="2"/>
      <c r="Q256" s="2"/>
      <c r="R256" s="2"/>
      <c r="S256" s="2"/>
      <c r="T256" s="2"/>
      <c r="U256" s="2"/>
      <c r="V256" s="2"/>
      <c r="W256" s="2"/>
      <c r="X256" s="2"/>
      <c r="Y256" s="2"/>
      <c r="Z256" s="2"/>
    </row>
    <row r="257" spans="6:26" ht="15.75" customHeight="1" x14ac:dyDescent="0.25">
      <c r="F257" s="2"/>
      <c r="G257" s="2"/>
      <c r="H257" s="2"/>
      <c r="I257" s="2"/>
      <c r="J257" s="2"/>
      <c r="K257" s="2"/>
      <c r="L257" s="2"/>
      <c r="M257" s="2"/>
      <c r="N257" s="2"/>
      <c r="O257" s="2"/>
      <c r="P257" s="2"/>
      <c r="Q257" s="2"/>
      <c r="R257" s="2"/>
      <c r="S257" s="2"/>
      <c r="T257" s="2"/>
      <c r="U257" s="2"/>
      <c r="V257" s="2"/>
      <c r="W257" s="2"/>
      <c r="X257" s="2"/>
      <c r="Y257" s="2"/>
      <c r="Z257" s="2"/>
    </row>
    <row r="258" spans="6:26" ht="15.75" customHeight="1" x14ac:dyDescent="0.25">
      <c r="F258" s="2"/>
      <c r="G258" s="2"/>
      <c r="H258" s="2"/>
      <c r="I258" s="2"/>
      <c r="J258" s="2"/>
      <c r="K258" s="2"/>
      <c r="L258" s="2"/>
      <c r="M258" s="2"/>
      <c r="N258" s="2"/>
      <c r="O258" s="2"/>
      <c r="P258" s="2"/>
      <c r="Q258" s="2"/>
      <c r="R258" s="2"/>
      <c r="S258" s="2"/>
      <c r="T258" s="2"/>
      <c r="U258" s="2"/>
      <c r="V258" s="2"/>
      <c r="W258" s="2"/>
      <c r="X258" s="2"/>
      <c r="Y258" s="2"/>
      <c r="Z258" s="2"/>
    </row>
    <row r="259" spans="6:26" ht="15.75" customHeight="1" x14ac:dyDescent="0.25">
      <c r="F259" s="2"/>
      <c r="G259" s="2"/>
      <c r="H259" s="2"/>
      <c r="I259" s="2"/>
      <c r="J259" s="2"/>
      <c r="K259" s="2"/>
      <c r="L259" s="2"/>
      <c r="M259" s="2"/>
      <c r="N259" s="2"/>
      <c r="O259" s="2"/>
      <c r="P259" s="2"/>
      <c r="Q259" s="2"/>
      <c r="R259" s="2"/>
      <c r="S259" s="2"/>
      <c r="T259" s="2"/>
      <c r="U259" s="2"/>
      <c r="V259" s="2"/>
      <c r="W259" s="2"/>
      <c r="X259" s="2"/>
      <c r="Y259" s="2"/>
      <c r="Z259" s="2"/>
    </row>
    <row r="260" spans="6:26" ht="15.75" customHeight="1" x14ac:dyDescent="0.25">
      <c r="F260" s="2"/>
      <c r="G260" s="2"/>
      <c r="H260" s="2"/>
      <c r="I260" s="2"/>
      <c r="J260" s="2"/>
      <c r="K260" s="2"/>
      <c r="L260" s="2"/>
      <c r="M260" s="2"/>
      <c r="N260" s="2"/>
      <c r="O260" s="2"/>
      <c r="P260" s="2"/>
      <c r="Q260" s="2"/>
      <c r="R260" s="2"/>
      <c r="S260" s="2"/>
      <c r="T260" s="2"/>
      <c r="U260" s="2"/>
      <c r="V260" s="2"/>
      <c r="W260" s="2"/>
      <c r="X260" s="2"/>
      <c r="Y260" s="2"/>
      <c r="Z260" s="2"/>
    </row>
    <row r="261" spans="6:26" ht="15.75" customHeight="1" x14ac:dyDescent="0.25">
      <c r="F261" s="2"/>
      <c r="G261" s="2"/>
      <c r="H261" s="2"/>
      <c r="I261" s="2"/>
      <c r="J261" s="2"/>
      <c r="K261" s="2"/>
      <c r="L261" s="2"/>
      <c r="M261" s="2"/>
      <c r="N261" s="2"/>
      <c r="O261" s="2"/>
      <c r="P261" s="2"/>
      <c r="Q261" s="2"/>
      <c r="R261" s="2"/>
      <c r="S261" s="2"/>
      <c r="T261" s="2"/>
      <c r="U261" s="2"/>
      <c r="V261" s="2"/>
      <c r="W261" s="2"/>
      <c r="X261" s="2"/>
      <c r="Y261" s="2"/>
      <c r="Z261" s="2"/>
    </row>
    <row r="262" spans="6:26" ht="15.75" customHeight="1" x14ac:dyDescent="0.25">
      <c r="F262" s="2"/>
      <c r="G262" s="2"/>
      <c r="H262" s="2"/>
      <c r="I262" s="2"/>
      <c r="J262" s="2"/>
      <c r="K262" s="2"/>
      <c r="L262" s="2"/>
      <c r="M262" s="2"/>
      <c r="N262" s="2"/>
      <c r="O262" s="2"/>
      <c r="P262" s="2"/>
      <c r="Q262" s="2"/>
      <c r="R262" s="2"/>
      <c r="S262" s="2"/>
      <c r="T262" s="2"/>
      <c r="U262" s="2"/>
      <c r="V262" s="2"/>
      <c r="W262" s="2"/>
      <c r="X262" s="2"/>
      <c r="Y262" s="2"/>
      <c r="Z262" s="2"/>
    </row>
    <row r="263" spans="6:26" ht="15.75" customHeight="1" x14ac:dyDescent="0.25">
      <c r="F263" s="2"/>
      <c r="G263" s="2"/>
      <c r="H263" s="2"/>
      <c r="I263" s="2"/>
      <c r="J263" s="2"/>
      <c r="K263" s="2"/>
      <c r="L263" s="2"/>
      <c r="M263" s="2"/>
      <c r="N263" s="2"/>
      <c r="O263" s="2"/>
      <c r="P263" s="2"/>
      <c r="Q263" s="2"/>
      <c r="R263" s="2"/>
      <c r="S263" s="2"/>
      <c r="T263" s="2"/>
      <c r="U263" s="2"/>
      <c r="V263" s="2"/>
      <c r="W263" s="2"/>
      <c r="X263" s="2"/>
      <c r="Y263" s="2"/>
      <c r="Z263" s="2"/>
    </row>
    <row r="264" spans="6:26" ht="15.75" customHeight="1" x14ac:dyDescent="0.25">
      <c r="F264" s="2"/>
      <c r="G264" s="2"/>
      <c r="H264" s="2"/>
      <c r="I264" s="2"/>
      <c r="J264" s="2"/>
      <c r="K264" s="2"/>
      <c r="L264" s="2"/>
      <c r="M264" s="2"/>
      <c r="N264" s="2"/>
      <c r="O264" s="2"/>
      <c r="P264" s="2"/>
      <c r="Q264" s="2"/>
      <c r="R264" s="2"/>
      <c r="S264" s="2"/>
      <c r="T264" s="2"/>
      <c r="U264" s="2"/>
      <c r="V264" s="2"/>
      <c r="W264" s="2"/>
      <c r="X264" s="2"/>
      <c r="Y264" s="2"/>
      <c r="Z264" s="2"/>
    </row>
    <row r="265" spans="6:26" ht="15.75" customHeight="1" x14ac:dyDescent="0.25">
      <c r="F265" s="2"/>
      <c r="G265" s="2"/>
      <c r="H265" s="2"/>
      <c r="I265" s="2"/>
      <c r="J265" s="2"/>
      <c r="K265" s="2"/>
      <c r="L265" s="2"/>
      <c r="M265" s="2"/>
      <c r="N265" s="2"/>
      <c r="O265" s="2"/>
      <c r="P265" s="2"/>
      <c r="Q265" s="2"/>
      <c r="R265" s="2"/>
      <c r="S265" s="2"/>
      <c r="T265" s="2"/>
      <c r="U265" s="2"/>
      <c r="V265" s="2"/>
      <c r="W265" s="2"/>
      <c r="X265" s="2"/>
      <c r="Y265" s="2"/>
      <c r="Z265" s="2"/>
    </row>
    <row r="266" spans="6:26" ht="15.75" customHeight="1" x14ac:dyDescent="0.25">
      <c r="F266" s="2"/>
      <c r="G266" s="2"/>
      <c r="H266" s="2"/>
      <c r="I266" s="2"/>
      <c r="J266" s="2"/>
      <c r="K266" s="2"/>
      <c r="L266" s="2"/>
      <c r="M266" s="2"/>
      <c r="N266" s="2"/>
      <c r="O266" s="2"/>
      <c r="P266" s="2"/>
      <c r="Q266" s="2"/>
      <c r="R266" s="2"/>
      <c r="S266" s="2"/>
      <c r="T266" s="2"/>
      <c r="U266" s="2"/>
      <c r="V266" s="2"/>
      <c r="W266" s="2"/>
      <c r="X266" s="2"/>
      <c r="Y266" s="2"/>
      <c r="Z266" s="2"/>
    </row>
    <row r="267" spans="6:26" ht="15.75" customHeight="1" x14ac:dyDescent="0.25">
      <c r="F267" s="2"/>
      <c r="G267" s="2"/>
      <c r="H267" s="2"/>
      <c r="I267" s="2"/>
      <c r="J267" s="2"/>
      <c r="K267" s="2"/>
      <c r="L267" s="2"/>
      <c r="M267" s="2"/>
      <c r="N267" s="2"/>
      <c r="O267" s="2"/>
      <c r="P267" s="2"/>
      <c r="Q267" s="2"/>
      <c r="R267" s="2"/>
      <c r="S267" s="2"/>
      <c r="T267" s="2"/>
      <c r="U267" s="2"/>
      <c r="V267" s="2"/>
      <c r="W267" s="2"/>
      <c r="X267" s="2"/>
      <c r="Y267" s="2"/>
      <c r="Z267" s="2"/>
    </row>
    <row r="268" spans="6:26" ht="15.75" customHeight="1" x14ac:dyDescent="0.25">
      <c r="F268" s="2"/>
      <c r="G268" s="2"/>
      <c r="H268" s="2"/>
      <c r="I268" s="2"/>
      <c r="J268" s="2"/>
      <c r="K268" s="2"/>
      <c r="L268" s="2"/>
      <c r="M268" s="2"/>
      <c r="N268" s="2"/>
      <c r="O268" s="2"/>
      <c r="P268" s="2"/>
      <c r="Q268" s="2"/>
      <c r="R268" s="2"/>
      <c r="S268" s="2"/>
      <c r="T268" s="2"/>
      <c r="U268" s="2"/>
      <c r="V268" s="2"/>
      <c r="W268" s="2"/>
      <c r="X268" s="2"/>
      <c r="Y268" s="2"/>
      <c r="Z268" s="2"/>
    </row>
    <row r="269" spans="6:26" ht="15.75" customHeight="1" x14ac:dyDescent="0.25">
      <c r="F269" s="2"/>
      <c r="G269" s="2"/>
      <c r="H269" s="2"/>
      <c r="I269" s="2"/>
      <c r="J269" s="2"/>
      <c r="K269" s="2"/>
      <c r="L269" s="2"/>
      <c r="M269" s="2"/>
      <c r="N269" s="2"/>
      <c r="O269" s="2"/>
      <c r="P269" s="2"/>
      <c r="Q269" s="2"/>
      <c r="R269" s="2"/>
      <c r="S269" s="2"/>
      <c r="T269" s="2"/>
      <c r="U269" s="2"/>
      <c r="V269" s="2"/>
      <c r="W269" s="2"/>
      <c r="X269" s="2"/>
      <c r="Y269" s="2"/>
      <c r="Z269" s="2"/>
    </row>
    <row r="270" spans="6:26" ht="15.75" customHeight="1" x14ac:dyDescent="0.25">
      <c r="F270" s="2"/>
      <c r="G270" s="2"/>
      <c r="H270" s="2"/>
      <c r="I270" s="2"/>
      <c r="J270" s="2"/>
      <c r="K270" s="2"/>
      <c r="L270" s="2"/>
      <c r="M270" s="2"/>
      <c r="N270" s="2"/>
      <c r="O270" s="2"/>
      <c r="P270" s="2"/>
      <c r="Q270" s="2"/>
      <c r="R270" s="2"/>
      <c r="S270" s="2"/>
      <c r="T270" s="2"/>
      <c r="U270" s="2"/>
      <c r="V270" s="2"/>
      <c r="W270" s="2"/>
      <c r="X270" s="2"/>
      <c r="Y270" s="2"/>
      <c r="Z270" s="2"/>
    </row>
    <row r="271" spans="6:26" ht="15.75" customHeight="1" x14ac:dyDescent="0.25">
      <c r="F271" s="2"/>
      <c r="G271" s="2"/>
      <c r="H271" s="2"/>
      <c r="I271" s="2"/>
      <c r="J271" s="2"/>
      <c r="K271" s="2"/>
      <c r="L271" s="2"/>
      <c r="M271" s="2"/>
      <c r="N271" s="2"/>
      <c r="O271" s="2"/>
      <c r="P271" s="2"/>
      <c r="Q271" s="2"/>
      <c r="R271" s="2"/>
      <c r="S271" s="2"/>
      <c r="T271" s="2"/>
      <c r="U271" s="2"/>
      <c r="V271" s="2"/>
      <c r="W271" s="2"/>
      <c r="X271" s="2"/>
      <c r="Y271" s="2"/>
      <c r="Z271" s="2"/>
    </row>
    <row r="272" spans="6:26" ht="15.75" customHeight="1" x14ac:dyDescent="0.25">
      <c r="F272" s="2"/>
      <c r="G272" s="2"/>
      <c r="H272" s="2"/>
      <c r="I272" s="2"/>
      <c r="J272" s="2"/>
      <c r="K272" s="2"/>
      <c r="L272" s="2"/>
      <c r="M272" s="2"/>
      <c r="N272" s="2"/>
      <c r="O272" s="2"/>
      <c r="P272" s="2"/>
      <c r="Q272" s="2"/>
      <c r="R272" s="2"/>
      <c r="S272" s="2"/>
      <c r="T272" s="2"/>
      <c r="U272" s="2"/>
      <c r="V272" s="2"/>
      <c r="W272" s="2"/>
      <c r="X272" s="2"/>
      <c r="Y272" s="2"/>
      <c r="Z272" s="2"/>
    </row>
    <row r="273" spans="6:26" ht="15.75" customHeight="1" x14ac:dyDescent="0.25">
      <c r="F273" s="2"/>
      <c r="G273" s="2"/>
      <c r="H273" s="2"/>
      <c r="I273" s="2"/>
      <c r="J273" s="2"/>
      <c r="K273" s="2"/>
      <c r="L273" s="2"/>
      <c r="M273" s="2"/>
      <c r="N273" s="2"/>
      <c r="O273" s="2"/>
      <c r="P273" s="2"/>
      <c r="Q273" s="2"/>
      <c r="R273" s="2"/>
      <c r="S273" s="2"/>
      <c r="T273" s="2"/>
      <c r="U273" s="2"/>
      <c r="V273" s="2"/>
      <c r="W273" s="2"/>
      <c r="X273" s="2"/>
      <c r="Y273" s="2"/>
      <c r="Z273" s="2"/>
    </row>
    <row r="274" spans="6:26" ht="15.75" customHeight="1" x14ac:dyDescent="0.25">
      <c r="F274" s="2"/>
      <c r="G274" s="2"/>
      <c r="H274" s="2"/>
      <c r="I274" s="2"/>
      <c r="J274" s="2"/>
      <c r="K274" s="2"/>
      <c r="L274" s="2"/>
      <c r="M274" s="2"/>
      <c r="N274" s="2"/>
      <c r="O274" s="2"/>
      <c r="P274" s="2"/>
      <c r="Q274" s="2"/>
      <c r="R274" s="2"/>
      <c r="S274" s="2"/>
      <c r="T274" s="2"/>
      <c r="U274" s="2"/>
      <c r="V274" s="2"/>
      <c r="W274" s="2"/>
      <c r="X274" s="2"/>
      <c r="Y274" s="2"/>
      <c r="Z274" s="2"/>
    </row>
    <row r="275" spans="6:26" ht="15.75" customHeight="1" x14ac:dyDescent="0.25">
      <c r="F275" s="2"/>
      <c r="G275" s="2"/>
      <c r="H275" s="2"/>
      <c r="I275" s="2"/>
      <c r="J275" s="2"/>
      <c r="K275" s="2"/>
      <c r="L275" s="2"/>
      <c r="M275" s="2"/>
      <c r="N275" s="2"/>
      <c r="O275" s="2"/>
      <c r="P275" s="2"/>
      <c r="Q275" s="2"/>
      <c r="R275" s="2"/>
      <c r="S275" s="2"/>
      <c r="T275" s="2"/>
      <c r="U275" s="2"/>
      <c r="V275" s="2"/>
      <c r="W275" s="2"/>
      <c r="X275" s="2"/>
      <c r="Y275" s="2"/>
      <c r="Z275" s="2"/>
    </row>
    <row r="276" spans="6:26" ht="15.75" customHeight="1" x14ac:dyDescent="0.25">
      <c r="F276" s="2"/>
      <c r="G276" s="2"/>
      <c r="H276" s="2"/>
      <c r="I276" s="2"/>
      <c r="J276" s="2"/>
      <c r="K276" s="2"/>
      <c r="L276" s="2"/>
      <c r="M276" s="2"/>
      <c r="N276" s="2"/>
      <c r="O276" s="2"/>
      <c r="P276" s="2"/>
      <c r="Q276" s="2"/>
      <c r="R276" s="2"/>
      <c r="S276" s="2"/>
      <c r="T276" s="2"/>
      <c r="U276" s="2"/>
      <c r="V276" s="2"/>
      <c r="W276" s="2"/>
      <c r="X276" s="2"/>
      <c r="Y276" s="2"/>
      <c r="Z276" s="2"/>
    </row>
    <row r="277" spans="6:26" ht="15.75" customHeight="1" x14ac:dyDescent="0.25">
      <c r="F277" s="2"/>
      <c r="G277" s="2"/>
      <c r="H277" s="2"/>
      <c r="I277" s="2"/>
      <c r="J277" s="2"/>
      <c r="K277" s="2"/>
      <c r="L277" s="2"/>
      <c r="M277" s="2"/>
      <c r="N277" s="2"/>
      <c r="O277" s="2"/>
      <c r="P277" s="2"/>
      <c r="Q277" s="2"/>
      <c r="R277" s="2"/>
      <c r="S277" s="2"/>
      <c r="T277" s="2"/>
      <c r="U277" s="2"/>
      <c r="V277" s="2"/>
      <c r="W277" s="2"/>
      <c r="X277" s="2"/>
      <c r="Y277" s="2"/>
      <c r="Z277" s="2"/>
    </row>
    <row r="278" spans="6:26" ht="15.75" customHeight="1" x14ac:dyDescent="0.25">
      <c r="F278" s="2"/>
      <c r="G278" s="2"/>
      <c r="H278" s="2"/>
      <c r="I278" s="2"/>
      <c r="J278" s="2"/>
      <c r="K278" s="2"/>
      <c r="L278" s="2"/>
      <c r="M278" s="2"/>
      <c r="N278" s="2"/>
      <c r="O278" s="2"/>
      <c r="P278" s="2"/>
      <c r="Q278" s="2"/>
      <c r="R278" s="2"/>
      <c r="S278" s="2"/>
      <c r="T278" s="2"/>
      <c r="U278" s="2"/>
      <c r="V278" s="2"/>
      <c r="W278" s="2"/>
      <c r="X278" s="2"/>
      <c r="Y278" s="2"/>
      <c r="Z278" s="2"/>
    </row>
    <row r="279" spans="6:26" ht="15.75" customHeight="1" x14ac:dyDescent="0.25">
      <c r="F279" s="2"/>
      <c r="G279" s="2"/>
      <c r="H279" s="2"/>
      <c r="I279" s="2"/>
      <c r="J279" s="2"/>
      <c r="K279" s="2"/>
      <c r="L279" s="2"/>
      <c r="M279" s="2"/>
      <c r="N279" s="2"/>
      <c r="O279" s="2"/>
      <c r="P279" s="2"/>
      <c r="Q279" s="2"/>
      <c r="R279" s="2"/>
      <c r="S279" s="2"/>
      <c r="T279" s="2"/>
      <c r="U279" s="2"/>
      <c r="V279" s="2"/>
      <c r="W279" s="2"/>
      <c r="X279" s="2"/>
      <c r="Y279" s="2"/>
      <c r="Z279" s="2"/>
    </row>
    <row r="280" spans="6:26" ht="15.75" customHeight="1" x14ac:dyDescent="0.25">
      <c r="F280" s="2"/>
      <c r="G280" s="2"/>
      <c r="H280" s="2"/>
      <c r="I280" s="2"/>
      <c r="J280" s="2"/>
      <c r="K280" s="2"/>
      <c r="L280" s="2"/>
      <c r="M280" s="2"/>
      <c r="N280" s="2"/>
      <c r="O280" s="2"/>
      <c r="P280" s="2"/>
      <c r="Q280" s="2"/>
      <c r="R280" s="2"/>
      <c r="S280" s="2"/>
      <c r="T280" s="2"/>
      <c r="U280" s="2"/>
      <c r="V280" s="2"/>
      <c r="W280" s="2"/>
      <c r="X280" s="2"/>
      <c r="Y280" s="2"/>
      <c r="Z280" s="2"/>
    </row>
    <row r="281" spans="6:26" ht="15.75" customHeight="1" x14ac:dyDescent="0.25">
      <c r="F281" s="2"/>
      <c r="G281" s="2"/>
      <c r="H281" s="2"/>
      <c r="I281" s="2"/>
      <c r="J281" s="2"/>
      <c r="K281" s="2"/>
      <c r="L281" s="2"/>
      <c r="M281" s="2"/>
      <c r="N281" s="2"/>
      <c r="O281" s="2"/>
      <c r="P281" s="2"/>
      <c r="Q281" s="2"/>
      <c r="R281" s="2"/>
      <c r="S281" s="2"/>
      <c r="T281" s="2"/>
      <c r="U281" s="2"/>
      <c r="V281" s="2"/>
      <c r="W281" s="2"/>
      <c r="X281" s="2"/>
      <c r="Y281" s="2"/>
      <c r="Z281" s="2"/>
    </row>
    <row r="282" spans="6:26" ht="15.75" customHeight="1" x14ac:dyDescent="0.25">
      <c r="F282" s="2"/>
      <c r="G282" s="2"/>
      <c r="H282" s="2"/>
      <c r="I282" s="2"/>
      <c r="J282" s="2"/>
      <c r="K282" s="2"/>
      <c r="L282" s="2"/>
      <c r="M282" s="2"/>
      <c r="N282" s="2"/>
      <c r="O282" s="2"/>
      <c r="P282" s="2"/>
      <c r="Q282" s="2"/>
      <c r="R282" s="2"/>
      <c r="S282" s="2"/>
      <c r="T282" s="2"/>
      <c r="U282" s="2"/>
      <c r="V282" s="2"/>
      <c r="W282" s="2"/>
      <c r="X282" s="2"/>
      <c r="Y282" s="2"/>
      <c r="Z282" s="2"/>
    </row>
    <row r="283" spans="6:26" ht="15.75" customHeight="1" x14ac:dyDescent="0.25">
      <c r="F283" s="2"/>
      <c r="G283" s="2"/>
      <c r="H283" s="2"/>
      <c r="I283" s="2"/>
      <c r="J283" s="2"/>
      <c r="K283" s="2"/>
      <c r="L283" s="2"/>
      <c r="M283" s="2"/>
      <c r="N283" s="2"/>
      <c r="O283" s="2"/>
      <c r="P283" s="2"/>
      <c r="Q283" s="2"/>
      <c r="R283" s="2"/>
      <c r="S283" s="2"/>
      <c r="T283" s="2"/>
      <c r="U283" s="2"/>
      <c r="V283" s="2"/>
      <c r="W283" s="2"/>
      <c r="X283" s="2"/>
      <c r="Y283" s="2"/>
      <c r="Z283" s="2"/>
    </row>
    <row r="284" spans="6:26" ht="15.75" customHeight="1" x14ac:dyDescent="0.25">
      <c r="F284" s="2"/>
      <c r="G284" s="2"/>
      <c r="H284" s="2"/>
      <c r="I284" s="2"/>
      <c r="J284" s="2"/>
      <c r="K284" s="2"/>
      <c r="L284" s="2"/>
      <c r="M284" s="2"/>
      <c r="N284" s="2"/>
      <c r="O284" s="2"/>
      <c r="P284" s="2"/>
      <c r="Q284" s="2"/>
      <c r="R284" s="2"/>
      <c r="S284" s="2"/>
      <c r="T284" s="2"/>
      <c r="U284" s="2"/>
      <c r="V284" s="2"/>
      <c r="W284" s="2"/>
      <c r="X284" s="2"/>
      <c r="Y284" s="2"/>
      <c r="Z284" s="2"/>
    </row>
    <row r="285" spans="6:26" ht="15.75" customHeight="1" x14ac:dyDescent="0.25">
      <c r="F285" s="2"/>
      <c r="G285" s="2"/>
      <c r="H285" s="2"/>
      <c r="I285" s="2"/>
      <c r="J285" s="2"/>
      <c r="K285" s="2"/>
      <c r="L285" s="2"/>
      <c r="M285" s="2"/>
      <c r="N285" s="2"/>
      <c r="O285" s="2"/>
      <c r="P285" s="2"/>
      <c r="Q285" s="2"/>
      <c r="R285" s="2"/>
      <c r="S285" s="2"/>
      <c r="T285" s="2"/>
      <c r="U285" s="2"/>
      <c r="V285" s="2"/>
      <c r="W285" s="2"/>
      <c r="X285" s="2"/>
      <c r="Y285" s="2"/>
      <c r="Z285" s="2"/>
    </row>
    <row r="286" spans="6:26" ht="15.75" customHeight="1" x14ac:dyDescent="0.25">
      <c r="F286" s="2"/>
      <c r="G286" s="2"/>
      <c r="H286" s="2"/>
      <c r="I286" s="2"/>
      <c r="J286" s="2"/>
      <c r="K286" s="2"/>
      <c r="L286" s="2"/>
      <c r="M286" s="2"/>
      <c r="N286" s="2"/>
      <c r="O286" s="2"/>
      <c r="P286" s="2"/>
      <c r="Q286" s="2"/>
      <c r="R286" s="2"/>
      <c r="S286" s="2"/>
      <c r="T286" s="2"/>
      <c r="U286" s="2"/>
      <c r="V286" s="2"/>
      <c r="W286" s="2"/>
      <c r="X286" s="2"/>
      <c r="Y286" s="2"/>
      <c r="Z286" s="2"/>
    </row>
    <row r="287" spans="6:26" ht="15.75" customHeight="1" x14ac:dyDescent="0.25">
      <c r="F287" s="2"/>
      <c r="G287" s="2"/>
      <c r="H287" s="2"/>
      <c r="I287" s="2"/>
      <c r="J287" s="2"/>
      <c r="K287" s="2"/>
      <c r="L287" s="2"/>
      <c r="M287" s="2"/>
      <c r="N287" s="2"/>
      <c r="O287" s="2"/>
      <c r="P287" s="2"/>
      <c r="Q287" s="2"/>
      <c r="R287" s="2"/>
      <c r="S287" s="2"/>
      <c r="T287" s="2"/>
      <c r="U287" s="2"/>
      <c r="V287" s="2"/>
      <c r="W287" s="2"/>
      <c r="X287" s="2"/>
      <c r="Y287" s="2"/>
      <c r="Z287" s="2"/>
    </row>
    <row r="288" spans="6:26" ht="15.75" customHeight="1" x14ac:dyDescent="0.25">
      <c r="F288" s="2"/>
      <c r="G288" s="2"/>
      <c r="H288" s="2"/>
      <c r="I288" s="2"/>
      <c r="J288" s="2"/>
      <c r="K288" s="2"/>
      <c r="L288" s="2"/>
      <c r="M288" s="2"/>
      <c r="N288" s="2"/>
      <c r="O288" s="2"/>
      <c r="P288" s="2"/>
      <c r="Q288" s="2"/>
      <c r="R288" s="2"/>
      <c r="S288" s="2"/>
      <c r="T288" s="2"/>
      <c r="U288" s="2"/>
      <c r="V288" s="2"/>
      <c r="W288" s="2"/>
      <c r="X288" s="2"/>
      <c r="Y288" s="2"/>
      <c r="Z288" s="2"/>
    </row>
    <row r="289" spans="6:26" ht="15.75" customHeight="1" x14ac:dyDescent="0.25">
      <c r="F289" s="2"/>
      <c r="G289" s="2"/>
      <c r="H289" s="2"/>
      <c r="I289" s="2"/>
      <c r="J289" s="2"/>
      <c r="K289" s="2"/>
      <c r="L289" s="2"/>
      <c r="M289" s="2"/>
      <c r="N289" s="2"/>
      <c r="O289" s="2"/>
      <c r="P289" s="2"/>
      <c r="Q289" s="2"/>
      <c r="R289" s="2"/>
      <c r="S289" s="2"/>
      <c r="T289" s="2"/>
      <c r="U289" s="2"/>
      <c r="V289" s="2"/>
      <c r="W289" s="2"/>
      <c r="X289" s="2"/>
      <c r="Y289" s="2"/>
      <c r="Z289" s="2"/>
    </row>
    <row r="290" spans="6:26" ht="15.75" customHeight="1" x14ac:dyDescent="0.25">
      <c r="F290" s="2"/>
      <c r="G290" s="2"/>
      <c r="H290" s="2"/>
      <c r="I290" s="2"/>
      <c r="J290" s="2"/>
      <c r="K290" s="2"/>
      <c r="L290" s="2"/>
      <c r="M290" s="2"/>
      <c r="N290" s="2"/>
      <c r="O290" s="2"/>
      <c r="P290" s="2"/>
      <c r="Q290" s="2"/>
      <c r="R290" s="2"/>
      <c r="S290" s="2"/>
      <c r="T290" s="2"/>
      <c r="U290" s="2"/>
      <c r="V290" s="2"/>
      <c r="W290" s="2"/>
      <c r="X290" s="2"/>
      <c r="Y290" s="2"/>
      <c r="Z290" s="2"/>
    </row>
    <row r="291" spans="6:26" ht="15.75" customHeight="1" x14ac:dyDescent="0.25">
      <c r="F291" s="2"/>
      <c r="G291" s="2"/>
      <c r="H291" s="2"/>
      <c r="I291" s="2"/>
      <c r="J291" s="2"/>
      <c r="K291" s="2"/>
      <c r="L291" s="2"/>
      <c r="M291" s="2"/>
      <c r="N291" s="2"/>
      <c r="O291" s="2"/>
      <c r="P291" s="2"/>
      <c r="Q291" s="2"/>
      <c r="R291" s="2"/>
      <c r="S291" s="2"/>
      <c r="T291" s="2"/>
      <c r="U291" s="2"/>
      <c r="V291" s="2"/>
      <c r="W291" s="2"/>
      <c r="X291" s="2"/>
      <c r="Y291" s="2"/>
      <c r="Z291" s="2"/>
    </row>
    <row r="292" spans="6:26" ht="15.75" customHeight="1" x14ac:dyDescent="0.25">
      <c r="F292" s="2"/>
      <c r="G292" s="2"/>
      <c r="H292" s="2"/>
      <c r="I292" s="2"/>
      <c r="J292" s="2"/>
      <c r="K292" s="2"/>
      <c r="L292" s="2"/>
      <c r="M292" s="2"/>
      <c r="N292" s="2"/>
      <c r="O292" s="2"/>
      <c r="P292" s="2"/>
      <c r="Q292" s="2"/>
      <c r="R292" s="2"/>
      <c r="S292" s="2"/>
      <c r="T292" s="2"/>
      <c r="U292" s="2"/>
      <c r="V292" s="2"/>
      <c r="W292" s="2"/>
      <c r="X292" s="2"/>
      <c r="Y292" s="2"/>
      <c r="Z292" s="2"/>
    </row>
    <row r="293" spans="6:26" ht="15.75" customHeight="1" x14ac:dyDescent="0.25">
      <c r="F293" s="2"/>
      <c r="G293" s="2"/>
      <c r="H293" s="2"/>
      <c r="I293" s="2"/>
      <c r="J293" s="2"/>
      <c r="K293" s="2"/>
      <c r="L293" s="2"/>
      <c r="M293" s="2"/>
      <c r="N293" s="2"/>
      <c r="O293" s="2"/>
      <c r="P293" s="2"/>
      <c r="Q293" s="2"/>
      <c r="R293" s="2"/>
      <c r="S293" s="2"/>
      <c r="T293" s="2"/>
      <c r="U293" s="2"/>
      <c r="V293" s="2"/>
      <c r="W293" s="2"/>
      <c r="X293" s="2"/>
      <c r="Y293" s="2"/>
      <c r="Z293" s="2"/>
    </row>
    <row r="294" spans="6:26" ht="15.75" customHeight="1" x14ac:dyDescent="0.25">
      <c r="F294" s="2"/>
      <c r="G294" s="2"/>
      <c r="H294" s="2"/>
      <c r="I294" s="2"/>
      <c r="J294" s="2"/>
      <c r="K294" s="2"/>
      <c r="L294" s="2"/>
      <c r="M294" s="2"/>
      <c r="N294" s="2"/>
      <c r="O294" s="2"/>
      <c r="P294" s="2"/>
      <c r="Q294" s="2"/>
      <c r="R294" s="2"/>
      <c r="S294" s="2"/>
      <c r="T294" s="2"/>
      <c r="U294" s="2"/>
      <c r="V294" s="2"/>
      <c r="W294" s="2"/>
      <c r="X294" s="2"/>
      <c r="Y294" s="2"/>
      <c r="Z294" s="2"/>
    </row>
    <row r="295" spans="6:26" ht="15.75" customHeight="1" x14ac:dyDescent="0.25">
      <c r="F295" s="2"/>
      <c r="G295" s="2"/>
      <c r="H295" s="2"/>
      <c r="I295" s="2"/>
      <c r="J295" s="2"/>
      <c r="K295" s="2"/>
      <c r="L295" s="2"/>
      <c r="M295" s="2"/>
      <c r="N295" s="2"/>
      <c r="O295" s="2"/>
      <c r="P295" s="2"/>
      <c r="Q295" s="2"/>
      <c r="R295" s="2"/>
      <c r="S295" s="2"/>
      <c r="T295" s="2"/>
      <c r="U295" s="2"/>
      <c r="V295" s="2"/>
      <c r="W295" s="2"/>
      <c r="X295" s="2"/>
      <c r="Y295" s="2"/>
      <c r="Z295" s="2"/>
    </row>
    <row r="296" spans="6:26" ht="15.75" customHeight="1" x14ac:dyDescent="0.25">
      <c r="F296" s="2"/>
      <c r="G296" s="2"/>
      <c r="H296" s="2"/>
      <c r="I296" s="2"/>
      <c r="J296" s="2"/>
      <c r="K296" s="2"/>
      <c r="L296" s="2"/>
      <c r="M296" s="2"/>
      <c r="N296" s="2"/>
      <c r="O296" s="2"/>
      <c r="P296" s="2"/>
      <c r="Q296" s="2"/>
      <c r="R296" s="2"/>
      <c r="S296" s="2"/>
      <c r="T296" s="2"/>
      <c r="U296" s="2"/>
      <c r="V296" s="2"/>
      <c r="W296" s="2"/>
      <c r="X296" s="2"/>
      <c r="Y296" s="2"/>
      <c r="Z296" s="2"/>
    </row>
    <row r="297" spans="6:26" ht="15.75" customHeight="1" x14ac:dyDescent="0.25">
      <c r="F297" s="2"/>
      <c r="G297" s="2"/>
      <c r="H297" s="2"/>
      <c r="I297" s="2"/>
      <c r="J297" s="2"/>
      <c r="K297" s="2"/>
      <c r="L297" s="2"/>
      <c r="M297" s="2"/>
      <c r="N297" s="2"/>
      <c r="O297" s="2"/>
      <c r="P297" s="2"/>
      <c r="Q297" s="2"/>
      <c r="R297" s="2"/>
      <c r="S297" s="2"/>
      <c r="T297" s="2"/>
      <c r="U297" s="2"/>
      <c r="V297" s="2"/>
      <c r="W297" s="2"/>
      <c r="X297" s="2"/>
      <c r="Y297" s="2"/>
      <c r="Z297" s="2"/>
    </row>
    <row r="298" spans="6:26" ht="15.75" customHeight="1" x14ac:dyDescent="0.25">
      <c r="F298" s="2"/>
      <c r="G298" s="2"/>
      <c r="H298" s="2"/>
      <c r="I298" s="2"/>
      <c r="J298" s="2"/>
      <c r="K298" s="2"/>
      <c r="L298" s="2"/>
      <c r="M298" s="2"/>
      <c r="N298" s="2"/>
      <c r="O298" s="2"/>
      <c r="P298" s="2"/>
      <c r="Q298" s="2"/>
      <c r="R298" s="2"/>
      <c r="S298" s="2"/>
      <c r="T298" s="2"/>
      <c r="U298" s="2"/>
      <c r="V298" s="2"/>
      <c r="W298" s="2"/>
      <c r="X298" s="2"/>
      <c r="Y298" s="2"/>
      <c r="Z298" s="2"/>
    </row>
    <row r="299" spans="6:26" ht="15.75" customHeight="1" x14ac:dyDescent="0.25">
      <c r="F299" s="2"/>
      <c r="G299" s="2"/>
      <c r="H299" s="2"/>
      <c r="I299" s="2"/>
      <c r="J299" s="2"/>
      <c r="K299" s="2"/>
      <c r="L299" s="2"/>
      <c r="M299" s="2"/>
      <c r="N299" s="2"/>
      <c r="O299" s="2"/>
      <c r="P299" s="2"/>
      <c r="Q299" s="2"/>
      <c r="R299" s="2"/>
      <c r="S299" s="2"/>
      <c r="T299" s="2"/>
      <c r="U299" s="2"/>
      <c r="V299" s="2"/>
      <c r="W299" s="2"/>
      <c r="X299" s="2"/>
      <c r="Y299" s="2"/>
      <c r="Z299" s="2"/>
    </row>
    <row r="300" spans="6:26" ht="15.75" customHeight="1" x14ac:dyDescent="0.25">
      <c r="F300" s="2"/>
      <c r="G300" s="2"/>
      <c r="H300" s="2"/>
      <c r="I300" s="2"/>
      <c r="J300" s="2"/>
      <c r="K300" s="2"/>
      <c r="L300" s="2"/>
      <c r="M300" s="2"/>
      <c r="N300" s="2"/>
      <c r="O300" s="2"/>
      <c r="P300" s="2"/>
      <c r="Q300" s="2"/>
      <c r="R300" s="2"/>
      <c r="S300" s="2"/>
      <c r="T300" s="2"/>
      <c r="U300" s="2"/>
      <c r="V300" s="2"/>
      <c r="W300" s="2"/>
      <c r="X300" s="2"/>
      <c r="Y300" s="2"/>
      <c r="Z300" s="2"/>
    </row>
    <row r="301" spans="6:26" ht="15.75" customHeight="1" x14ac:dyDescent="0.25">
      <c r="F301" s="2"/>
      <c r="G301" s="2"/>
      <c r="H301" s="2"/>
      <c r="I301" s="2"/>
      <c r="J301" s="2"/>
      <c r="K301" s="2"/>
      <c r="L301" s="2"/>
      <c r="M301" s="2"/>
      <c r="N301" s="2"/>
      <c r="O301" s="2"/>
      <c r="P301" s="2"/>
      <c r="Q301" s="2"/>
      <c r="R301" s="2"/>
      <c r="S301" s="2"/>
      <c r="T301" s="2"/>
      <c r="U301" s="2"/>
      <c r="V301" s="2"/>
      <c r="W301" s="2"/>
      <c r="X301" s="2"/>
      <c r="Y301" s="2"/>
      <c r="Z301" s="2"/>
    </row>
    <row r="302" spans="6:26" ht="15.75" customHeight="1" x14ac:dyDescent="0.25">
      <c r="F302" s="2"/>
      <c r="G302" s="2"/>
      <c r="H302" s="2"/>
      <c r="I302" s="2"/>
      <c r="J302" s="2"/>
      <c r="K302" s="2"/>
      <c r="L302" s="2"/>
      <c r="M302" s="2"/>
      <c r="N302" s="2"/>
      <c r="O302" s="2"/>
      <c r="P302" s="2"/>
      <c r="Q302" s="2"/>
      <c r="R302" s="2"/>
      <c r="S302" s="2"/>
      <c r="T302" s="2"/>
      <c r="U302" s="2"/>
      <c r="V302" s="2"/>
      <c r="W302" s="2"/>
      <c r="X302" s="2"/>
      <c r="Y302" s="2"/>
      <c r="Z302" s="2"/>
    </row>
    <row r="303" spans="6:26" ht="15.75" customHeight="1" x14ac:dyDescent="0.25">
      <c r="F303" s="2"/>
      <c r="G303" s="2"/>
      <c r="H303" s="2"/>
      <c r="I303" s="2"/>
      <c r="J303" s="2"/>
      <c r="K303" s="2"/>
      <c r="L303" s="2"/>
      <c r="M303" s="2"/>
      <c r="N303" s="2"/>
      <c r="O303" s="2"/>
      <c r="P303" s="2"/>
      <c r="Q303" s="2"/>
      <c r="R303" s="2"/>
      <c r="S303" s="2"/>
      <c r="T303" s="2"/>
      <c r="U303" s="2"/>
      <c r="V303" s="2"/>
      <c r="W303" s="2"/>
      <c r="X303" s="2"/>
      <c r="Y303" s="2"/>
      <c r="Z303" s="2"/>
    </row>
    <row r="304" spans="6:26" ht="15.75" customHeight="1" x14ac:dyDescent="0.25">
      <c r="F304" s="2"/>
      <c r="G304" s="2"/>
      <c r="H304" s="2"/>
      <c r="I304" s="2"/>
      <c r="J304" s="2"/>
      <c r="K304" s="2"/>
      <c r="L304" s="2"/>
      <c r="M304" s="2"/>
      <c r="N304" s="2"/>
      <c r="O304" s="2"/>
      <c r="P304" s="2"/>
      <c r="Q304" s="2"/>
      <c r="R304" s="2"/>
      <c r="S304" s="2"/>
      <c r="T304" s="2"/>
      <c r="U304" s="2"/>
      <c r="V304" s="2"/>
      <c r="W304" s="2"/>
      <c r="X304" s="2"/>
      <c r="Y304" s="2"/>
      <c r="Z304" s="2"/>
    </row>
    <row r="305" spans="6:26" ht="15.75" customHeight="1" x14ac:dyDescent="0.25">
      <c r="F305" s="2"/>
      <c r="G305" s="2"/>
      <c r="H305" s="2"/>
      <c r="I305" s="2"/>
      <c r="J305" s="2"/>
      <c r="K305" s="2"/>
      <c r="L305" s="2"/>
      <c r="M305" s="2"/>
      <c r="N305" s="2"/>
      <c r="O305" s="2"/>
      <c r="P305" s="2"/>
      <c r="Q305" s="2"/>
      <c r="R305" s="2"/>
      <c r="S305" s="2"/>
      <c r="T305" s="2"/>
      <c r="U305" s="2"/>
      <c r="V305" s="2"/>
      <c r="W305" s="2"/>
      <c r="X305" s="2"/>
      <c r="Y305" s="2"/>
      <c r="Z305" s="2"/>
    </row>
    <row r="306" spans="6:26" ht="15.75" customHeight="1" x14ac:dyDescent="0.25">
      <c r="F306" s="2"/>
      <c r="G306" s="2"/>
      <c r="H306" s="2"/>
      <c r="I306" s="2"/>
      <c r="J306" s="2"/>
      <c r="K306" s="2"/>
      <c r="L306" s="2"/>
      <c r="M306" s="2"/>
      <c r="N306" s="2"/>
      <c r="O306" s="2"/>
      <c r="P306" s="2"/>
      <c r="Q306" s="2"/>
      <c r="R306" s="2"/>
      <c r="S306" s="2"/>
      <c r="T306" s="2"/>
      <c r="U306" s="2"/>
      <c r="V306" s="2"/>
      <c r="W306" s="2"/>
      <c r="X306" s="2"/>
      <c r="Y306" s="2"/>
      <c r="Z306" s="2"/>
    </row>
    <row r="307" spans="6:26" ht="15.75" customHeight="1" x14ac:dyDescent="0.25">
      <c r="F307" s="2"/>
      <c r="G307" s="2"/>
      <c r="H307" s="2"/>
      <c r="I307" s="2"/>
      <c r="J307" s="2"/>
      <c r="K307" s="2"/>
      <c r="L307" s="2"/>
      <c r="M307" s="2"/>
      <c r="N307" s="2"/>
      <c r="O307" s="2"/>
      <c r="P307" s="2"/>
      <c r="Q307" s="2"/>
      <c r="R307" s="2"/>
      <c r="S307" s="2"/>
      <c r="T307" s="2"/>
      <c r="U307" s="2"/>
      <c r="V307" s="2"/>
      <c r="W307" s="2"/>
      <c r="X307" s="2"/>
      <c r="Y307" s="2"/>
      <c r="Z307" s="2"/>
    </row>
    <row r="308" spans="6:26" ht="15.75" customHeight="1" x14ac:dyDescent="0.25">
      <c r="F308" s="2"/>
      <c r="G308" s="2"/>
      <c r="H308" s="2"/>
      <c r="I308" s="2"/>
      <c r="J308" s="2"/>
      <c r="K308" s="2"/>
      <c r="L308" s="2"/>
      <c r="M308" s="2"/>
      <c r="N308" s="2"/>
      <c r="O308" s="2"/>
      <c r="P308" s="2"/>
      <c r="Q308" s="2"/>
      <c r="R308" s="2"/>
      <c r="S308" s="2"/>
      <c r="T308" s="2"/>
      <c r="U308" s="2"/>
      <c r="V308" s="2"/>
      <c r="W308" s="2"/>
      <c r="X308" s="2"/>
      <c r="Y308" s="2"/>
      <c r="Z308" s="2"/>
    </row>
    <row r="309" spans="6:26" ht="15.75" customHeight="1" x14ac:dyDescent="0.25">
      <c r="F309" s="2"/>
      <c r="G309" s="2"/>
      <c r="H309" s="2"/>
      <c r="I309" s="2"/>
      <c r="J309" s="2"/>
      <c r="K309" s="2"/>
      <c r="L309" s="2"/>
      <c r="M309" s="2"/>
      <c r="N309" s="2"/>
      <c r="O309" s="2"/>
      <c r="P309" s="2"/>
      <c r="Q309" s="2"/>
      <c r="R309" s="2"/>
      <c r="S309" s="2"/>
      <c r="T309" s="2"/>
      <c r="U309" s="2"/>
      <c r="V309" s="2"/>
      <c r="W309" s="2"/>
      <c r="X309" s="2"/>
      <c r="Y309" s="2"/>
      <c r="Z309" s="2"/>
    </row>
    <row r="310" spans="6:26" ht="15.75" customHeight="1" x14ac:dyDescent="0.25">
      <c r="F310" s="2"/>
      <c r="G310" s="2"/>
      <c r="H310" s="2"/>
      <c r="I310" s="2"/>
      <c r="J310" s="2"/>
      <c r="K310" s="2"/>
      <c r="L310" s="2"/>
      <c r="M310" s="2"/>
      <c r="N310" s="2"/>
      <c r="O310" s="2"/>
      <c r="P310" s="2"/>
      <c r="Q310" s="2"/>
      <c r="R310" s="2"/>
      <c r="S310" s="2"/>
      <c r="T310" s="2"/>
      <c r="U310" s="2"/>
      <c r="V310" s="2"/>
      <c r="W310" s="2"/>
      <c r="X310" s="2"/>
      <c r="Y310" s="2"/>
      <c r="Z310" s="2"/>
    </row>
    <row r="311" spans="6:26" ht="15.75" customHeight="1" x14ac:dyDescent="0.25">
      <c r="F311" s="2"/>
      <c r="G311" s="2"/>
      <c r="H311" s="2"/>
      <c r="I311" s="2"/>
      <c r="J311" s="2"/>
      <c r="K311" s="2"/>
      <c r="L311" s="2"/>
      <c r="M311" s="2"/>
      <c r="N311" s="2"/>
      <c r="O311" s="2"/>
      <c r="P311" s="2"/>
      <c r="Q311" s="2"/>
      <c r="R311" s="2"/>
      <c r="S311" s="2"/>
      <c r="T311" s="2"/>
      <c r="U311" s="2"/>
      <c r="V311" s="2"/>
      <c r="W311" s="2"/>
      <c r="X311" s="2"/>
      <c r="Y311" s="2"/>
      <c r="Z311" s="2"/>
    </row>
    <row r="312" spans="6:26" ht="15.75" customHeight="1" x14ac:dyDescent="0.25">
      <c r="F312" s="2"/>
      <c r="G312" s="2"/>
      <c r="H312" s="2"/>
      <c r="I312" s="2"/>
      <c r="J312" s="2"/>
      <c r="K312" s="2"/>
      <c r="L312" s="2"/>
      <c r="M312" s="2"/>
      <c r="N312" s="2"/>
      <c r="O312" s="2"/>
      <c r="P312" s="2"/>
      <c r="Q312" s="2"/>
      <c r="R312" s="2"/>
      <c r="S312" s="2"/>
      <c r="T312" s="2"/>
      <c r="U312" s="2"/>
      <c r="V312" s="2"/>
      <c r="W312" s="2"/>
      <c r="X312" s="2"/>
      <c r="Y312" s="2"/>
      <c r="Z312" s="2"/>
    </row>
    <row r="313" spans="6:26" ht="15.75" customHeight="1" x14ac:dyDescent="0.25">
      <c r="F313" s="2"/>
      <c r="G313" s="2"/>
      <c r="H313" s="2"/>
      <c r="I313" s="2"/>
      <c r="J313" s="2"/>
      <c r="K313" s="2"/>
      <c r="L313" s="2"/>
      <c r="M313" s="2"/>
      <c r="N313" s="2"/>
      <c r="O313" s="2"/>
      <c r="P313" s="2"/>
      <c r="Q313" s="2"/>
      <c r="R313" s="2"/>
      <c r="S313" s="2"/>
      <c r="T313" s="2"/>
      <c r="U313" s="2"/>
      <c r="V313" s="2"/>
      <c r="W313" s="2"/>
      <c r="X313" s="2"/>
      <c r="Y313" s="2"/>
      <c r="Z313" s="2"/>
    </row>
    <row r="314" spans="6:26" ht="15.75" customHeight="1" x14ac:dyDescent="0.25">
      <c r="F314" s="2"/>
      <c r="G314" s="2"/>
      <c r="H314" s="2"/>
      <c r="I314" s="2"/>
      <c r="J314" s="2"/>
      <c r="K314" s="2"/>
      <c r="L314" s="2"/>
      <c r="M314" s="2"/>
      <c r="N314" s="2"/>
      <c r="O314" s="2"/>
      <c r="P314" s="2"/>
      <c r="Q314" s="2"/>
      <c r="R314" s="2"/>
      <c r="S314" s="2"/>
      <c r="T314" s="2"/>
      <c r="U314" s="2"/>
      <c r="V314" s="2"/>
      <c r="W314" s="2"/>
      <c r="X314" s="2"/>
      <c r="Y314" s="2"/>
      <c r="Z314" s="2"/>
    </row>
    <row r="315" spans="6:26" ht="15.75" customHeight="1" x14ac:dyDescent="0.25">
      <c r="F315" s="2"/>
      <c r="G315" s="2"/>
      <c r="H315" s="2"/>
      <c r="I315" s="2"/>
      <c r="J315" s="2"/>
      <c r="K315" s="2"/>
      <c r="L315" s="2"/>
      <c r="M315" s="2"/>
      <c r="N315" s="2"/>
      <c r="O315" s="2"/>
      <c r="P315" s="2"/>
      <c r="Q315" s="2"/>
      <c r="R315" s="2"/>
      <c r="S315" s="2"/>
      <c r="T315" s="2"/>
      <c r="U315" s="2"/>
      <c r="V315" s="2"/>
      <c r="W315" s="2"/>
      <c r="X315" s="2"/>
      <c r="Y315" s="2"/>
      <c r="Z315" s="2"/>
    </row>
    <row r="316" spans="6:26" ht="15.75" customHeight="1" x14ac:dyDescent="0.25">
      <c r="F316" s="2"/>
      <c r="G316" s="2"/>
      <c r="H316" s="2"/>
      <c r="I316" s="2"/>
      <c r="J316" s="2"/>
      <c r="K316" s="2"/>
      <c r="L316" s="2"/>
      <c r="M316" s="2"/>
      <c r="N316" s="2"/>
      <c r="O316" s="2"/>
      <c r="P316" s="2"/>
      <c r="Q316" s="2"/>
      <c r="R316" s="2"/>
      <c r="S316" s="2"/>
      <c r="T316" s="2"/>
      <c r="U316" s="2"/>
      <c r="V316" s="2"/>
      <c r="W316" s="2"/>
      <c r="X316" s="2"/>
      <c r="Y316" s="2"/>
      <c r="Z316" s="2"/>
    </row>
    <row r="317" spans="6:26" ht="15.75" customHeight="1" x14ac:dyDescent="0.25">
      <c r="F317" s="2"/>
      <c r="G317" s="2"/>
      <c r="H317" s="2"/>
      <c r="I317" s="2"/>
      <c r="J317" s="2"/>
      <c r="K317" s="2"/>
      <c r="L317" s="2"/>
      <c r="M317" s="2"/>
      <c r="N317" s="2"/>
      <c r="O317" s="2"/>
      <c r="P317" s="2"/>
      <c r="Q317" s="2"/>
      <c r="R317" s="2"/>
      <c r="S317" s="2"/>
      <c r="T317" s="2"/>
      <c r="U317" s="2"/>
      <c r="V317" s="2"/>
      <c r="W317" s="2"/>
      <c r="X317" s="2"/>
      <c r="Y317" s="2"/>
      <c r="Z317" s="2"/>
    </row>
    <row r="318" spans="6:26" ht="15.75" customHeight="1" x14ac:dyDescent="0.25">
      <c r="F318" s="2"/>
      <c r="G318" s="2"/>
      <c r="H318" s="2"/>
      <c r="I318" s="2"/>
      <c r="J318" s="2"/>
      <c r="K318" s="2"/>
      <c r="L318" s="2"/>
      <c r="M318" s="2"/>
      <c r="N318" s="2"/>
      <c r="O318" s="2"/>
      <c r="P318" s="2"/>
      <c r="Q318" s="2"/>
      <c r="R318" s="2"/>
      <c r="S318" s="2"/>
      <c r="T318" s="2"/>
      <c r="U318" s="2"/>
      <c r="V318" s="2"/>
      <c r="W318" s="2"/>
      <c r="X318" s="2"/>
      <c r="Y318" s="2"/>
      <c r="Z318" s="2"/>
    </row>
    <row r="319" spans="6:26" ht="15.75" customHeight="1" x14ac:dyDescent="0.25">
      <c r="F319" s="2"/>
      <c r="G319" s="2"/>
      <c r="H319" s="2"/>
      <c r="I319" s="2"/>
      <c r="J319" s="2"/>
      <c r="K319" s="2"/>
      <c r="L319" s="2"/>
      <c r="M319" s="2"/>
      <c r="N319" s="2"/>
      <c r="O319" s="2"/>
      <c r="P319" s="2"/>
      <c r="Q319" s="2"/>
      <c r="R319" s="2"/>
      <c r="S319" s="2"/>
      <c r="T319" s="2"/>
      <c r="U319" s="2"/>
      <c r="V319" s="2"/>
      <c r="W319" s="2"/>
      <c r="X319" s="2"/>
      <c r="Y319" s="2"/>
      <c r="Z319" s="2"/>
    </row>
    <row r="320" spans="6:26" ht="15.75" customHeight="1" x14ac:dyDescent="0.25">
      <c r="F320" s="2"/>
      <c r="G320" s="2"/>
      <c r="H320" s="2"/>
      <c r="I320" s="2"/>
      <c r="J320" s="2"/>
      <c r="K320" s="2"/>
      <c r="L320" s="2"/>
      <c r="M320" s="2"/>
      <c r="N320" s="2"/>
      <c r="O320" s="2"/>
      <c r="P320" s="2"/>
      <c r="Q320" s="2"/>
      <c r="R320" s="2"/>
      <c r="S320" s="2"/>
      <c r="T320" s="2"/>
      <c r="U320" s="2"/>
      <c r="V320" s="2"/>
      <c r="W320" s="2"/>
      <c r="X320" s="2"/>
      <c r="Y320" s="2"/>
      <c r="Z320" s="2"/>
    </row>
    <row r="321" spans="6:26" ht="15.75" customHeight="1" x14ac:dyDescent="0.25">
      <c r="F321" s="2"/>
      <c r="G321" s="2"/>
      <c r="H321" s="2"/>
      <c r="I321" s="2"/>
      <c r="J321" s="2"/>
      <c r="K321" s="2"/>
      <c r="L321" s="2"/>
      <c r="M321" s="2"/>
      <c r="N321" s="2"/>
      <c r="O321" s="2"/>
      <c r="P321" s="2"/>
      <c r="Q321" s="2"/>
      <c r="R321" s="2"/>
      <c r="S321" s="2"/>
      <c r="T321" s="2"/>
      <c r="U321" s="2"/>
      <c r="V321" s="2"/>
      <c r="W321" s="2"/>
      <c r="X321" s="2"/>
      <c r="Y321" s="2"/>
      <c r="Z321" s="2"/>
    </row>
    <row r="322" spans="6:26" ht="15.75" customHeight="1" x14ac:dyDescent="0.25">
      <c r="F322" s="2"/>
      <c r="G322" s="2"/>
      <c r="H322" s="2"/>
      <c r="I322" s="2"/>
      <c r="J322" s="2"/>
      <c r="K322" s="2"/>
      <c r="L322" s="2"/>
      <c r="M322" s="2"/>
      <c r="N322" s="2"/>
      <c r="O322" s="2"/>
      <c r="P322" s="2"/>
      <c r="Q322" s="2"/>
      <c r="R322" s="2"/>
      <c r="S322" s="2"/>
      <c r="T322" s="2"/>
      <c r="U322" s="2"/>
      <c r="V322" s="2"/>
      <c r="W322" s="2"/>
      <c r="X322" s="2"/>
      <c r="Y322" s="2"/>
      <c r="Z322" s="2"/>
    </row>
    <row r="323" spans="6:26" ht="15.75" customHeight="1" x14ac:dyDescent="0.25">
      <c r="F323" s="2"/>
      <c r="G323" s="2"/>
      <c r="H323" s="2"/>
      <c r="I323" s="2"/>
      <c r="J323" s="2"/>
      <c r="K323" s="2"/>
      <c r="L323" s="2"/>
      <c r="M323" s="2"/>
      <c r="N323" s="2"/>
      <c r="O323" s="2"/>
      <c r="P323" s="2"/>
      <c r="Q323" s="2"/>
      <c r="R323" s="2"/>
      <c r="S323" s="2"/>
      <c r="T323" s="2"/>
      <c r="U323" s="2"/>
      <c r="V323" s="2"/>
      <c r="W323" s="2"/>
      <c r="X323" s="2"/>
      <c r="Y323" s="2"/>
      <c r="Z323" s="2"/>
    </row>
    <row r="324" spans="6:26" ht="15.75" customHeight="1" x14ac:dyDescent="0.25">
      <c r="F324" s="2"/>
      <c r="G324" s="2"/>
      <c r="H324" s="2"/>
      <c r="I324" s="2"/>
      <c r="J324" s="2"/>
      <c r="K324" s="2"/>
      <c r="L324" s="2"/>
      <c r="M324" s="2"/>
      <c r="N324" s="2"/>
      <c r="O324" s="2"/>
      <c r="P324" s="2"/>
      <c r="Q324" s="2"/>
      <c r="R324" s="2"/>
      <c r="S324" s="2"/>
      <c r="T324" s="2"/>
      <c r="U324" s="2"/>
      <c r="V324" s="2"/>
      <c r="W324" s="2"/>
      <c r="X324" s="2"/>
      <c r="Y324" s="2"/>
      <c r="Z324" s="2"/>
    </row>
    <row r="325" spans="6:26" ht="15.75" customHeight="1" x14ac:dyDescent="0.25">
      <c r="F325" s="2"/>
      <c r="G325" s="2"/>
      <c r="H325" s="2"/>
      <c r="I325" s="2"/>
      <c r="J325" s="2"/>
      <c r="K325" s="2"/>
      <c r="L325" s="2"/>
      <c r="M325" s="2"/>
      <c r="N325" s="2"/>
      <c r="O325" s="2"/>
      <c r="P325" s="2"/>
      <c r="Q325" s="2"/>
      <c r="R325" s="2"/>
      <c r="S325" s="2"/>
      <c r="T325" s="2"/>
      <c r="U325" s="2"/>
      <c r="V325" s="2"/>
      <c r="W325" s="2"/>
      <c r="X325" s="2"/>
      <c r="Y325" s="2"/>
      <c r="Z325" s="2"/>
    </row>
    <row r="326" spans="6:26" ht="15.75" customHeight="1" x14ac:dyDescent="0.25">
      <c r="F326" s="2"/>
      <c r="G326" s="2"/>
      <c r="H326" s="2"/>
      <c r="I326" s="2"/>
      <c r="J326" s="2"/>
      <c r="K326" s="2"/>
      <c r="L326" s="2"/>
      <c r="M326" s="2"/>
      <c r="N326" s="2"/>
      <c r="O326" s="2"/>
      <c r="P326" s="2"/>
      <c r="Q326" s="2"/>
      <c r="R326" s="2"/>
      <c r="S326" s="2"/>
      <c r="T326" s="2"/>
      <c r="U326" s="2"/>
      <c r="V326" s="2"/>
      <c r="W326" s="2"/>
      <c r="X326" s="2"/>
      <c r="Y326" s="2"/>
      <c r="Z326" s="2"/>
    </row>
    <row r="327" spans="6:26" ht="15.75" customHeight="1" x14ac:dyDescent="0.25">
      <c r="F327" s="2"/>
      <c r="G327" s="2"/>
      <c r="H327" s="2"/>
      <c r="I327" s="2"/>
      <c r="J327" s="2"/>
      <c r="K327" s="2"/>
      <c r="L327" s="2"/>
      <c r="M327" s="2"/>
      <c r="N327" s="2"/>
      <c r="O327" s="2"/>
      <c r="P327" s="2"/>
      <c r="Q327" s="2"/>
      <c r="R327" s="2"/>
      <c r="S327" s="2"/>
      <c r="T327" s="2"/>
      <c r="U327" s="2"/>
      <c r="V327" s="2"/>
      <c r="W327" s="2"/>
      <c r="X327" s="2"/>
      <c r="Y327" s="2"/>
      <c r="Z327" s="2"/>
    </row>
    <row r="328" spans="6:26" ht="15.75" customHeight="1" x14ac:dyDescent="0.25">
      <c r="F328" s="2"/>
      <c r="G328" s="2"/>
      <c r="H328" s="2"/>
      <c r="I328" s="2"/>
      <c r="J328" s="2"/>
      <c r="K328" s="2"/>
      <c r="L328" s="2"/>
      <c r="M328" s="2"/>
      <c r="N328" s="2"/>
      <c r="O328" s="2"/>
      <c r="P328" s="2"/>
      <c r="Q328" s="2"/>
      <c r="R328" s="2"/>
      <c r="S328" s="2"/>
      <c r="T328" s="2"/>
      <c r="U328" s="2"/>
      <c r="V328" s="2"/>
      <c r="W328" s="2"/>
      <c r="X328" s="2"/>
      <c r="Y328" s="2"/>
      <c r="Z328" s="2"/>
    </row>
    <row r="329" spans="6:26" ht="15.75" customHeight="1" x14ac:dyDescent="0.25">
      <c r="F329" s="2"/>
      <c r="G329" s="2"/>
      <c r="H329" s="2"/>
      <c r="I329" s="2"/>
      <c r="J329" s="2"/>
      <c r="K329" s="2"/>
      <c r="L329" s="2"/>
      <c r="M329" s="2"/>
      <c r="N329" s="2"/>
      <c r="O329" s="2"/>
      <c r="P329" s="2"/>
      <c r="Q329" s="2"/>
      <c r="R329" s="2"/>
      <c r="S329" s="2"/>
      <c r="T329" s="2"/>
      <c r="U329" s="2"/>
      <c r="V329" s="2"/>
      <c r="W329" s="2"/>
      <c r="X329" s="2"/>
      <c r="Y329" s="2"/>
      <c r="Z329" s="2"/>
    </row>
    <row r="330" spans="6:26" ht="15.75" customHeight="1" x14ac:dyDescent="0.25">
      <c r="F330" s="2"/>
      <c r="G330" s="2"/>
      <c r="H330" s="2"/>
      <c r="I330" s="2"/>
      <c r="J330" s="2"/>
      <c r="K330" s="2"/>
      <c r="L330" s="2"/>
      <c r="M330" s="2"/>
      <c r="N330" s="2"/>
      <c r="O330" s="2"/>
      <c r="P330" s="2"/>
      <c r="Q330" s="2"/>
      <c r="R330" s="2"/>
      <c r="S330" s="2"/>
      <c r="T330" s="2"/>
      <c r="U330" s="2"/>
      <c r="V330" s="2"/>
      <c r="W330" s="2"/>
      <c r="X330" s="2"/>
      <c r="Y330" s="2"/>
      <c r="Z330" s="2"/>
    </row>
    <row r="331" spans="6:26" ht="15.75" customHeight="1" x14ac:dyDescent="0.25">
      <c r="F331" s="2"/>
      <c r="G331" s="2"/>
      <c r="H331" s="2"/>
      <c r="I331" s="2"/>
      <c r="J331" s="2"/>
      <c r="K331" s="2"/>
      <c r="L331" s="2"/>
      <c r="M331" s="2"/>
      <c r="N331" s="2"/>
      <c r="O331" s="2"/>
      <c r="P331" s="2"/>
      <c r="Q331" s="2"/>
      <c r="R331" s="2"/>
      <c r="S331" s="2"/>
      <c r="T331" s="2"/>
      <c r="U331" s="2"/>
      <c r="V331" s="2"/>
      <c r="W331" s="2"/>
      <c r="X331" s="2"/>
      <c r="Y331" s="2"/>
      <c r="Z331" s="2"/>
    </row>
    <row r="332" spans="6:26" ht="15.75" customHeight="1" x14ac:dyDescent="0.25">
      <c r="F332" s="2"/>
      <c r="G332" s="2"/>
      <c r="H332" s="2"/>
      <c r="I332" s="2"/>
      <c r="J332" s="2"/>
      <c r="K332" s="2"/>
      <c r="L332" s="2"/>
      <c r="M332" s="2"/>
      <c r="N332" s="2"/>
      <c r="O332" s="2"/>
      <c r="P332" s="2"/>
      <c r="Q332" s="2"/>
      <c r="R332" s="2"/>
      <c r="S332" s="2"/>
      <c r="T332" s="2"/>
      <c r="U332" s="2"/>
      <c r="V332" s="2"/>
      <c r="W332" s="2"/>
      <c r="X332" s="2"/>
      <c r="Y332" s="2"/>
      <c r="Z332" s="2"/>
    </row>
    <row r="333" spans="6:26" ht="15.75" customHeight="1" x14ac:dyDescent="0.25">
      <c r="F333" s="2"/>
      <c r="G333" s="2"/>
      <c r="H333" s="2"/>
      <c r="I333" s="2"/>
      <c r="J333" s="2"/>
      <c r="K333" s="2"/>
      <c r="L333" s="2"/>
      <c r="M333" s="2"/>
      <c r="N333" s="2"/>
      <c r="O333" s="2"/>
      <c r="P333" s="2"/>
      <c r="Q333" s="2"/>
      <c r="R333" s="2"/>
      <c r="S333" s="2"/>
      <c r="T333" s="2"/>
      <c r="U333" s="2"/>
      <c r="V333" s="2"/>
      <c r="W333" s="2"/>
      <c r="X333" s="2"/>
      <c r="Y333" s="2"/>
      <c r="Z333" s="2"/>
    </row>
    <row r="334" spans="6:26" ht="15.75" customHeight="1" x14ac:dyDescent="0.25">
      <c r="F334" s="2"/>
      <c r="G334" s="2"/>
      <c r="H334" s="2"/>
      <c r="I334" s="2"/>
      <c r="J334" s="2"/>
      <c r="K334" s="2"/>
      <c r="L334" s="2"/>
      <c r="M334" s="2"/>
      <c r="N334" s="2"/>
      <c r="O334" s="2"/>
      <c r="P334" s="2"/>
      <c r="Q334" s="2"/>
      <c r="R334" s="2"/>
      <c r="S334" s="2"/>
      <c r="T334" s="2"/>
      <c r="U334" s="2"/>
      <c r="V334" s="2"/>
      <c r="W334" s="2"/>
      <c r="X334" s="2"/>
      <c r="Y334" s="2"/>
      <c r="Z334" s="2"/>
    </row>
    <row r="335" spans="6:26" ht="15.75" customHeight="1" x14ac:dyDescent="0.25">
      <c r="F335" s="2"/>
      <c r="G335" s="2"/>
      <c r="H335" s="2"/>
      <c r="I335" s="2"/>
      <c r="J335" s="2"/>
      <c r="K335" s="2"/>
      <c r="L335" s="2"/>
      <c r="M335" s="2"/>
      <c r="N335" s="2"/>
      <c r="O335" s="2"/>
      <c r="P335" s="2"/>
      <c r="Q335" s="2"/>
      <c r="R335" s="2"/>
      <c r="S335" s="2"/>
      <c r="T335" s="2"/>
      <c r="U335" s="2"/>
      <c r="V335" s="2"/>
      <c r="W335" s="2"/>
      <c r="X335" s="2"/>
      <c r="Y335" s="2"/>
      <c r="Z335" s="2"/>
    </row>
    <row r="336" spans="6:26" ht="15.75" customHeight="1" x14ac:dyDescent="0.25">
      <c r="F336" s="2"/>
      <c r="G336" s="2"/>
      <c r="H336" s="2"/>
      <c r="I336" s="2"/>
      <c r="J336" s="2"/>
      <c r="K336" s="2"/>
      <c r="L336" s="2"/>
      <c r="M336" s="2"/>
      <c r="N336" s="2"/>
      <c r="O336" s="2"/>
      <c r="P336" s="2"/>
      <c r="Q336" s="2"/>
      <c r="R336" s="2"/>
      <c r="S336" s="2"/>
      <c r="T336" s="2"/>
      <c r="U336" s="2"/>
      <c r="V336" s="2"/>
      <c r="W336" s="2"/>
      <c r="X336" s="2"/>
      <c r="Y336" s="2"/>
      <c r="Z336" s="2"/>
    </row>
    <row r="337" spans="6:26" ht="15.75" customHeight="1" x14ac:dyDescent="0.25">
      <c r="F337" s="2"/>
      <c r="G337" s="2"/>
      <c r="H337" s="2"/>
      <c r="I337" s="2"/>
      <c r="J337" s="2"/>
      <c r="K337" s="2"/>
      <c r="L337" s="2"/>
      <c r="M337" s="2"/>
      <c r="N337" s="2"/>
      <c r="O337" s="2"/>
      <c r="P337" s="2"/>
      <c r="Q337" s="2"/>
      <c r="R337" s="2"/>
      <c r="S337" s="2"/>
      <c r="T337" s="2"/>
      <c r="U337" s="2"/>
      <c r="V337" s="2"/>
      <c r="W337" s="2"/>
      <c r="X337" s="2"/>
      <c r="Y337" s="2"/>
      <c r="Z337" s="2"/>
    </row>
    <row r="338" spans="6:26" ht="15.75" customHeight="1" x14ac:dyDescent="0.25">
      <c r="F338" s="2"/>
      <c r="G338" s="2"/>
      <c r="H338" s="2"/>
      <c r="I338" s="2"/>
      <c r="J338" s="2"/>
      <c r="K338" s="2"/>
      <c r="L338" s="2"/>
      <c r="M338" s="2"/>
      <c r="N338" s="2"/>
      <c r="O338" s="2"/>
      <c r="P338" s="2"/>
      <c r="Q338" s="2"/>
      <c r="R338" s="2"/>
      <c r="S338" s="2"/>
      <c r="T338" s="2"/>
      <c r="U338" s="2"/>
      <c r="V338" s="2"/>
      <c r="W338" s="2"/>
      <c r="X338" s="2"/>
      <c r="Y338" s="2"/>
      <c r="Z338" s="2"/>
    </row>
    <row r="339" spans="6:26" ht="15.75" customHeight="1" x14ac:dyDescent="0.25">
      <c r="F339" s="2"/>
      <c r="G339" s="2"/>
      <c r="H339" s="2"/>
      <c r="I339" s="2"/>
      <c r="J339" s="2"/>
      <c r="K339" s="2"/>
      <c r="L339" s="2"/>
      <c r="M339" s="2"/>
      <c r="N339" s="2"/>
      <c r="O339" s="2"/>
      <c r="P339" s="2"/>
      <c r="Q339" s="2"/>
      <c r="R339" s="2"/>
      <c r="S339" s="2"/>
      <c r="T339" s="2"/>
      <c r="U339" s="2"/>
      <c r="V339" s="2"/>
      <c r="W339" s="2"/>
      <c r="X339" s="2"/>
      <c r="Y339" s="2"/>
      <c r="Z339" s="2"/>
    </row>
    <row r="340" spans="6:26" ht="15.75" customHeight="1" x14ac:dyDescent="0.25">
      <c r="F340" s="2"/>
      <c r="G340" s="2"/>
      <c r="H340" s="2"/>
      <c r="I340" s="2"/>
      <c r="J340" s="2"/>
      <c r="K340" s="2"/>
      <c r="L340" s="2"/>
      <c r="M340" s="2"/>
      <c r="N340" s="2"/>
      <c r="O340" s="2"/>
      <c r="P340" s="2"/>
      <c r="Q340" s="2"/>
      <c r="R340" s="2"/>
      <c r="S340" s="2"/>
      <c r="T340" s="2"/>
      <c r="U340" s="2"/>
      <c r="V340" s="2"/>
      <c r="W340" s="2"/>
      <c r="X340" s="2"/>
      <c r="Y340" s="2"/>
      <c r="Z340" s="2"/>
    </row>
    <row r="341" spans="6:26" ht="15.75" customHeight="1" x14ac:dyDescent="0.25">
      <c r="F341" s="2"/>
      <c r="G341" s="2"/>
      <c r="H341" s="2"/>
      <c r="I341" s="2"/>
      <c r="J341" s="2"/>
      <c r="K341" s="2"/>
      <c r="L341" s="2"/>
      <c r="M341" s="2"/>
      <c r="N341" s="2"/>
      <c r="O341" s="2"/>
      <c r="P341" s="2"/>
      <c r="Q341" s="2"/>
      <c r="R341" s="2"/>
      <c r="S341" s="2"/>
      <c r="T341" s="2"/>
      <c r="U341" s="2"/>
      <c r="V341" s="2"/>
      <c r="W341" s="2"/>
      <c r="X341" s="2"/>
      <c r="Y341" s="2"/>
      <c r="Z341" s="2"/>
    </row>
    <row r="342" spans="6:26" ht="15.75" customHeight="1" x14ac:dyDescent="0.25">
      <c r="F342" s="2"/>
      <c r="G342" s="2"/>
      <c r="H342" s="2"/>
      <c r="I342" s="2"/>
      <c r="J342" s="2"/>
      <c r="K342" s="2"/>
      <c r="L342" s="2"/>
      <c r="M342" s="2"/>
      <c r="N342" s="2"/>
      <c r="O342" s="2"/>
      <c r="P342" s="2"/>
      <c r="Q342" s="2"/>
      <c r="R342" s="2"/>
      <c r="S342" s="2"/>
      <c r="T342" s="2"/>
      <c r="U342" s="2"/>
      <c r="V342" s="2"/>
      <c r="W342" s="2"/>
      <c r="X342" s="2"/>
      <c r="Y342" s="2"/>
      <c r="Z342" s="2"/>
    </row>
    <row r="343" spans="6:26" ht="15.75" customHeight="1" x14ac:dyDescent="0.25">
      <c r="F343" s="2"/>
      <c r="G343" s="2"/>
      <c r="H343" s="2"/>
      <c r="I343" s="2"/>
      <c r="J343" s="2"/>
      <c r="K343" s="2"/>
      <c r="L343" s="2"/>
      <c r="M343" s="2"/>
      <c r="N343" s="2"/>
      <c r="O343" s="2"/>
      <c r="P343" s="2"/>
      <c r="Q343" s="2"/>
      <c r="R343" s="2"/>
      <c r="S343" s="2"/>
      <c r="T343" s="2"/>
      <c r="U343" s="2"/>
      <c r="V343" s="2"/>
      <c r="W343" s="2"/>
      <c r="X343" s="2"/>
      <c r="Y343" s="2"/>
      <c r="Z343" s="2"/>
    </row>
    <row r="344" spans="6:26" ht="15.75" customHeight="1" x14ac:dyDescent="0.25">
      <c r="F344" s="2"/>
      <c r="G344" s="2"/>
      <c r="H344" s="2"/>
      <c r="I344" s="2"/>
      <c r="J344" s="2"/>
      <c r="K344" s="2"/>
      <c r="L344" s="2"/>
      <c r="M344" s="2"/>
      <c r="N344" s="2"/>
      <c r="O344" s="2"/>
      <c r="P344" s="2"/>
      <c r="Q344" s="2"/>
      <c r="R344" s="2"/>
      <c r="S344" s="2"/>
      <c r="T344" s="2"/>
      <c r="U344" s="2"/>
      <c r="V344" s="2"/>
      <c r="W344" s="2"/>
      <c r="X344" s="2"/>
      <c r="Y344" s="2"/>
      <c r="Z344" s="2"/>
    </row>
    <row r="345" spans="6:26" ht="15.75" customHeight="1" x14ac:dyDescent="0.25">
      <c r="F345" s="2"/>
      <c r="G345" s="2"/>
      <c r="H345" s="2"/>
      <c r="I345" s="2"/>
      <c r="J345" s="2"/>
      <c r="K345" s="2"/>
      <c r="L345" s="2"/>
      <c r="M345" s="2"/>
      <c r="N345" s="2"/>
      <c r="O345" s="2"/>
      <c r="P345" s="2"/>
      <c r="Q345" s="2"/>
      <c r="R345" s="2"/>
      <c r="S345" s="2"/>
      <c r="T345" s="2"/>
      <c r="U345" s="2"/>
      <c r="V345" s="2"/>
      <c r="W345" s="2"/>
      <c r="X345" s="2"/>
      <c r="Y345" s="2"/>
      <c r="Z345" s="2"/>
    </row>
    <row r="346" spans="6:26" ht="15.75" customHeight="1" x14ac:dyDescent="0.25">
      <c r="F346" s="2"/>
      <c r="G346" s="2"/>
      <c r="H346" s="2"/>
      <c r="I346" s="2"/>
      <c r="J346" s="2"/>
      <c r="K346" s="2"/>
      <c r="L346" s="2"/>
      <c r="M346" s="2"/>
      <c r="N346" s="2"/>
      <c r="O346" s="2"/>
      <c r="P346" s="2"/>
      <c r="Q346" s="2"/>
      <c r="R346" s="2"/>
      <c r="S346" s="2"/>
      <c r="T346" s="2"/>
      <c r="U346" s="2"/>
      <c r="V346" s="2"/>
      <c r="W346" s="2"/>
      <c r="X346" s="2"/>
      <c r="Y346" s="2"/>
      <c r="Z346" s="2"/>
    </row>
    <row r="347" spans="6:26" ht="15.75" customHeight="1" x14ac:dyDescent="0.25">
      <c r="F347" s="2"/>
      <c r="G347" s="2"/>
      <c r="H347" s="2"/>
      <c r="I347" s="2"/>
      <c r="J347" s="2"/>
      <c r="K347" s="2"/>
      <c r="L347" s="2"/>
      <c r="M347" s="2"/>
      <c r="N347" s="2"/>
      <c r="O347" s="2"/>
      <c r="P347" s="2"/>
      <c r="Q347" s="2"/>
      <c r="R347" s="2"/>
      <c r="S347" s="2"/>
      <c r="T347" s="2"/>
      <c r="U347" s="2"/>
      <c r="V347" s="2"/>
      <c r="W347" s="2"/>
      <c r="X347" s="2"/>
      <c r="Y347" s="2"/>
      <c r="Z347" s="2"/>
    </row>
    <row r="348" spans="6:26" ht="15.75" customHeight="1" x14ac:dyDescent="0.25">
      <c r="F348" s="2"/>
      <c r="G348" s="2"/>
      <c r="H348" s="2"/>
      <c r="I348" s="2"/>
      <c r="J348" s="2"/>
      <c r="K348" s="2"/>
      <c r="L348" s="2"/>
      <c r="M348" s="2"/>
      <c r="N348" s="2"/>
      <c r="O348" s="2"/>
      <c r="P348" s="2"/>
      <c r="Q348" s="2"/>
      <c r="R348" s="2"/>
      <c r="S348" s="2"/>
      <c r="T348" s="2"/>
      <c r="U348" s="2"/>
      <c r="V348" s="2"/>
      <c r="W348" s="2"/>
      <c r="X348" s="2"/>
      <c r="Y348" s="2"/>
      <c r="Z348" s="2"/>
    </row>
    <row r="349" spans="6:26" ht="15.75" customHeight="1" x14ac:dyDescent="0.25">
      <c r="F349" s="2"/>
      <c r="G349" s="2"/>
      <c r="H349" s="2"/>
      <c r="I349" s="2"/>
      <c r="J349" s="2"/>
      <c r="K349" s="2"/>
      <c r="L349" s="2"/>
      <c r="M349" s="2"/>
      <c r="N349" s="2"/>
      <c r="O349" s="2"/>
      <c r="P349" s="2"/>
      <c r="Q349" s="2"/>
      <c r="R349" s="2"/>
      <c r="S349" s="2"/>
      <c r="T349" s="2"/>
      <c r="U349" s="2"/>
      <c r="V349" s="2"/>
      <c r="W349" s="2"/>
      <c r="X349" s="2"/>
      <c r="Y349" s="2"/>
      <c r="Z349" s="2"/>
    </row>
    <row r="350" spans="6:26" ht="15.75" customHeight="1" x14ac:dyDescent="0.25">
      <c r="F350" s="2"/>
      <c r="G350" s="2"/>
      <c r="H350" s="2"/>
      <c r="I350" s="2"/>
      <c r="J350" s="2"/>
      <c r="K350" s="2"/>
      <c r="L350" s="2"/>
      <c r="M350" s="2"/>
      <c r="N350" s="2"/>
      <c r="O350" s="2"/>
      <c r="P350" s="2"/>
      <c r="Q350" s="2"/>
      <c r="R350" s="2"/>
      <c r="S350" s="2"/>
      <c r="T350" s="2"/>
      <c r="U350" s="2"/>
      <c r="V350" s="2"/>
      <c r="W350" s="2"/>
      <c r="X350" s="2"/>
      <c r="Y350" s="2"/>
      <c r="Z350" s="2"/>
    </row>
    <row r="351" spans="6:26" ht="15.75" customHeight="1" x14ac:dyDescent="0.25">
      <c r="F351" s="2"/>
      <c r="G351" s="2"/>
      <c r="H351" s="2"/>
      <c r="I351" s="2"/>
      <c r="J351" s="2"/>
      <c r="K351" s="2"/>
      <c r="L351" s="2"/>
      <c r="M351" s="2"/>
      <c r="N351" s="2"/>
      <c r="O351" s="2"/>
      <c r="P351" s="2"/>
      <c r="Q351" s="2"/>
      <c r="R351" s="2"/>
      <c r="S351" s="2"/>
      <c r="T351" s="2"/>
      <c r="U351" s="2"/>
      <c r="V351" s="2"/>
      <c r="W351" s="2"/>
      <c r="X351" s="2"/>
      <c r="Y351" s="2"/>
      <c r="Z351" s="2"/>
    </row>
    <row r="352" spans="6:26" ht="15.75" customHeight="1" x14ac:dyDescent="0.25">
      <c r="F352" s="2"/>
      <c r="G352" s="2"/>
      <c r="H352" s="2"/>
      <c r="I352" s="2"/>
      <c r="J352" s="2"/>
      <c r="K352" s="2"/>
      <c r="L352" s="2"/>
      <c r="M352" s="2"/>
      <c r="N352" s="2"/>
      <c r="O352" s="2"/>
      <c r="P352" s="2"/>
      <c r="Q352" s="2"/>
      <c r="R352" s="2"/>
      <c r="S352" s="2"/>
      <c r="T352" s="2"/>
      <c r="U352" s="2"/>
      <c r="V352" s="2"/>
      <c r="W352" s="2"/>
      <c r="X352" s="2"/>
      <c r="Y352" s="2"/>
      <c r="Z352" s="2"/>
    </row>
    <row r="353" spans="6:26" ht="15.75" customHeight="1" x14ac:dyDescent="0.25">
      <c r="F353" s="2"/>
      <c r="G353" s="2"/>
      <c r="H353" s="2"/>
      <c r="I353" s="2"/>
      <c r="J353" s="2"/>
      <c r="K353" s="2"/>
      <c r="L353" s="2"/>
      <c r="M353" s="2"/>
      <c r="N353" s="2"/>
      <c r="O353" s="2"/>
      <c r="P353" s="2"/>
      <c r="Q353" s="2"/>
      <c r="R353" s="2"/>
      <c r="S353" s="2"/>
      <c r="T353" s="2"/>
      <c r="U353" s="2"/>
      <c r="V353" s="2"/>
      <c r="W353" s="2"/>
      <c r="X353" s="2"/>
      <c r="Y353" s="2"/>
      <c r="Z353" s="2"/>
    </row>
    <row r="354" spans="6:26" ht="15.75" customHeight="1" x14ac:dyDescent="0.25">
      <c r="F354" s="2"/>
      <c r="G354" s="2"/>
      <c r="H354" s="2"/>
      <c r="I354" s="2"/>
      <c r="J354" s="2"/>
      <c r="K354" s="2"/>
      <c r="L354" s="2"/>
      <c r="M354" s="2"/>
      <c r="N354" s="2"/>
      <c r="O354" s="2"/>
      <c r="P354" s="2"/>
      <c r="Q354" s="2"/>
      <c r="R354" s="2"/>
      <c r="S354" s="2"/>
      <c r="T354" s="2"/>
      <c r="U354" s="2"/>
      <c r="V354" s="2"/>
      <c r="W354" s="2"/>
      <c r="X354" s="2"/>
      <c r="Y354" s="2"/>
      <c r="Z354" s="2"/>
    </row>
    <row r="355" spans="6:26" ht="15.75" customHeight="1" x14ac:dyDescent="0.25">
      <c r="F355" s="2"/>
      <c r="G355" s="2"/>
      <c r="H355" s="2"/>
      <c r="I355" s="2"/>
      <c r="J355" s="2"/>
      <c r="K355" s="2"/>
      <c r="L355" s="2"/>
      <c r="M355" s="2"/>
      <c r="N355" s="2"/>
      <c r="O355" s="2"/>
      <c r="P355" s="2"/>
      <c r="Q355" s="2"/>
      <c r="R355" s="2"/>
      <c r="S355" s="2"/>
      <c r="T355" s="2"/>
      <c r="U355" s="2"/>
      <c r="V355" s="2"/>
      <c r="W355" s="2"/>
      <c r="X355" s="2"/>
      <c r="Y355" s="2"/>
      <c r="Z355" s="2"/>
    </row>
    <row r="356" spans="6:26" ht="15.75" customHeight="1" x14ac:dyDescent="0.25">
      <c r="F356" s="2"/>
      <c r="G356" s="2"/>
      <c r="H356" s="2"/>
      <c r="I356" s="2"/>
      <c r="J356" s="2"/>
      <c r="K356" s="2"/>
      <c r="L356" s="2"/>
      <c r="M356" s="2"/>
      <c r="N356" s="2"/>
      <c r="O356" s="2"/>
      <c r="P356" s="2"/>
      <c r="Q356" s="2"/>
      <c r="R356" s="2"/>
      <c r="S356" s="2"/>
      <c r="T356" s="2"/>
      <c r="U356" s="2"/>
      <c r="V356" s="2"/>
      <c r="W356" s="2"/>
      <c r="X356" s="2"/>
      <c r="Y356" s="2"/>
      <c r="Z356" s="2"/>
    </row>
    <row r="357" spans="6:26" ht="15.75" customHeight="1" x14ac:dyDescent="0.25">
      <c r="F357" s="2"/>
      <c r="G357" s="2"/>
      <c r="H357" s="2"/>
      <c r="I357" s="2"/>
      <c r="J357" s="2"/>
      <c r="K357" s="2"/>
      <c r="L357" s="2"/>
      <c r="M357" s="2"/>
      <c r="N357" s="2"/>
      <c r="O357" s="2"/>
      <c r="P357" s="2"/>
      <c r="Q357" s="2"/>
      <c r="R357" s="2"/>
      <c r="S357" s="2"/>
      <c r="T357" s="2"/>
      <c r="U357" s="2"/>
      <c r="V357" s="2"/>
      <c r="W357" s="2"/>
      <c r="X357" s="2"/>
      <c r="Y357" s="2"/>
      <c r="Z357" s="2"/>
    </row>
    <row r="358" spans="6:26" ht="15.75" customHeight="1" x14ac:dyDescent="0.25">
      <c r="F358" s="2"/>
      <c r="G358" s="2"/>
      <c r="H358" s="2"/>
      <c r="I358" s="2"/>
      <c r="J358" s="2"/>
      <c r="K358" s="2"/>
      <c r="L358" s="2"/>
      <c r="M358" s="2"/>
      <c r="N358" s="2"/>
      <c r="O358" s="2"/>
      <c r="P358" s="2"/>
      <c r="Q358" s="2"/>
      <c r="R358" s="2"/>
      <c r="S358" s="2"/>
      <c r="T358" s="2"/>
      <c r="U358" s="2"/>
      <c r="V358" s="2"/>
      <c r="W358" s="2"/>
      <c r="X358" s="2"/>
      <c r="Y358" s="2"/>
      <c r="Z358" s="2"/>
    </row>
    <row r="359" spans="6:26" ht="15.75" customHeight="1" x14ac:dyDescent="0.25">
      <c r="F359" s="2"/>
      <c r="G359" s="2"/>
      <c r="H359" s="2"/>
      <c r="I359" s="2"/>
      <c r="J359" s="2"/>
      <c r="K359" s="2"/>
      <c r="L359" s="2"/>
      <c r="M359" s="2"/>
      <c r="N359" s="2"/>
      <c r="O359" s="2"/>
      <c r="P359" s="2"/>
      <c r="Q359" s="2"/>
      <c r="R359" s="2"/>
      <c r="S359" s="2"/>
      <c r="T359" s="2"/>
      <c r="U359" s="2"/>
      <c r="V359" s="2"/>
      <c r="W359" s="2"/>
      <c r="X359" s="2"/>
      <c r="Y359" s="2"/>
      <c r="Z359" s="2"/>
    </row>
    <row r="360" spans="6:26" ht="15.75" customHeight="1" x14ac:dyDescent="0.25">
      <c r="F360" s="2"/>
      <c r="G360" s="2"/>
      <c r="H360" s="2"/>
      <c r="I360" s="2"/>
      <c r="J360" s="2"/>
      <c r="K360" s="2"/>
      <c r="L360" s="2"/>
      <c r="M360" s="2"/>
      <c r="N360" s="2"/>
      <c r="O360" s="2"/>
      <c r="P360" s="2"/>
      <c r="Q360" s="2"/>
      <c r="R360" s="2"/>
      <c r="S360" s="2"/>
      <c r="T360" s="2"/>
      <c r="U360" s="2"/>
      <c r="V360" s="2"/>
      <c r="W360" s="2"/>
      <c r="X360" s="2"/>
      <c r="Y360" s="2"/>
      <c r="Z360" s="2"/>
    </row>
    <row r="361" spans="6:26" ht="15.75" customHeight="1" x14ac:dyDescent="0.25">
      <c r="F361" s="2"/>
      <c r="G361" s="2"/>
      <c r="H361" s="2"/>
      <c r="I361" s="2"/>
      <c r="J361" s="2"/>
      <c r="K361" s="2"/>
      <c r="L361" s="2"/>
      <c r="M361" s="2"/>
      <c r="N361" s="2"/>
      <c r="O361" s="2"/>
      <c r="P361" s="2"/>
      <c r="Q361" s="2"/>
      <c r="R361" s="2"/>
      <c r="S361" s="2"/>
      <c r="T361" s="2"/>
      <c r="U361" s="2"/>
      <c r="V361" s="2"/>
      <c r="W361" s="2"/>
      <c r="X361" s="2"/>
      <c r="Y361" s="2"/>
      <c r="Z361" s="2"/>
    </row>
    <row r="362" spans="6:26" ht="15.75" customHeight="1" x14ac:dyDescent="0.25">
      <c r="F362" s="2"/>
      <c r="G362" s="2"/>
      <c r="H362" s="2"/>
      <c r="I362" s="2"/>
      <c r="J362" s="2"/>
      <c r="K362" s="2"/>
      <c r="L362" s="2"/>
      <c r="M362" s="2"/>
      <c r="N362" s="2"/>
      <c r="O362" s="2"/>
      <c r="P362" s="2"/>
      <c r="Q362" s="2"/>
      <c r="R362" s="2"/>
      <c r="S362" s="2"/>
      <c r="T362" s="2"/>
      <c r="U362" s="2"/>
      <c r="V362" s="2"/>
      <c r="W362" s="2"/>
      <c r="X362" s="2"/>
      <c r="Y362" s="2"/>
      <c r="Z362" s="2"/>
    </row>
    <row r="363" spans="6:26" ht="15.75" customHeight="1" x14ac:dyDescent="0.25">
      <c r="F363" s="2"/>
      <c r="G363" s="2"/>
      <c r="H363" s="2"/>
      <c r="I363" s="2"/>
      <c r="J363" s="2"/>
      <c r="K363" s="2"/>
      <c r="L363" s="2"/>
      <c r="M363" s="2"/>
      <c r="N363" s="2"/>
      <c r="O363" s="2"/>
      <c r="P363" s="2"/>
      <c r="Q363" s="2"/>
      <c r="R363" s="2"/>
      <c r="S363" s="2"/>
      <c r="T363" s="2"/>
      <c r="U363" s="2"/>
      <c r="V363" s="2"/>
      <c r="W363" s="2"/>
      <c r="X363" s="2"/>
      <c r="Y363" s="2"/>
      <c r="Z363" s="2"/>
    </row>
    <row r="364" spans="6:26" ht="15.75" customHeight="1" x14ac:dyDescent="0.25">
      <c r="F364" s="2"/>
      <c r="G364" s="2"/>
      <c r="H364" s="2"/>
      <c r="I364" s="2"/>
      <c r="J364" s="2"/>
      <c r="K364" s="2"/>
      <c r="L364" s="2"/>
      <c r="M364" s="2"/>
      <c r="N364" s="2"/>
      <c r="O364" s="2"/>
      <c r="P364" s="2"/>
      <c r="Q364" s="2"/>
      <c r="R364" s="2"/>
      <c r="S364" s="2"/>
      <c r="T364" s="2"/>
      <c r="U364" s="2"/>
      <c r="V364" s="2"/>
      <c r="W364" s="2"/>
      <c r="X364" s="2"/>
      <c r="Y364" s="2"/>
      <c r="Z364" s="2"/>
    </row>
    <row r="365" spans="6:26" ht="15.75" customHeight="1" x14ac:dyDescent="0.25">
      <c r="F365" s="2"/>
      <c r="G365" s="2"/>
      <c r="H365" s="2"/>
      <c r="I365" s="2"/>
      <c r="J365" s="2"/>
      <c r="K365" s="2"/>
      <c r="L365" s="2"/>
      <c r="M365" s="2"/>
      <c r="N365" s="2"/>
      <c r="O365" s="2"/>
      <c r="P365" s="2"/>
      <c r="Q365" s="2"/>
      <c r="R365" s="2"/>
      <c r="S365" s="2"/>
      <c r="T365" s="2"/>
      <c r="U365" s="2"/>
      <c r="V365" s="2"/>
      <c r="W365" s="2"/>
      <c r="X365" s="2"/>
      <c r="Y365" s="2"/>
      <c r="Z365" s="2"/>
    </row>
    <row r="366" spans="6:26" ht="15.75" customHeight="1" x14ac:dyDescent="0.25">
      <c r="F366" s="2"/>
      <c r="G366" s="2"/>
      <c r="H366" s="2"/>
      <c r="I366" s="2"/>
      <c r="J366" s="2"/>
      <c r="K366" s="2"/>
      <c r="L366" s="2"/>
      <c r="M366" s="2"/>
      <c r="N366" s="2"/>
      <c r="O366" s="2"/>
      <c r="P366" s="2"/>
      <c r="Q366" s="2"/>
      <c r="R366" s="2"/>
      <c r="S366" s="2"/>
      <c r="T366" s="2"/>
      <c r="U366" s="2"/>
      <c r="V366" s="2"/>
      <c r="W366" s="2"/>
      <c r="X366" s="2"/>
      <c r="Y366" s="2"/>
      <c r="Z366" s="2"/>
    </row>
    <row r="367" spans="6:26" ht="15.75" customHeight="1" x14ac:dyDescent="0.25">
      <c r="F367" s="2"/>
      <c r="G367" s="2"/>
      <c r="H367" s="2"/>
      <c r="I367" s="2"/>
      <c r="J367" s="2"/>
      <c r="K367" s="2"/>
      <c r="L367" s="2"/>
      <c r="M367" s="2"/>
      <c r="N367" s="2"/>
      <c r="O367" s="2"/>
      <c r="P367" s="2"/>
      <c r="Q367" s="2"/>
      <c r="R367" s="2"/>
      <c r="S367" s="2"/>
      <c r="T367" s="2"/>
      <c r="U367" s="2"/>
      <c r="V367" s="2"/>
      <c r="W367" s="2"/>
      <c r="X367" s="2"/>
      <c r="Y367" s="2"/>
      <c r="Z367" s="2"/>
    </row>
    <row r="368" spans="6:26" ht="15.75" customHeight="1" x14ac:dyDescent="0.25">
      <c r="F368" s="2"/>
      <c r="G368" s="2"/>
      <c r="H368" s="2"/>
      <c r="I368" s="2"/>
      <c r="J368" s="2"/>
      <c r="K368" s="2"/>
      <c r="L368" s="2"/>
      <c r="M368" s="2"/>
      <c r="N368" s="2"/>
      <c r="O368" s="2"/>
      <c r="P368" s="2"/>
      <c r="Q368" s="2"/>
      <c r="R368" s="2"/>
      <c r="S368" s="2"/>
      <c r="T368" s="2"/>
      <c r="U368" s="2"/>
      <c r="V368" s="2"/>
      <c r="W368" s="2"/>
      <c r="X368" s="2"/>
      <c r="Y368" s="2"/>
      <c r="Z368" s="2"/>
    </row>
    <row r="369" spans="6:26" ht="15.75" customHeight="1" x14ac:dyDescent="0.25">
      <c r="F369" s="2"/>
      <c r="G369" s="2"/>
      <c r="H369" s="2"/>
      <c r="I369" s="2"/>
      <c r="J369" s="2"/>
      <c r="K369" s="2"/>
      <c r="L369" s="2"/>
      <c r="M369" s="2"/>
      <c r="N369" s="2"/>
      <c r="O369" s="2"/>
      <c r="P369" s="2"/>
      <c r="Q369" s="2"/>
      <c r="R369" s="2"/>
      <c r="S369" s="2"/>
      <c r="T369" s="2"/>
      <c r="U369" s="2"/>
      <c r="V369" s="2"/>
      <c r="W369" s="2"/>
      <c r="X369" s="2"/>
      <c r="Y369" s="2"/>
      <c r="Z369" s="2"/>
    </row>
    <row r="370" spans="6:26" ht="15.75" customHeight="1" x14ac:dyDescent="0.25">
      <c r="F370" s="2"/>
      <c r="G370" s="2"/>
      <c r="H370" s="2"/>
      <c r="I370" s="2"/>
      <c r="J370" s="2"/>
      <c r="K370" s="2"/>
      <c r="L370" s="2"/>
      <c r="M370" s="2"/>
      <c r="N370" s="2"/>
      <c r="O370" s="2"/>
      <c r="P370" s="2"/>
      <c r="Q370" s="2"/>
      <c r="R370" s="2"/>
      <c r="S370" s="2"/>
      <c r="T370" s="2"/>
      <c r="U370" s="2"/>
      <c r="V370" s="2"/>
      <c r="W370" s="2"/>
      <c r="X370" s="2"/>
      <c r="Y370" s="2"/>
      <c r="Z370" s="2"/>
    </row>
    <row r="371" spans="6:26" ht="15.75" customHeight="1" x14ac:dyDescent="0.25">
      <c r="F371" s="2"/>
      <c r="G371" s="2"/>
      <c r="H371" s="2"/>
      <c r="I371" s="2"/>
      <c r="J371" s="2"/>
      <c r="K371" s="2"/>
      <c r="L371" s="2"/>
      <c r="M371" s="2"/>
      <c r="N371" s="2"/>
      <c r="O371" s="2"/>
      <c r="P371" s="2"/>
      <c r="Q371" s="2"/>
      <c r="R371" s="2"/>
      <c r="S371" s="2"/>
      <c r="T371" s="2"/>
      <c r="U371" s="2"/>
      <c r="V371" s="2"/>
      <c r="W371" s="2"/>
      <c r="X371" s="2"/>
      <c r="Y371" s="2"/>
      <c r="Z371" s="2"/>
    </row>
    <row r="372" spans="6:26" ht="15.75" customHeight="1" x14ac:dyDescent="0.25">
      <c r="F372" s="2"/>
      <c r="G372" s="2"/>
      <c r="H372" s="2"/>
      <c r="I372" s="2"/>
      <c r="J372" s="2"/>
      <c r="K372" s="2"/>
      <c r="L372" s="2"/>
      <c r="M372" s="2"/>
      <c r="N372" s="2"/>
      <c r="O372" s="2"/>
      <c r="P372" s="2"/>
      <c r="Q372" s="2"/>
      <c r="R372" s="2"/>
      <c r="S372" s="2"/>
      <c r="T372" s="2"/>
      <c r="U372" s="2"/>
      <c r="V372" s="2"/>
      <c r="W372" s="2"/>
      <c r="X372" s="2"/>
      <c r="Y372" s="2"/>
      <c r="Z372" s="2"/>
    </row>
    <row r="373" spans="6:26" ht="15.75" customHeight="1" x14ac:dyDescent="0.25">
      <c r="F373" s="2"/>
      <c r="G373" s="2"/>
      <c r="H373" s="2"/>
      <c r="I373" s="2"/>
      <c r="J373" s="2"/>
      <c r="K373" s="2"/>
      <c r="L373" s="2"/>
      <c r="M373" s="2"/>
      <c r="N373" s="2"/>
      <c r="O373" s="2"/>
      <c r="P373" s="2"/>
      <c r="Q373" s="2"/>
      <c r="R373" s="2"/>
      <c r="S373" s="2"/>
      <c r="T373" s="2"/>
      <c r="U373" s="2"/>
      <c r="V373" s="2"/>
      <c r="W373" s="2"/>
      <c r="X373" s="2"/>
      <c r="Y373" s="2"/>
      <c r="Z373" s="2"/>
    </row>
    <row r="374" spans="6:26" ht="15.75" customHeight="1" x14ac:dyDescent="0.25">
      <c r="F374" s="2"/>
      <c r="G374" s="2"/>
      <c r="H374" s="2"/>
      <c r="I374" s="2"/>
      <c r="J374" s="2"/>
      <c r="K374" s="2"/>
      <c r="L374" s="2"/>
      <c r="M374" s="2"/>
      <c r="N374" s="2"/>
      <c r="O374" s="2"/>
      <c r="P374" s="2"/>
      <c r="Q374" s="2"/>
      <c r="R374" s="2"/>
      <c r="S374" s="2"/>
      <c r="T374" s="2"/>
      <c r="U374" s="2"/>
      <c r="V374" s="2"/>
      <c r="W374" s="2"/>
      <c r="X374" s="2"/>
      <c r="Y374" s="2"/>
      <c r="Z374" s="2"/>
    </row>
    <row r="375" spans="6:26" ht="15.75" customHeight="1" x14ac:dyDescent="0.25">
      <c r="F375" s="2"/>
      <c r="G375" s="2"/>
      <c r="H375" s="2"/>
      <c r="I375" s="2"/>
      <c r="J375" s="2"/>
      <c r="K375" s="2"/>
      <c r="L375" s="2"/>
      <c r="M375" s="2"/>
      <c r="N375" s="2"/>
      <c r="O375" s="2"/>
      <c r="P375" s="2"/>
      <c r="Q375" s="2"/>
      <c r="R375" s="2"/>
      <c r="S375" s="2"/>
      <c r="T375" s="2"/>
      <c r="U375" s="2"/>
      <c r="V375" s="2"/>
      <c r="W375" s="2"/>
      <c r="X375" s="2"/>
      <c r="Y375" s="2"/>
      <c r="Z375" s="2"/>
    </row>
    <row r="376" spans="6:26" ht="15.75" customHeight="1" x14ac:dyDescent="0.25">
      <c r="F376" s="2"/>
      <c r="G376" s="2"/>
      <c r="H376" s="2"/>
      <c r="I376" s="2"/>
      <c r="J376" s="2"/>
      <c r="K376" s="2"/>
      <c r="L376" s="2"/>
      <c r="M376" s="2"/>
      <c r="N376" s="2"/>
      <c r="O376" s="2"/>
      <c r="P376" s="2"/>
      <c r="Q376" s="2"/>
      <c r="R376" s="2"/>
      <c r="S376" s="2"/>
      <c r="T376" s="2"/>
      <c r="U376" s="2"/>
      <c r="V376" s="2"/>
      <c r="W376" s="2"/>
      <c r="X376" s="2"/>
      <c r="Y376" s="2"/>
      <c r="Z376" s="2"/>
    </row>
    <row r="377" spans="6:26" ht="15.75" customHeight="1" x14ac:dyDescent="0.25">
      <c r="F377" s="2"/>
      <c r="G377" s="2"/>
      <c r="H377" s="2"/>
      <c r="I377" s="2"/>
      <c r="J377" s="2"/>
      <c r="K377" s="2"/>
      <c r="L377" s="2"/>
      <c r="M377" s="2"/>
      <c r="N377" s="2"/>
      <c r="O377" s="2"/>
      <c r="P377" s="2"/>
      <c r="Q377" s="2"/>
      <c r="R377" s="2"/>
      <c r="S377" s="2"/>
      <c r="T377" s="2"/>
      <c r="U377" s="2"/>
      <c r="V377" s="2"/>
      <c r="W377" s="2"/>
      <c r="X377" s="2"/>
      <c r="Y377" s="2"/>
      <c r="Z377" s="2"/>
    </row>
    <row r="378" spans="6:26" ht="15.75" customHeight="1" x14ac:dyDescent="0.25">
      <c r="F378" s="2"/>
      <c r="G378" s="2"/>
      <c r="H378" s="2"/>
      <c r="I378" s="2"/>
      <c r="J378" s="2"/>
      <c r="K378" s="2"/>
      <c r="L378" s="2"/>
      <c r="M378" s="2"/>
      <c r="N378" s="2"/>
      <c r="O378" s="2"/>
      <c r="P378" s="2"/>
      <c r="Q378" s="2"/>
      <c r="R378" s="2"/>
      <c r="S378" s="2"/>
      <c r="T378" s="2"/>
      <c r="U378" s="2"/>
      <c r="V378" s="2"/>
      <c r="W378" s="2"/>
      <c r="X378" s="2"/>
      <c r="Y378" s="2"/>
      <c r="Z378" s="2"/>
    </row>
    <row r="379" spans="6:26" ht="15.75" customHeight="1" x14ac:dyDescent="0.25">
      <c r="F379" s="2"/>
      <c r="G379" s="2"/>
      <c r="H379" s="2"/>
      <c r="I379" s="2"/>
      <c r="J379" s="2"/>
      <c r="K379" s="2"/>
      <c r="L379" s="2"/>
      <c r="M379" s="2"/>
      <c r="N379" s="2"/>
      <c r="O379" s="2"/>
      <c r="P379" s="2"/>
      <c r="Q379" s="2"/>
      <c r="R379" s="2"/>
      <c r="S379" s="2"/>
      <c r="T379" s="2"/>
      <c r="U379" s="2"/>
      <c r="V379" s="2"/>
      <c r="W379" s="2"/>
      <c r="X379" s="2"/>
      <c r="Y379" s="2"/>
      <c r="Z379" s="2"/>
    </row>
    <row r="380" spans="6:26" ht="15.75" customHeight="1" x14ac:dyDescent="0.25">
      <c r="F380" s="2"/>
      <c r="G380" s="2"/>
      <c r="H380" s="2"/>
      <c r="I380" s="2"/>
      <c r="J380" s="2"/>
      <c r="K380" s="2"/>
      <c r="L380" s="2"/>
      <c r="M380" s="2"/>
      <c r="N380" s="2"/>
      <c r="O380" s="2"/>
      <c r="P380" s="2"/>
      <c r="Q380" s="2"/>
      <c r="R380" s="2"/>
      <c r="S380" s="2"/>
      <c r="T380" s="2"/>
      <c r="U380" s="2"/>
      <c r="V380" s="2"/>
      <c r="W380" s="2"/>
      <c r="X380" s="2"/>
      <c r="Y380" s="2"/>
      <c r="Z380" s="2"/>
    </row>
    <row r="381" spans="6:26" ht="15.75" customHeight="1" x14ac:dyDescent="0.25">
      <c r="F381" s="2"/>
      <c r="G381" s="2"/>
      <c r="H381" s="2"/>
      <c r="I381" s="2"/>
      <c r="J381" s="2"/>
      <c r="K381" s="2"/>
      <c r="L381" s="2"/>
      <c r="M381" s="2"/>
      <c r="N381" s="2"/>
      <c r="O381" s="2"/>
      <c r="P381" s="2"/>
      <c r="Q381" s="2"/>
      <c r="R381" s="2"/>
      <c r="S381" s="2"/>
      <c r="T381" s="2"/>
      <c r="U381" s="2"/>
      <c r="V381" s="2"/>
      <c r="W381" s="2"/>
      <c r="X381" s="2"/>
      <c r="Y381" s="2"/>
      <c r="Z381" s="2"/>
    </row>
    <row r="382" spans="6:26" ht="15.75" customHeight="1" x14ac:dyDescent="0.25">
      <c r="F382" s="2"/>
      <c r="G382" s="2"/>
      <c r="H382" s="2"/>
      <c r="I382" s="2"/>
      <c r="J382" s="2"/>
      <c r="K382" s="2"/>
      <c r="L382" s="2"/>
      <c r="M382" s="2"/>
      <c r="N382" s="2"/>
      <c r="O382" s="2"/>
      <c r="P382" s="2"/>
      <c r="Q382" s="2"/>
      <c r="R382" s="2"/>
      <c r="S382" s="2"/>
      <c r="T382" s="2"/>
      <c r="U382" s="2"/>
      <c r="V382" s="2"/>
      <c r="W382" s="2"/>
      <c r="X382" s="2"/>
      <c r="Y382" s="2"/>
      <c r="Z382" s="2"/>
    </row>
    <row r="383" spans="6:26" ht="15.75" customHeight="1" x14ac:dyDescent="0.25">
      <c r="F383" s="2"/>
      <c r="G383" s="2"/>
      <c r="H383" s="2"/>
      <c r="I383" s="2"/>
      <c r="J383" s="2"/>
      <c r="K383" s="2"/>
      <c r="L383" s="2"/>
      <c r="M383" s="2"/>
      <c r="N383" s="2"/>
      <c r="O383" s="2"/>
      <c r="P383" s="2"/>
      <c r="Q383" s="2"/>
      <c r="R383" s="2"/>
      <c r="S383" s="2"/>
      <c r="T383" s="2"/>
      <c r="U383" s="2"/>
      <c r="V383" s="2"/>
      <c r="W383" s="2"/>
      <c r="X383" s="2"/>
      <c r="Y383" s="2"/>
      <c r="Z383" s="2"/>
    </row>
    <row r="384" spans="6:26" ht="15.75" customHeight="1" x14ac:dyDescent="0.25">
      <c r="F384" s="2"/>
      <c r="G384" s="2"/>
      <c r="H384" s="2"/>
      <c r="I384" s="2"/>
      <c r="J384" s="2"/>
      <c r="K384" s="2"/>
      <c r="L384" s="2"/>
      <c r="M384" s="2"/>
      <c r="N384" s="2"/>
      <c r="O384" s="2"/>
      <c r="P384" s="2"/>
      <c r="Q384" s="2"/>
      <c r="R384" s="2"/>
      <c r="S384" s="2"/>
      <c r="T384" s="2"/>
      <c r="U384" s="2"/>
      <c r="V384" s="2"/>
      <c r="W384" s="2"/>
      <c r="X384" s="2"/>
      <c r="Y384" s="2"/>
      <c r="Z384" s="2"/>
    </row>
    <row r="385" spans="6:26" ht="15.75" customHeight="1" x14ac:dyDescent="0.25">
      <c r="F385" s="2"/>
      <c r="G385" s="2"/>
      <c r="H385" s="2"/>
      <c r="I385" s="2"/>
      <c r="J385" s="2"/>
      <c r="K385" s="2"/>
      <c r="L385" s="2"/>
      <c r="M385" s="2"/>
      <c r="N385" s="2"/>
      <c r="O385" s="2"/>
      <c r="P385" s="2"/>
      <c r="Q385" s="2"/>
      <c r="R385" s="2"/>
      <c r="S385" s="2"/>
      <c r="T385" s="2"/>
      <c r="U385" s="2"/>
      <c r="V385" s="2"/>
      <c r="W385" s="2"/>
      <c r="X385" s="2"/>
      <c r="Y385" s="2"/>
      <c r="Z385" s="2"/>
    </row>
    <row r="386" spans="6:26" ht="15.75" customHeight="1" x14ac:dyDescent="0.25">
      <c r="F386" s="2"/>
      <c r="G386" s="2"/>
      <c r="H386" s="2"/>
      <c r="I386" s="2"/>
      <c r="J386" s="2"/>
      <c r="K386" s="2"/>
      <c r="L386" s="2"/>
      <c r="M386" s="2"/>
      <c r="N386" s="2"/>
      <c r="O386" s="2"/>
      <c r="P386" s="2"/>
      <c r="Q386" s="2"/>
      <c r="R386" s="2"/>
      <c r="S386" s="2"/>
      <c r="T386" s="2"/>
      <c r="U386" s="2"/>
      <c r="V386" s="2"/>
      <c r="W386" s="2"/>
      <c r="X386" s="2"/>
      <c r="Y386" s="2"/>
      <c r="Z386" s="2"/>
    </row>
    <row r="387" spans="6:26" ht="15.75" customHeight="1" x14ac:dyDescent="0.25">
      <c r="F387" s="2"/>
      <c r="G387" s="2"/>
      <c r="H387" s="2"/>
      <c r="I387" s="2"/>
      <c r="J387" s="2"/>
      <c r="K387" s="2"/>
      <c r="L387" s="2"/>
      <c r="M387" s="2"/>
      <c r="N387" s="2"/>
      <c r="O387" s="2"/>
      <c r="P387" s="2"/>
      <c r="Q387" s="2"/>
      <c r="R387" s="2"/>
      <c r="S387" s="2"/>
      <c r="T387" s="2"/>
      <c r="U387" s="2"/>
      <c r="V387" s="2"/>
      <c r="W387" s="2"/>
      <c r="X387" s="2"/>
      <c r="Y387" s="2"/>
      <c r="Z387" s="2"/>
    </row>
    <row r="388" spans="6:26" ht="15.75" customHeight="1" x14ac:dyDescent="0.25">
      <c r="F388" s="2"/>
      <c r="G388" s="2"/>
      <c r="H388" s="2"/>
      <c r="I388" s="2"/>
      <c r="J388" s="2"/>
      <c r="K388" s="2"/>
      <c r="L388" s="2"/>
      <c r="M388" s="2"/>
      <c r="N388" s="2"/>
      <c r="O388" s="2"/>
      <c r="P388" s="2"/>
      <c r="Q388" s="2"/>
      <c r="R388" s="2"/>
      <c r="S388" s="2"/>
      <c r="T388" s="2"/>
      <c r="U388" s="2"/>
      <c r="V388" s="2"/>
      <c r="W388" s="2"/>
      <c r="X388" s="2"/>
      <c r="Y388" s="2"/>
      <c r="Z388" s="2"/>
    </row>
    <row r="389" spans="6:26" ht="15.75" customHeight="1" x14ac:dyDescent="0.25">
      <c r="F389" s="2"/>
      <c r="G389" s="2"/>
      <c r="H389" s="2"/>
      <c r="I389" s="2"/>
      <c r="J389" s="2"/>
      <c r="K389" s="2"/>
      <c r="L389" s="2"/>
      <c r="M389" s="2"/>
      <c r="N389" s="2"/>
      <c r="O389" s="2"/>
      <c r="P389" s="2"/>
      <c r="Q389" s="2"/>
      <c r="R389" s="2"/>
      <c r="S389" s="2"/>
      <c r="T389" s="2"/>
      <c r="U389" s="2"/>
      <c r="V389" s="2"/>
      <c r="W389" s="2"/>
      <c r="X389" s="2"/>
      <c r="Y389" s="2"/>
      <c r="Z389" s="2"/>
    </row>
    <row r="390" spans="6:26" ht="15.75" customHeight="1" x14ac:dyDescent="0.25">
      <c r="F390" s="2"/>
      <c r="G390" s="2"/>
      <c r="H390" s="2"/>
      <c r="I390" s="2"/>
      <c r="J390" s="2"/>
      <c r="K390" s="2"/>
      <c r="L390" s="2"/>
      <c r="M390" s="2"/>
      <c r="N390" s="2"/>
      <c r="O390" s="2"/>
      <c r="P390" s="2"/>
      <c r="Q390" s="2"/>
      <c r="R390" s="2"/>
      <c r="S390" s="2"/>
      <c r="T390" s="2"/>
      <c r="U390" s="2"/>
      <c r="V390" s="2"/>
      <c r="W390" s="2"/>
      <c r="X390" s="2"/>
      <c r="Y390" s="2"/>
      <c r="Z390" s="2"/>
    </row>
    <row r="391" spans="6:26" ht="15.75" customHeight="1" x14ac:dyDescent="0.25">
      <c r="F391" s="2"/>
      <c r="G391" s="2"/>
      <c r="H391" s="2"/>
      <c r="I391" s="2"/>
      <c r="J391" s="2"/>
      <c r="K391" s="2"/>
      <c r="L391" s="2"/>
      <c r="M391" s="2"/>
      <c r="N391" s="2"/>
      <c r="O391" s="2"/>
      <c r="P391" s="2"/>
      <c r="Q391" s="2"/>
      <c r="R391" s="2"/>
      <c r="S391" s="2"/>
      <c r="T391" s="2"/>
      <c r="U391" s="2"/>
      <c r="V391" s="2"/>
      <c r="W391" s="2"/>
      <c r="X391" s="2"/>
      <c r="Y391" s="2"/>
      <c r="Z391" s="2"/>
    </row>
    <row r="392" spans="6:26" ht="15.75" customHeight="1" x14ac:dyDescent="0.25">
      <c r="F392" s="2"/>
      <c r="G392" s="2"/>
      <c r="H392" s="2"/>
      <c r="I392" s="2"/>
      <c r="J392" s="2"/>
      <c r="K392" s="2"/>
      <c r="L392" s="2"/>
      <c r="M392" s="2"/>
      <c r="N392" s="2"/>
      <c r="O392" s="2"/>
      <c r="P392" s="2"/>
      <c r="Q392" s="2"/>
      <c r="R392" s="2"/>
      <c r="S392" s="2"/>
      <c r="T392" s="2"/>
      <c r="U392" s="2"/>
      <c r="V392" s="2"/>
      <c r="W392" s="2"/>
      <c r="X392" s="2"/>
      <c r="Y392" s="2"/>
      <c r="Z392" s="2"/>
    </row>
    <row r="393" spans="6:26" ht="15.75" customHeight="1" x14ac:dyDescent="0.25">
      <c r="F393" s="2"/>
      <c r="G393" s="2"/>
      <c r="H393" s="2"/>
      <c r="I393" s="2"/>
      <c r="J393" s="2"/>
      <c r="K393" s="2"/>
      <c r="L393" s="2"/>
      <c r="M393" s="2"/>
      <c r="N393" s="2"/>
      <c r="O393" s="2"/>
      <c r="P393" s="2"/>
      <c r="Q393" s="2"/>
      <c r="R393" s="2"/>
      <c r="S393" s="2"/>
      <c r="T393" s="2"/>
      <c r="U393" s="2"/>
      <c r="V393" s="2"/>
      <c r="W393" s="2"/>
      <c r="X393" s="2"/>
      <c r="Y393" s="2"/>
      <c r="Z393" s="2"/>
    </row>
    <row r="394" spans="6:26" ht="15.75" customHeight="1" x14ac:dyDescent="0.25">
      <c r="F394" s="2"/>
      <c r="G394" s="2"/>
      <c r="H394" s="2"/>
      <c r="I394" s="2"/>
      <c r="J394" s="2"/>
      <c r="K394" s="2"/>
      <c r="L394" s="2"/>
      <c r="M394" s="2"/>
      <c r="N394" s="2"/>
      <c r="O394" s="2"/>
      <c r="P394" s="2"/>
      <c r="Q394" s="2"/>
      <c r="R394" s="2"/>
      <c r="S394" s="2"/>
      <c r="T394" s="2"/>
      <c r="U394" s="2"/>
      <c r="V394" s="2"/>
      <c r="W394" s="2"/>
      <c r="X394" s="2"/>
      <c r="Y394" s="2"/>
      <c r="Z394" s="2"/>
    </row>
    <row r="395" spans="6:26" ht="15.75" customHeight="1" x14ac:dyDescent="0.25">
      <c r="F395" s="2"/>
      <c r="G395" s="2"/>
      <c r="H395" s="2"/>
      <c r="I395" s="2"/>
      <c r="J395" s="2"/>
      <c r="K395" s="2"/>
      <c r="L395" s="2"/>
      <c r="M395" s="2"/>
      <c r="N395" s="2"/>
      <c r="O395" s="2"/>
      <c r="P395" s="2"/>
      <c r="Q395" s="2"/>
      <c r="R395" s="2"/>
      <c r="S395" s="2"/>
      <c r="T395" s="2"/>
      <c r="U395" s="2"/>
      <c r="V395" s="2"/>
      <c r="W395" s="2"/>
      <c r="X395" s="2"/>
      <c r="Y395" s="2"/>
      <c r="Z395" s="2"/>
    </row>
    <row r="396" spans="6:26" ht="15.75" customHeight="1" x14ac:dyDescent="0.25">
      <c r="F396" s="2"/>
      <c r="G396" s="2"/>
      <c r="H396" s="2"/>
      <c r="I396" s="2"/>
      <c r="J396" s="2"/>
      <c r="K396" s="2"/>
      <c r="L396" s="2"/>
      <c r="M396" s="2"/>
      <c r="N396" s="2"/>
      <c r="O396" s="2"/>
      <c r="P396" s="2"/>
      <c r="Q396" s="2"/>
      <c r="R396" s="2"/>
      <c r="S396" s="2"/>
      <c r="T396" s="2"/>
      <c r="U396" s="2"/>
      <c r="V396" s="2"/>
      <c r="W396" s="2"/>
      <c r="X396" s="2"/>
      <c r="Y396" s="2"/>
      <c r="Z396" s="2"/>
    </row>
    <row r="397" spans="6:26" ht="15.75" customHeight="1" x14ac:dyDescent="0.25">
      <c r="F397" s="2"/>
      <c r="G397" s="2"/>
      <c r="H397" s="2"/>
      <c r="I397" s="2"/>
      <c r="J397" s="2"/>
      <c r="K397" s="2"/>
      <c r="L397" s="2"/>
      <c r="M397" s="2"/>
      <c r="N397" s="2"/>
      <c r="O397" s="2"/>
      <c r="P397" s="2"/>
      <c r="Q397" s="2"/>
      <c r="R397" s="2"/>
      <c r="S397" s="2"/>
      <c r="T397" s="2"/>
      <c r="U397" s="2"/>
      <c r="V397" s="2"/>
      <c r="W397" s="2"/>
      <c r="X397" s="2"/>
      <c r="Y397" s="2"/>
      <c r="Z397" s="2"/>
    </row>
    <row r="398" spans="6:26" ht="15.75" customHeight="1" x14ac:dyDescent="0.25">
      <c r="F398" s="2"/>
      <c r="G398" s="2"/>
      <c r="H398" s="2"/>
      <c r="I398" s="2"/>
      <c r="J398" s="2"/>
      <c r="K398" s="2"/>
      <c r="L398" s="2"/>
      <c r="M398" s="2"/>
      <c r="N398" s="2"/>
      <c r="O398" s="2"/>
      <c r="P398" s="2"/>
      <c r="Q398" s="2"/>
      <c r="R398" s="2"/>
      <c r="S398" s="2"/>
      <c r="T398" s="2"/>
      <c r="U398" s="2"/>
      <c r="V398" s="2"/>
      <c r="W398" s="2"/>
      <c r="X398" s="2"/>
      <c r="Y398" s="2"/>
      <c r="Z398" s="2"/>
    </row>
    <row r="399" spans="6:26" ht="15.75" customHeight="1" x14ac:dyDescent="0.25">
      <c r="F399" s="2"/>
      <c r="G399" s="2"/>
      <c r="H399" s="2"/>
      <c r="I399" s="2"/>
      <c r="J399" s="2"/>
      <c r="K399" s="2"/>
      <c r="L399" s="2"/>
      <c r="M399" s="2"/>
      <c r="N399" s="2"/>
      <c r="O399" s="2"/>
      <c r="P399" s="2"/>
      <c r="Q399" s="2"/>
      <c r="R399" s="2"/>
      <c r="S399" s="2"/>
      <c r="T399" s="2"/>
      <c r="U399" s="2"/>
      <c r="V399" s="2"/>
      <c r="W399" s="2"/>
      <c r="X399" s="2"/>
      <c r="Y399" s="2"/>
      <c r="Z399" s="2"/>
    </row>
    <row r="400" spans="6:26" ht="15.75" customHeight="1" x14ac:dyDescent="0.25">
      <c r="F400" s="2"/>
      <c r="G400" s="2"/>
      <c r="H400" s="2"/>
      <c r="I400" s="2"/>
      <c r="J400" s="2"/>
      <c r="K400" s="2"/>
      <c r="L400" s="2"/>
      <c r="M400" s="2"/>
      <c r="N400" s="2"/>
      <c r="O400" s="2"/>
      <c r="P400" s="2"/>
      <c r="Q400" s="2"/>
      <c r="R400" s="2"/>
      <c r="S400" s="2"/>
      <c r="T400" s="2"/>
      <c r="U400" s="2"/>
      <c r="V400" s="2"/>
      <c r="W400" s="2"/>
      <c r="X400" s="2"/>
      <c r="Y400" s="2"/>
      <c r="Z400" s="2"/>
    </row>
    <row r="401" spans="6:26" ht="15.75" customHeight="1" x14ac:dyDescent="0.25">
      <c r="F401" s="2"/>
      <c r="G401" s="2"/>
      <c r="H401" s="2"/>
      <c r="I401" s="2"/>
      <c r="J401" s="2"/>
      <c r="K401" s="2"/>
      <c r="L401" s="2"/>
      <c r="M401" s="2"/>
      <c r="N401" s="2"/>
      <c r="O401" s="2"/>
      <c r="P401" s="2"/>
      <c r="Q401" s="2"/>
      <c r="R401" s="2"/>
      <c r="S401" s="2"/>
      <c r="T401" s="2"/>
      <c r="U401" s="2"/>
      <c r="V401" s="2"/>
      <c r="W401" s="2"/>
      <c r="X401" s="2"/>
      <c r="Y401" s="2"/>
      <c r="Z401" s="2"/>
    </row>
    <row r="402" spans="6:26" ht="15.75" customHeight="1" x14ac:dyDescent="0.25">
      <c r="F402" s="2"/>
      <c r="G402" s="2"/>
      <c r="H402" s="2"/>
      <c r="I402" s="2"/>
      <c r="J402" s="2"/>
      <c r="K402" s="2"/>
      <c r="L402" s="2"/>
      <c r="M402" s="2"/>
      <c r="N402" s="2"/>
      <c r="O402" s="2"/>
      <c r="P402" s="2"/>
      <c r="Q402" s="2"/>
      <c r="R402" s="2"/>
      <c r="S402" s="2"/>
      <c r="T402" s="2"/>
      <c r="U402" s="2"/>
      <c r="V402" s="2"/>
      <c r="W402" s="2"/>
      <c r="X402" s="2"/>
      <c r="Y402" s="2"/>
      <c r="Z402" s="2"/>
    </row>
    <row r="403" spans="6:26" ht="15.75" customHeight="1" x14ac:dyDescent="0.25">
      <c r="F403" s="2"/>
      <c r="G403" s="2"/>
      <c r="H403" s="2"/>
      <c r="I403" s="2"/>
      <c r="J403" s="2"/>
      <c r="K403" s="2"/>
      <c r="L403" s="2"/>
      <c r="M403" s="2"/>
      <c r="N403" s="2"/>
      <c r="O403" s="2"/>
      <c r="P403" s="2"/>
      <c r="Q403" s="2"/>
      <c r="R403" s="2"/>
      <c r="S403" s="2"/>
      <c r="T403" s="2"/>
      <c r="U403" s="2"/>
      <c r="V403" s="2"/>
      <c r="W403" s="2"/>
      <c r="X403" s="2"/>
      <c r="Y403" s="2"/>
      <c r="Z403" s="2"/>
    </row>
    <row r="404" spans="6:26" ht="15.75" customHeight="1" x14ac:dyDescent="0.25">
      <c r="F404" s="2"/>
      <c r="G404" s="2"/>
      <c r="H404" s="2"/>
      <c r="I404" s="2"/>
      <c r="J404" s="2"/>
      <c r="K404" s="2"/>
      <c r="L404" s="2"/>
      <c r="M404" s="2"/>
      <c r="N404" s="2"/>
      <c r="O404" s="2"/>
      <c r="P404" s="2"/>
      <c r="Q404" s="2"/>
      <c r="R404" s="2"/>
      <c r="S404" s="2"/>
      <c r="T404" s="2"/>
      <c r="U404" s="2"/>
      <c r="V404" s="2"/>
      <c r="W404" s="2"/>
      <c r="X404" s="2"/>
      <c r="Y404" s="2"/>
      <c r="Z404" s="2"/>
    </row>
    <row r="405" spans="6:26" ht="15.75" customHeight="1" x14ac:dyDescent="0.25">
      <c r="F405" s="2"/>
      <c r="G405" s="2"/>
      <c r="H405" s="2"/>
      <c r="I405" s="2"/>
      <c r="J405" s="2"/>
      <c r="K405" s="2"/>
      <c r="L405" s="2"/>
      <c r="M405" s="2"/>
      <c r="N405" s="2"/>
      <c r="O405" s="2"/>
      <c r="P405" s="2"/>
      <c r="Q405" s="2"/>
      <c r="R405" s="2"/>
      <c r="S405" s="2"/>
      <c r="T405" s="2"/>
      <c r="U405" s="2"/>
      <c r="V405" s="2"/>
      <c r="W405" s="2"/>
      <c r="X405" s="2"/>
      <c r="Y405" s="2"/>
      <c r="Z405" s="2"/>
    </row>
    <row r="406" spans="6:26" ht="15.75" customHeight="1" x14ac:dyDescent="0.25">
      <c r="F406" s="2"/>
      <c r="G406" s="2"/>
      <c r="H406" s="2"/>
      <c r="I406" s="2"/>
      <c r="J406" s="2"/>
      <c r="K406" s="2"/>
      <c r="L406" s="2"/>
      <c r="M406" s="2"/>
      <c r="N406" s="2"/>
      <c r="O406" s="2"/>
      <c r="P406" s="2"/>
      <c r="Q406" s="2"/>
      <c r="R406" s="2"/>
      <c r="S406" s="2"/>
      <c r="T406" s="2"/>
      <c r="U406" s="2"/>
      <c r="V406" s="2"/>
      <c r="W406" s="2"/>
      <c r="X406" s="2"/>
      <c r="Y406" s="2"/>
      <c r="Z406" s="2"/>
    </row>
    <row r="407" spans="6:26" ht="15.75" customHeight="1" x14ac:dyDescent="0.25">
      <c r="F407" s="2"/>
      <c r="G407" s="2"/>
      <c r="H407" s="2"/>
      <c r="I407" s="2"/>
      <c r="J407" s="2"/>
      <c r="K407" s="2"/>
      <c r="L407" s="2"/>
      <c r="M407" s="2"/>
      <c r="N407" s="2"/>
      <c r="O407" s="2"/>
      <c r="P407" s="2"/>
      <c r="Q407" s="2"/>
      <c r="R407" s="2"/>
      <c r="S407" s="2"/>
      <c r="T407" s="2"/>
      <c r="U407" s="2"/>
      <c r="V407" s="2"/>
      <c r="W407" s="2"/>
      <c r="X407" s="2"/>
      <c r="Y407" s="2"/>
      <c r="Z407" s="2"/>
    </row>
    <row r="408" spans="6:26" ht="15.75" customHeight="1" x14ac:dyDescent="0.25">
      <c r="F408" s="2"/>
      <c r="G408" s="2"/>
      <c r="H408" s="2"/>
      <c r="I408" s="2"/>
      <c r="J408" s="2"/>
      <c r="K408" s="2"/>
      <c r="L408" s="2"/>
      <c r="M408" s="2"/>
      <c r="N408" s="2"/>
      <c r="O408" s="2"/>
      <c r="P408" s="2"/>
      <c r="Q408" s="2"/>
      <c r="R408" s="2"/>
      <c r="S408" s="2"/>
      <c r="T408" s="2"/>
      <c r="U408" s="2"/>
      <c r="V408" s="2"/>
      <c r="W408" s="2"/>
      <c r="X408" s="2"/>
      <c r="Y408" s="2"/>
      <c r="Z408" s="2"/>
    </row>
    <row r="409" spans="6:26" ht="15.75" customHeight="1" x14ac:dyDescent="0.25">
      <c r="F409" s="2"/>
      <c r="G409" s="2"/>
      <c r="H409" s="2"/>
      <c r="I409" s="2"/>
      <c r="J409" s="2"/>
      <c r="K409" s="2"/>
      <c r="L409" s="2"/>
      <c r="M409" s="2"/>
      <c r="N409" s="2"/>
      <c r="O409" s="2"/>
      <c r="P409" s="2"/>
      <c r="Q409" s="2"/>
      <c r="R409" s="2"/>
      <c r="S409" s="2"/>
      <c r="T409" s="2"/>
      <c r="U409" s="2"/>
      <c r="V409" s="2"/>
      <c r="W409" s="2"/>
      <c r="X409" s="2"/>
      <c r="Y409" s="2"/>
      <c r="Z409" s="2"/>
    </row>
    <row r="410" spans="6:26" ht="15.75" customHeight="1" x14ac:dyDescent="0.25">
      <c r="F410" s="2"/>
      <c r="G410" s="2"/>
      <c r="H410" s="2"/>
      <c r="I410" s="2"/>
      <c r="J410" s="2"/>
      <c r="K410" s="2"/>
      <c r="L410" s="2"/>
      <c r="M410" s="2"/>
      <c r="N410" s="2"/>
      <c r="O410" s="2"/>
      <c r="P410" s="2"/>
      <c r="Q410" s="2"/>
      <c r="R410" s="2"/>
      <c r="S410" s="2"/>
      <c r="T410" s="2"/>
      <c r="U410" s="2"/>
      <c r="V410" s="2"/>
      <c r="W410" s="2"/>
      <c r="X410" s="2"/>
      <c r="Y410" s="2"/>
      <c r="Z410" s="2"/>
    </row>
    <row r="411" spans="6:26" ht="15.75" customHeight="1" x14ac:dyDescent="0.25">
      <c r="F411" s="2"/>
      <c r="G411" s="2"/>
      <c r="H411" s="2"/>
      <c r="I411" s="2"/>
      <c r="J411" s="2"/>
      <c r="K411" s="2"/>
      <c r="L411" s="2"/>
      <c r="M411" s="2"/>
      <c r="N411" s="2"/>
      <c r="O411" s="2"/>
      <c r="P411" s="2"/>
      <c r="Q411" s="2"/>
      <c r="R411" s="2"/>
      <c r="S411" s="2"/>
      <c r="T411" s="2"/>
      <c r="U411" s="2"/>
      <c r="V411" s="2"/>
      <c r="W411" s="2"/>
      <c r="X411" s="2"/>
      <c r="Y411" s="2"/>
      <c r="Z411" s="2"/>
    </row>
    <row r="412" spans="6:26" ht="15.75" customHeight="1" x14ac:dyDescent="0.25">
      <c r="F412" s="2"/>
      <c r="G412" s="2"/>
      <c r="H412" s="2"/>
      <c r="I412" s="2"/>
      <c r="J412" s="2"/>
      <c r="K412" s="2"/>
      <c r="L412" s="2"/>
      <c r="M412" s="2"/>
      <c r="N412" s="2"/>
      <c r="O412" s="2"/>
      <c r="P412" s="2"/>
      <c r="Q412" s="2"/>
      <c r="R412" s="2"/>
      <c r="S412" s="2"/>
      <c r="T412" s="2"/>
      <c r="U412" s="2"/>
      <c r="V412" s="2"/>
      <c r="W412" s="2"/>
      <c r="X412" s="2"/>
      <c r="Y412" s="2"/>
      <c r="Z412" s="2"/>
    </row>
    <row r="413" spans="6:26" ht="15.75" customHeight="1" x14ac:dyDescent="0.25">
      <c r="F413" s="2"/>
      <c r="G413" s="2"/>
      <c r="H413" s="2"/>
      <c r="I413" s="2"/>
      <c r="J413" s="2"/>
      <c r="K413" s="2"/>
      <c r="L413" s="2"/>
      <c r="M413" s="2"/>
      <c r="N413" s="2"/>
      <c r="O413" s="2"/>
      <c r="P413" s="2"/>
      <c r="Q413" s="2"/>
      <c r="R413" s="2"/>
      <c r="S413" s="2"/>
      <c r="T413" s="2"/>
      <c r="U413" s="2"/>
      <c r="V413" s="2"/>
      <c r="W413" s="2"/>
      <c r="X413" s="2"/>
      <c r="Y413" s="2"/>
      <c r="Z413" s="2"/>
    </row>
    <row r="414" spans="6:26" ht="15.75" customHeight="1" x14ac:dyDescent="0.25">
      <c r="F414" s="2"/>
      <c r="G414" s="2"/>
      <c r="H414" s="2"/>
      <c r="I414" s="2"/>
      <c r="J414" s="2"/>
      <c r="K414" s="2"/>
      <c r="L414" s="2"/>
      <c r="M414" s="2"/>
      <c r="N414" s="2"/>
      <c r="O414" s="2"/>
      <c r="P414" s="2"/>
      <c r="Q414" s="2"/>
      <c r="R414" s="2"/>
      <c r="S414" s="2"/>
      <c r="T414" s="2"/>
      <c r="U414" s="2"/>
      <c r="V414" s="2"/>
      <c r="W414" s="2"/>
      <c r="X414" s="2"/>
      <c r="Y414" s="2"/>
      <c r="Z414" s="2"/>
    </row>
    <row r="415" spans="6:26" ht="15.75" customHeight="1" x14ac:dyDescent="0.25">
      <c r="F415" s="2"/>
      <c r="G415" s="2"/>
      <c r="H415" s="2"/>
      <c r="I415" s="2"/>
      <c r="J415" s="2"/>
      <c r="K415" s="2"/>
      <c r="L415" s="2"/>
      <c r="M415" s="2"/>
      <c r="N415" s="2"/>
      <c r="O415" s="2"/>
      <c r="P415" s="2"/>
      <c r="Q415" s="2"/>
      <c r="R415" s="2"/>
      <c r="S415" s="2"/>
      <c r="T415" s="2"/>
      <c r="U415" s="2"/>
      <c r="V415" s="2"/>
      <c r="W415" s="2"/>
      <c r="X415" s="2"/>
      <c r="Y415" s="2"/>
      <c r="Z415" s="2"/>
    </row>
    <row r="416" spans="6:26" ht="15.75" customHeight="1" x14ac:dyDescent="0.25">
      <c r="F416" s="2"/>
      <c r="G416" s="2"/>
      <c r="H416" s="2"/>
      <c r="I416" s="2"/>
      <c r="J416" s="2"/>
      <c r="K416" s="2"/>
      <c r="L416" s="2"/>
      <c r="M416" s="2"/>
      <c r="N416" s="2"/>
      <c r="O416" s="2"/>
      <c r="P416" s="2"/>
      <c r="Q416" s="2"/>
      <c r="R416" s="2"/>
      <c r="S416" s="2"/>
      <c r="T416" s="2"/>
      <c r="U416" s="2"/>
      <c r="V416" s="2"/>
      <c r="W416" s="2"/>
      <c r="X416" s="2"/>
      <c r="Y416" s="2"/>
      <c r="Z416" s="2"/>
    </row>
    <row r="417" spans="6:26" ht="15.75" customHeight="1" x14ac:dyDescent="0.25">
      <c r="F417" s="2"/>
      <c r="G417" s="2"/>
      <c r="H417" s="2"/>
      <c r="I417" s="2"/>
      <c r="J417" s="2"/>
      <c r="K417" s="2"/>
      <c r="L417" s="2"/>
      <c r="M417" s="2"/>
      <c r="N417" s="2"/>
      <c r="O417" s="2"/>
      <c r="P417" s="2"/>
      <c r="Q417" s="2"/>
      <c r="R417" s="2"/>
      <c r="S417" s="2"/>
      <c r="T417" s="2"/>
      <c r="U417" s="2"/>
      <c r="V417" s="2"/>
      <c r="W417" s="2"/>
      <c r="X417" s="2"/>
      <c r="Y417" s="2"/>
      <c r="Z417" s="2"/>
    </row>
    <row r="418" spans="6:26" ht="15.75" customHeight="1" x14ac:dyDescent="0.25">
      <c r="F418" s="2"/>
      <c r="G418" s="2"/>
      <c r="H418" s="2"/>
      <c r="I418" s="2"/>
      <c r="J418" s="2"/>
      <c r="K418" s="2"/>
      <c r="L418" s="2"/>
      <c r="M418" s="2"/>
      <c r="N418" s="2"/>
      <c r="O418" s="2"/>
      <c r="P418" s="2"/>
      <c r="Q418" s="2"/>
      <c r="R418" s="2"/>
      <c r="S418" s="2"/>
      <c r="T418" s="2"/>
      <c r="U418" s="2"/>
      <c r="V418" s="2"/>
      <c r="W418" s="2"/>
      <c r="X418" s="2"/>
      <c r="Y418" s="2"/>
      <c r="Z418" s="2"/>
    </row>
    <row r="419" spans="6:26" ht="15.75" customHeight="1" x14ac:dyDescent="0.25">
      <c r="F419" s="2"/>
      <c r="G419" s="2"/>
      <c r="H419" s="2"/>
      <c r="I419" s="2"/>
      <c r="J419" s="2"/>
      <c r="K419" s="2"/>
      <c r="L419" s="2"/>
      <c r="M419" s="2"/>
      <c r="N419" s="2"/>
      <c r="O419" s="2"/>
      <c r="P419" s="2"/>
      <c r="Q419" s="2"/>
      <c r="R419" s="2"/>
      <c r="S419" s="2"/>
      <c r="T419" s="2"/>
      <c r="U419" s="2"/>
      <c r="V419" s="2"/>
      <c r="W419" s="2"/>
      <c r="X419" s="2"/>
      <c r="Y419" s="2"/>
      <c r="Z419" s="2"/>
    </row>
    <row r="420" spans="6:26" ht="15.75" customHeight="1" x14ac:dyDescent="0.25">
      <c r="F420" s="2"/>
      <c r="G420" s="2"/>
      <c r="H420" s="2"/>
      <c r="I420" s="2"/>
      <c r="J420" s="2"/>
      <c r="K420" s="2"/>
      <c r="L420" s="2"/>
      <c r="M420" s="2"/>
      <c r="N420" s="2"/>
      <c r="O420" s="2"/>
      <c r="P420" s="2"/>
      <c r="Q420" s="2"/>
      <c r="R420" s="2"/>
      <c r="S420" s="2"/>
      <c r="T420" s="2"/>
      <c r="U420" s="2"/>
      <c r="V420" s="2"/>
      <c r="W420" s="2"/>
      <c r="X420" s="2"/>
      <c r="Y420" s="2"/>
      <c r="Z420" s="2"/>
    </row>
    <row r="421" spans="6:26" ht="15.75" customHeight="1" x14ac:dyDescent="0.25">
      <c r="F421" s="2"/>
      <c r="G421" s="2"/>
      <c r="H421" s="2"/>
      <c r="I421" s="2"/>
      <c r="J421" s="2"/>
      <c r="K421" s="2"/>
      <c r="L421" s="2"/>
      <c r="M421" s="2"/>
      <c r="N421" s="2"/>
      <c r="O421" s="2"/>
      <c r="P421" s="2"/>
      <c r="Q421" s="2"/>
      <c r="R421" s="2"/>
      <c r="S421" s="2"/>
      <c r="T421" s="2"/>
      <c r="U421" s="2"/>
      <c r="V421" s="2"/>
      <c r="W421" s="2"/>
      <c r="X421" s="2"/>
      <c r="Y421" s="2"/>
      <c r="Z421" s="2"/>
    </row>
    <row r="422" spans="6:26" ht="15.75" customHeight="1" x14ac:dyDescent="0.25">
      <c r="F422" s="2"/>
      <c r="G422" s="2"/>
      <c r="H422" s="2"/>
      <c r="I422" s="2"/>
      <c r="J422" s="2"/>
      <c r="K422" s="2"/>
      <c r="L422" s="2"/>
      <c r="M422" s="2"/>
      <c r="N422" s="2"/>
      <c r="O422" s="2"/>
      <c r="P422" s="2"/>
      <c r="Q422" s="2"/>
      <c r="R422" s="2"/>
      <c r="S422" s="2"/>
      <c r="T422" s="2"/>
      <c r="U422" s="2"/>
      <c r="V422" s="2"/>
      <c r="W422" s="2"/>
      <c r="X422" s="2"/>
      <c r="Y422" s="2"/>
      <c r="Z422" s="2"/>
    </row>
    <row r="423" spans="6:26" ht="15.75" customHeight="1" x14ac:dyDescent="0.25">
      <c r="F423" s="2"/>
      <c r="G423" s="2"/>
      <c r="H423" s="2"/>
      <c r="I423" s="2"/>
      <c r="J423" s="2"/>
      <c r="K423" s="2"/>
      <c r="L423" s="2"/>
      <c r="M423" s="2"/>
      <c r="N423" s="2"/>
      <c r="O423" s="2"/>
      <c r="P423" s="2"/>
      <c r="Q423" s="2"/>
      <c r="R423" s="2"/>
      <c r="S423" s="2"/>
      <c r="T423" s="2"/>
      <c r="U423" s="2"/>
      <c r="V423" s="2"/>
      <c r="W423" s="2"/>
      <c r="X423" s="2"/>
      <c r="Y423" s="2"/>
      <c r="Z423" s="2"/>
    </row>
    <row r="424" spans="6:26" ht="15.75" customHeight="1" x14ac:dyDescent="0.25">
      <c r="F424" s="2"/>
      <c r="G424" s="2"/>
      <c r="H424" s="2"/>
      <c r="I424" s="2"/>
      <c r="J424" s="2"/>
      <c r="K424" s="2"/>
      <c r="L424" s="2"/>
      <c r="M424" s="2"/>
      <c r="N424" s="2"/>
      <c r="O424" s="2"/>
      <c r="P424" s="2"/>
      <c r="Q424" s="2"/>
      <c r="R424" s="2"/>
      <c r="S424" s="2"/>
      <c r="T424" s="2"/>
      <c r="U424" s="2"/>
      <c r="V424" s="2"/>
      <c r="W424" s="2"/>
      <c r="X424" s="2"/>
      <c r="Y424" s="2"/>
      <c r="Z424" s="2"/>
    </row>
    <row r="425" spans="6:26" ht="15.75" customHeight="1" x14ac:dyDescent="0.25">
      <c r="F425" s="2"/>
      <c r="G425" s="2"/>
      <c r="H425" s="2"/>
      <c r="I425" s="2"/>
      <c r="J425" s="2"/>
      <c r="K425" s="2"/>
      <c r="L425" s="2"/>
      <c r="M425" s="2"/>
      <c r="N425" s="2"/>
      <c r="O425" s="2"/>
      <c r="P425" s="2"/>
      <c r="Q425" s="2"/>
      <c r="R425" s="2"/>
      <c r="S425" s="2"/>
      <c r="T425" s="2"/>
      <c r="U425" s="2"/>
      <c r="V425" s="2"/>
      <c r="W425" s="2"/>
      <c r="X425" s="2"/>
      <c r="Y425" s="2"/>
      <c r="Z425" s="2"/>
    </row>
    <row r="426" spans="6:26" ht="15.75" customHeight="1" x14ac:dyDescent="0.25">
      <c r="F426" s="2"/>
      <c r="G426" s="2"/>
      <c r="H426" s="2"/>
      <c r="I426" s="2"/>
      <c r="J426" s="2"/>
      <c r="K426" s="2"/>
      <c r="L426" s="2"/>
      <c r="M426" s="2"/>
      <c r="N426" s="2"/>
      <c r="O426" s="2"/>
      <c r="P426" s="2"/>
      <c r="Q426" s="2"/>
      <c r="R426" s="2"/>
      <c r="S426" s="2"/>
      <c r="T426" s="2"/>
      <c r="U426" s="2"/>
      <c r="V426" s="2"/>
      <c r="W426" s="2"/>
      <c r="X426" s="2"/>
      <c r="Y426" s="2"/>
      <c r="Z426" s="2"/>
    </row>
    <row r="427" spans="6:26" ht="15.75" customHeight="1" x14ac:dyDescent="0.25">
      <c r="F427" s="2"/>
      <c r="G427" s="2"/>
      <c r="H427" s="2"/>
      <c r="I427" s="2"/>
      <c r="J427" s="2"/>
      <c r="K427" s="2"/>
      <c r="L427" s="2"/>
      <c r="M427" s="2"/>
      <c r="N427" s="2"/>
      <c r="O427" s="2"/>
      <c r="P427" s="2"/>
      <c r="Q427" s="2"/>
      <c r="R427" s="2"/>
      <c r="S427" s="2"/>
      <c r="T427" s="2"/>
      <c r="U427" s="2"/>
      <c r="V427" s="2"/>
      <c r="W427" s="2"/>
      <c r="X427" s="2"/>
      <c r="Y427" s="2"/>
      <c r="Z427" s="2"/>
    </row>
    <row r="428" spans="6:26" ht="15.75" customHeight="1" x14ac:dyDescent="0.25">
      <c r="F428" s="2"/>
      <c r="G428" s="2"/>
      <c r="H428" s="2"/>
      <c r="I428" s="2"/>
      <c r="J428" s="2"/>
      <c r="K428" s="2"/>
      <c r="L428" s="2"/>
      <c r="M428" s="2"/>
      <c r="N428" s="2"/>
      <c r="O428" s="2"/>
      <c r="P428" s="2"/>
      <c r="Q428" s="2"/>
      <c r="R428" s="2"/>
      <c r="S428" s="2"/>
      <c r="T428" s="2"/>
      <c r="U428" s="2"/>
      <c r="V428" s="2"/>
      <c r="W428" s="2"/>
      <c r="X428" s="2"/>
      <c r="Y428" s="2"/>
      <c r="Z428" s="2"/>
    </row>
    <row r="429" spans="6:26" ht="15.75" customHeight="1" x14ac:dyDescent="0.25">
      <c r="F429" s="2"/>
      <c r="G429" s="2"/>
      <c r="H429" s="2"/>
      <c r="I429" s="2"/>
      <c r="J429" s="2"/>
      <c r="K429" s="2"/>
      <c r="L429" s="2"/>
      <c r="M429" s="2"/>
      <c r="N429" s="2"/>
      <c r="O429" s="2"/>
      <c r="P429" s="2"/>
      <c r="Q429" s="2"/>
      <c r="R429" s="2"/>
      <c r="S429" s="2"/>
      <c r="T429" s="2"/>
      <c r="U429" s="2"/>
      <c r="V429" s="2"/>
      <c r="W429" s="2"/>
      <c r="X429" s="2"/>
      <c r="Y429" s="2"/>
      <c r="Z429" s="2"/>
    </row>
    <row r="430" spans="6:26" ht="15.75" customHeight="1" x14ac:dyDescent="0.25">
      <c r="F430" s="2"/>
      <c r="G430" s="2"/>
      <c r="H430" s="2"/>
      <c r="I430" s="2"/>
      <c r="J430" s="2"/>
      <c r="K430" s="2"/>
      <c r="L430" s="2"/>
      <c r="M430" s="2"/>
      <c r="N430" s="2"/>
      <c r="O430" s="2"/>
      <c r="P430" s="2"/>
      <c r="Q430" s="2"/>
      <c r="R430" s="2"/>
      <c r="S430" s="2"/>
      <c r="T430" s="2"/>
      <c r="U430" s="2"/>
      <c r="V430" s="2"/>
      <c r="W430" s="2"/>
      <c r="X430" s="2"/>
      <c r="Y430" s="2"/>
      <c r="Z430" s="2"/>
    </row>
    <row r="431" spans="6:26" ht="15.75" customHeight="1" x14ac:dyDescent="0.25">
      <c r="F431" s="2"/>
      <c r="G431" s="2"/>
      <c r="H431" s="2"/>
      <c r="I431" s="2"/>
      <c r="J431" s="2"/>
      <c r="K431" s="2"/>
      <c r="L431" s="2"/>
      <c r="M431" s="2"/>
      <c r="N431" s="2"/>
      <c r="O431" s="2"/>
      <c r="P431" s="2"/>
      <c r="Q431" s="2"/>
      <c r="R431" s="2"/>
      <c r="S431" s="2"/>
      <c r="T431" s="2"/>
      <c r="U431" s="2"/>
      <c r="V431" s="2"/>
      <c r="W431" s="2"/>
      <c r="X431" s="2"/>
      <c r="Y431" s="2"/>
      <c r="Z431" s="2"/>
    </row>
    <row r="432" spans="6:26" ht="15.75" customHeight="1" x14ac:dyDescent="0.25">
      <c r="F432" s="2"/>
      <c r="G432" s="2"/>
      <c r="H432" s="2"/>
      <c r="I432" s="2"/>
      <c r="J432" s="2"/>
      <c r="K432" s="2"/>
      <c r="L432" s="2"/>
      <c r="M432" s="2"/>
      <c r="N432" s="2"/>
      <c r="O432" s="2"/>
      <c r="P432" s="2"/>
      <c r="Q432" s="2"/>
      <c r="R432" s="2"/>
      <c r="S432" s="2"/>
      <c r="T432" s="2"/>
      <c r="U432" s="2"/>
      <c r="V432" s="2"/>
      <c r="W432" s="2"/>
      <c r="X432" s="2"/>
      <c r="Y432" s="2"/>
      <c r="Z432" s="2"/>
    </row>
    <row r="433" spans="6:26" ht="15.75" customHeight="1" x14ac:dyDescent="0.25">
      <c r="F433" s="2"/>
      <c r="G433" s="2"/>
      <c r="H433" s="2"/>
      <c r="I433" s="2"/>
      <c r="J433" s="2"/>
      <c r="K433" s="2"/>
      <c r="L433" s="2"/>
      <c r="M433" s="2"/>
      <c r="N433" s="2"/>
      <c r="O433" s="2"/>
      <c r="P433" s="2"/>
      <c r="Q433" s="2"/>
      <c r="R433" s="2"/>
      <c r="S433" s="2"/>
      <c r="T433" s="2"/>
      <c r="U433" s="2"/>
      <c r="V433" s="2"/>
      <c r="W433" s="2"/>
      <c r="X433" s="2"/>
      <c r="Y433" s="2"/>
      <c r="Z433" s="2"/>
    </row>
    <row r="434" spans="6:26" ht="15.75" customHeight="1" x14ac:dyDescent="0.25">
      <c r="F434" s="2"/>
      <c r="G434" s="2"/>
      <c r="H434" s="2"/>
      <c r="I434" s="2"/>
      <c r="J434" s="2"/>
      <c r="K434" s="2"/>
      <c r="L434" s="2"/>
      <c r="M434" s="2"/>
      <c r="N434" s="2"/>
      <c r="O434" s="2"/>
      <c r="P434" s="2"/>
      <c r="Q434" s="2"/>
      <c r="R434" s="2"/>
      <c r="S434" s="2"/>
      <c r="T434" s="2"/>
      <c r="U434" s="2"/>
      <c r="V434" s="2"/>
      <c r="W434" s="2"/>
      <c r="X434" s="2"/>
      <c r="Y434" s="2"/>
      <c r="Z434" s="2"/>
    </row>
    <row r="435" spans="6:26" ht="15.75" customHeight="1" x14ac:dyDescent="0.25">
      <c r="F435" s="2"/>
      <c r="G435" s="2"/>
      <c r="H435" s="2"/>
      <c r="I435" s="2"/>
      <c r="J435" s="2"/>
      <c r="K435" s="2"/>
      <c r="L435" s="2"/>
      <c r="M435" s="2"/>
      <c r="N435" s="2"/>
      <c r="O435" s="2"/>
      <c r="P435" s="2"/>
      <c r="Q435" s="2"/>
      <c r="R435" s="2"/>
      <c r="S435" s="2"/>
      <c r="T435" s="2"/>
      <c r="U435" s="2"/>
      <c r="V435" s="2"/>
      <c r="W435" s="2"/>
      <c r="X435" s="2"/>
      <c r="Y435" s="2"/>
      <c r="Z435" s="2"/>
    </row>
    <row r="436" spans="6:26" ht="15.75" customHeight="1" x14ac:dyDescent="0.25">
      <c r="F436" s="2"/>
      <c r="G436" s="2"/>
      <c r="H436" s="2"/>
      <c r="I436" s="2"/>
      <c r="J436" s="2"/>
      <c r="K436" s="2"/>
      <c r="L436" s="2"/>
      <c r="M436" s="2"/>
      <c r="N436" s="2"/>
      <c r="O436" s="2"/>
      <c r="P436" s="2"/>
      <c r="Q436" s="2"/>
      <c r="R436" s="2"/>
      <c r="S436" s="2"/>
      <c r="T436" s="2"/>
      <c r="U436" s="2"/>
      <c r="V436" s="2"/>
      <c r="W436" s="2"/>
      <c r="X436" s="2"/>
      <c r="Y436" s="2"/>
      <c r="Z436" s="2"/>
    </row>
    <row r="437" spans="6:26" ht="15.75" customHeight="1" x14ac:dyDescent="0.25">
      <c r="F437" s="2"/>
      <c r="G437" s="2"/>
      <c r="H437" s="2"/>
      <c r="I437" s="2"/>
      <c r="J437" s="2"/>
      <c r="K437" s="2"/>
      <c r="L437" s="2"/>
      <c r="M437" s="2"/>
      <c r="N437" s="2"/>
      <c r="O437" s="2"/>
      <c r="P437" s="2"/>
      <c r="Q437" s="2"/>
      <c r="R437" s="2"/>
      <c r="S437" s="2"/>
      <c r="T437" s="2"/>
      <c r="U437" s="2"/>
      <c r="V437" s="2"/>
      <c r="W437" s="2"/>
      <c r="X437" s="2"/>
      <c r="Y437" s="2"/>
      <c r="Z437" s="2"/>
    </row>
    <row r="438" spans="6:26" ht="15.75" customHeight="1" x14ac:dyDescent="0.25">
      <c r="F438" s="2"/>
      <c r="G438" s="2"/>
      <c r="H438" s="2"/>
      <c r="I438" s="2"/>
      <c r="J438" s="2"/>
      <c r="K438" s="2"/>
      <c r="L438" s="2"/>
      <c r="M438" s="2"/>
      <c r="N438" s="2"/>
      <c r="O438" s="2"/>
      <c r="P438" s="2"/>
      <c r="Q438" s="2"/>
      <c r="R438" s="2"/>
      <c r="S438" s="2"/>
      <c r="T438" s="2"/>
      <c r="U438" s="2"/>
      <c r="V438" s="2"/>
      <c r="W438" s="2"/>
      <c r="X438" s="2"/>
      <c r="Y438" s="2"/>
      <c r="Z438" s="2"/>
    </row>
    <row r="439" spans="6:26" ht="15.75" customHeight="1" x14ac:dyDescent="0.25">
      <c r="F439" s="2"/>
      <c r="G439" s="2"/>
      <c r="H439" s="2"/>
      <c r="I439" s="2"/>
      <c r="J439" s="2"/>
      <c r="K439" s="2"/>
      <c r="L439" s="2"/>
      <c r="M439" s="2"/>
      <c r="N439" s="2"/>
      <c r="O439" s="2"/>
      <c r="P439" s="2"/>
      <c r="Q439" s="2"/>
      <c r="R439" s="2"/>
      <c r="S439" s="2"/>
      <c r="T439" s="2"/>
      <c r="U439" s="2"/>
      <c r="V439" s="2"/>
      <c r="W439" s="2"/>
      <c r="X439" s="2"/>
      <c r="Y439" s="2"/>
      <c r="Z439" s="2"/>
    </row>
    <row r="440" spans="6:26" ht="15.75" customHeight="1" x14ac:dyDescent="0.25">
      <c r="F440" s="2"/>
      <c r="G440" s="2"/>
      <c r="H440" s="2"/>
      <c r="I440" s="2"/>
      <c r="J440" s="2"/>
      <c r="K440" s="2"/>
      <c r="L440" s="2"/>
      <c r="M440" s="2"/>
      <c r="N440" s="2"/>
      <c r="O440" s="2"/>
      <c r="P440" s="2"/>
      <c r="Q440" s="2"/>
      <c r="R440" s="2"/>
      <c r="S440" s="2"/>
      <c r="T440" s="2"/>
      <c r="U440" s="2"/>
      <c r="V440" s="2"/>
      <c r="W440" s="2"/>
      <c r="X440" s="2"/>
      <c r="Y440" s="2"/>
      <c r="Z440" s="2"/>
    </row>
    <row r="441" spans="6:26" ht="15.75" customHeight="1" x14ac:dyDescent="0.25">
      <c r="F441" s="2"/>
      <c r="G441" s="2"/>
      <c r="H441" s="2"/>
      <c r="I441" s="2"/>
      <c r="J441" s="2"/>
      <c r="K441" s="2"/>
      <c r="L441" s="2"/>
      <c r="M441" s="2"/>
      <c r="N441" s="2"/>
      <c r="O441" s="2"/>
      <c r="P441" s="2"/>
      <c r="Q441" s="2"/>
      <c r="R441" s="2"/>
      <c r="S441" s="2"/>
      <c r="T441" s="2"/>
      <c r="U441" s="2"/>
      <c r="V441" s="2"/>
      <c r="W441" s="2"/>
      <c r="X441" s="2"/>
      <c r="Y441" s="2"/>
      <c r="Z441" s="2"/>
    </row>
    <row r="442" spans="6:26" ht="15.75" customHeight="1" x14ac:dyDescent="0.25">
      <c r="F442" s="2"/>
      <c r="G442" s="2"/>
      <c r="H442" s="2"/>
      <c r="I442" s="2"/>
      <c r="J442" s="2"/>
      <c r="K442" s="2"/>
      <c r="L442" s="2"/>
      <c r="M442" s="2"/>
      <c r="N442" s="2"/>
      <c r="O442" s="2"/>
      <c r="P442" s="2"/>
      <c r="Q442" s="2"/>
      <c r="R442" s="2"/>
      <c r="S442" s="2"/>
      <c r="T442" s="2"/>
      <c r="U442" s="2"/>
      <c r="V442" s="2"/>
      <c r="W442" s="2"/>
      <c r="X442" s="2"/>
      <c r="Y442" s="2"/>
      <c r="Z442" s="2"/>
    </row>
    <row r="443" spans="6:26" ht="15.75" customHeight="1" x14ac:dyDescent="0.25">
      <c r="F443" s="2"/>
      <c r="G443" s="2"/>
      <c r="H443" s="2"/>
      <c r="I443" s="2"/>
      <c r="J443" s="2"/>
      <c r="K443" s="2"/>
      <c r="L443" s="2"/>
      <c r="M443" s="2"/>
      <c r="N443" s="2"/>
      <c r="O443" s="2"/>
      <c r="P443" s="2"/>
      <c r="Q443" s="2"/>
      <c r="R443" s="2"/>
      <c r="S443" s="2"/>
      <c r="T443" s="2"/>
      <c r="U443" s="2"/>
      <c r="V443" s="2"/>
      <c r="W443" s="2"/>
      <c r="X443" s="2"/>
      <c r="Y443" s="2"/>
      <c r="Z443" s="2"/>
    </row>
    <row r="444" spans="6:26" ht="15.75" customHeight="1" x14ac:dyDescent="0.25">
      <c r="F444" s="2"/>
      <c r="G444" s="2"/>
      <c r="H444" s="2"/>
      <c r="I444" s="2"/>
      <c r="J444" s="2"/>
      <c r="K444" s="2"/>
      <c r="L444" s="2"/>
      <c r="M444" s="2"/>
      <c r="N444" s="2"/>
      <c r="O444" s="2"/>
      <c r="P444" s="2"/>
      <c r="Q444" s="2"/>
      <c r="R444" s="2"/>
      <c r="S444" s="2"/>
      <c r="T444" s="2"/>
      <c r="U444" s="2"/>
      <c r="V444" s="2"/>
      <c r="W444" s="2"/>
      <c r="X444" s="2"/>
      <c r="Y444" s="2"/>
      <c r="Z444" s="2"/>
    </row>
    <row r="445" spans="6:26" ht="15.75" customHeight="1" x14ac:dyDescent="0.25">
      <c r="F445" s="2"/>
      <c r="G445" s="2"/>
      <c r="H445" s="2"/>
      <c r="I445" s="2"/>
      <c r="J445" s="2"/>
      <c r="K445" s="2"/>
      <c r="L445" s="2"/>
      <c r="M445" s="2"/>
      <c r="N445" s="2"/>
      <c r="O445" s="2"/>
      <c r="P445" s="2"/>
      <c r="Q445" s="2"/>
      <c r="R445" s="2"/>
      <c r="S445" s="2"/>
      <c r="T445" s="2"/>
      <c r="U445" s="2"/>
      <c r="V445" s="2"/>
      <c r="W445" s="2"/>
      <c r="X445" s="2"/>
      <c r="Y445" s="2"/>
      <c r="Z445" s="2"/>
    </row>
    <row r="446" spans="6:26" ht="15.75" customHeight="1" x14ac:dyDescent="0.25">
      <c r="F446" s="2"/>
      <c r="G446" s="2"/>
      <c r="H446" s="2"/>
      <c r="I446" s="2"/>
      <c r="J446" s="2"/>
      <c r="K446" s="2"/>
      <c r="L446" s="2"/>
      <c r="M446" s="2"/>
      <c r="N446" s="2"/>
      <c r="O446" s="2"/>
      <c r="P446" s="2"/>
      <c r="Q446" s="2"/>
      <c r="R446" s="2"/>
      <c r="S446" s="2"/>
      <c r="T446" s="2"/>
      <c r="U446" s="2"/>
      <c r="V446" s="2"/>
      <c r="W446" s="2"/>
      <c r="X446" s="2"/>
      <c r="Y446" s="2"/>
      <c r="Z446" s="2"/>
    </row>
    <row r="447" spans="6:26" ht="15.75" customHeight="1" x14ac:dyDescent="0.25">
      <c r="F447" s="2"/>
      <c r="G447" s="2"/>
      <c r="H447" s="2"/>
      <c r="I447" s="2"/>
      <c r="J447" s="2"/>
      <c r="K447" s="2"/>
      <c r="L447" s="2"/>
      <c r="M447" s="2"/>
      <c r="N447" s="2"/>
      <c r="O447" s="2"/>
      <c r="P447" s="2"/>
      <c r="Q447" s="2"/>
      <c r="R447" s="2"/>
      <c r="S447" s="2"/>
      <c r="T447" s="2"/>
      <c r="U447" s="2"/>
      <c r="V447" s="2"/>
      <c r="W447" s="2"/>
      <c r="X447" s="2"/>
      <c r="Y447" s="2"/>
      <c r="Z447" s="2"/>
    </row>
    <row r="448" spans="6:26" ht="15.75" customHeight="1" x14ac:dyDescent="0.25">
      <c r="F448" s="2"/>
      <c r="G448" s="2"/>
      <c r="H448" s="2"/>
      <c r="I448" s="2"/>
      <c r="J448" s="2"/>
      <c r="K448" s="2"/>
      <c r="L448" s="2"/>
      <c r="M448" s="2"/>
      <c r="N448" s="2"/>
      <c r="O448" s="2"/>
      <c r="P448" s="2"/>
      <c r="Q448" s="2"/>
      <c r="R448" s="2"/>
      <c r="S448" s="2"/>
      <c r="T448" s="2"/>
      <c r="U448" s="2"/>
      <c r="V448" s="2"/>
      <c r="W448" s="2"/>
      <c r="X448" s="2"/>
      <c r="Y448" s="2"/>
      <c r="Z448" s="2"/>
    </row>
    <row r="449" spans="6:26" ht="15.75" customHeight="1" x14ac:dyDescent="0.25">
      <c r="F449" s="2"/>
      <c r="G449" s="2"/>
      <c r="H449" s="2"/>
      <c r="I449" s="2"/>
      <c r="J449" s="2"/>
      <c r="K449" s="2"/>
      <c r="L449" s="2"/>
      <c r="M449" s="2"/>
      <c r="N449" s="2"/>
      <c r="O449" s="2"/>
      <c r="P449" s="2"/>
      <c r="Q449" s="2"/>
      <c r="R449" s="2"/>
      <c r="S449" s="2"/>
      <c r="T449" s="2"/>
      <c r="U449" s="2"/>
      <c r="V449" s="2"/>
      <c r="W449" s="2"/>
      <c r="X449" s="2"/>
      <c r="Y449" s="2"/>
      <c r="Z449" s="2"/>
    </row>
    <row r="450" spans="6:26" ht="15.75" customHeight="1" x14ac:dyDescent="0.25">
      <c r="F450" s="2"/>
      <c r="G450" s="2"/>
      <c r="H450" s="2"/>
      <c r="I450" s="2"/>
      <c r="J450" s="2"/>
      <c r="K450" s="2"/>
      <c r="L450" s="2"/>
      <c r="M450" s="2"/>
      <c r="N450" s="2"/>
      <c r="O450" s="2"/>
      <c r="P450" s="2"/>
      <c r="Q450" s="2"/>
      <c r="R450" s="2"/>
      <c r="S450" s="2"/>
      <c r="T450" s="2"/>
      <c r="U450" s="2"/>
      <c r="V450" s="2"/>
      <c r="W450" s="2"/>
      <c r="X450" s="2"/>
      <c r="Y450" s="2"/>
      <c r="Z450" s="2"/>
    </row>
    <row r="451" spans="6:26" ht="15.75" customHeight="1" x14ac:dyDescent="0.25">
      <c r="F451" s="2"/>
      <c r="G451" s="2"/>
      <c r="H451" s="2"/>
      <c r="I451" s="2"/>
      <c r="J451" s="2"/>
      <c r="K451" s="2"/>
      <c r="L451" s="2"/>
      <c r="M451" s="2"/>
      <c r="N451" s="2"/>
      <c r="O451" s="2"/>
      <c r="P451" s="2"/>
      <c r="Q451" s="2"/>
      <c r="R451" s="2"/>
      <c r="S451" s="2"/>
      <c r="T451" s="2"/>
      <c r="U451" s="2"/>
      <c r="V451" s="2"/>
      <c r="W451" s="2"/>
      <c r="X451" s="2"/>
      <c r="Y451" s="2"/>
      <c r="Z451" s="2"/>
    </row>
    <row r="452" spans="6:26" ht="15.75" customHeight="1" x14ac:dyDescent="0.25">
      <c r="F452" s="2"/>
      <c r="G452" s="2"/>
      <c r="H452" s="2"/>
      <c r="I452" s="2"/>
      <c r="J452" s="2"/>
      <c r="K452" s="2"/>
      <c r="L452" s="2"/>
      <c r="M452" s="2"/>
      <c r="N452" s="2"/>
      <c r="O452" s="2"/>
      <c r="P452" s="2"/>
      <c r="Q452" s="2"/>
      <c r="R452" s="2"/>
      <c r="S452" s="2"/>
      <c r="T452" s="2"/>
      <c r="U452" s="2"/>
      <c r="V452" s="2"/>
      <c r="W452" s="2"/>
      <c r="X452" s="2"/>
      <c r="Y452" s="2"/>
      <c r="Z452" s="2"/>
    </row>
    <row r="453" spans="6:26" ht="15.75" customHeight="1" x14ac:dyDescent="0.25">
      <c r="F453" s="2"/>
      <c r="G453" s="2"/>
      <c r="H453" s="2"/>
      <c r="I453" s="2"/>
      <c r="J453" s="2"/>
      <c r="K453" s="2"/>
      <c r="L453" s="2"/>
      <c r="M453" s="2"/>
      <c r="N453" s="2"/>
      <c r="O453" s="2"/>
      <c r="P453" s="2"/>
      <c r="Q453" s="2"/>
      <c r="R453" s="2"/>
      <c r="S453" s="2"/>
      <c r="T453" s="2"/>
      <c r="U453" s="2"/>
      <c r="V453" s="2"/>
      <c r="W453" s="2"/>
      <c r="X453" s="2"/>
      <c r="Y453" s="2"/>
      <c r="Z453" s="2"/>
    </row>
    <row r="454" spans="6:26" ht="15.75" customHeight="1" x14ac:dyDescent="0.25">
      <c r="F454" s="2"/>
      <c r="G454" s="2"/>
      <c r="H454" s="2"/>
      <c r="I454" s="2"/>
      <c r="J454" s="2"/>
      <c r="K454" s="2"/>
      <c r="L454" s="2"/>
      <c r="M454" s="2"/>
      <c r="N454" s="2"/>
      <c r="O454" s="2"/>
      <c r="P454" s="2"/>
      <c r="Q454" s="2"/>
      <c r="R454" s="2"/>
      <c r="S454" s="2"/>
      <c r="T454" s="2"/>
      <c r="U454" s="2"/>
      <c r="V454" s="2"/>
      <c r="W454" s="2"/>
      <c r="X454" s="2"/>
      <c r="Y454" s="2"/>
      <c r="Z454" s="2"/>
    </row>
    <row r="455" spans="6:26" ht="15.75" customHeight="1" x14ac:dyDescent="0.25">
      <c r="F455" s="2"/>
      <c r="G455" s="2"/>
      <c r="H455" s="2"/>
      <c r="I455" s="2"/>
      <c r="J455" s="2"/>
      <c r="K455" s="2"/>
      <c r="L455" s="2"/>
      <c r="M455" s="2"/>
      <c r="N455" s="2"/>
      <c r="O455" s="2"/>
      <c r="P455" s="2"/>
      <c r="Q455" s="2"/>
      <c r="R455" s="2"/>
      <c r="S455" s="2"/>
      <c r="T455" s="2"/>
      <c r="U455" s="2"/>
      <c r="V455" s="2"/>
      <c r="W455" s="2"/>
      <c r="X455" s="2"/>
      <c r="Y455" s="2"/>
      <c r="Z455" s="2"/>
    </row>
    <row r="456" spans="6:26" ht="15.75" customHeight="1" x14ac:dyDescent="0.25">
      <c r="F456" s="2"/>
      <c r="G456" s="2"/>
      <c r="H456" s="2"/>
      <c r="I456" s="2"/>
      <c r="J456" s="2"/>
      <c r="K456" s="2"/>
      <c r="L456" s="2"/>
      <c r="M456" s="2"/>
      <c r="N456" s="2"/>
      <c r="O456" s="2"/>
      <c r="P456" s="2"/>
      <c r="Q456" s="2"/>
      <c r="R456" s="2"/>
      <c r="S456" s="2"/>
      <c r="T456" s="2"/>
      <c r="U456" s="2"/>
      <c r="V456" s="2"/>
      <c r="W456" s="2"/>
      <c r="X456" s="2"/>
      <c r="Y456" s="2"/>
      <c r="Z456" s="2"/>
    </row>
    <row r="457" spans="6:26" ht="15.75" customHeight="1" x14ac:dyDescent="0.25">
      <c r="F457" s="2"/>
      <c r="G457" s="2"/>
      <c r="H457" s="2"/>
      <c r="I457" s="2"/>
      <c r="J457" s="2"/>
      <c r="K457" s="2"/>
      <c r="L457" s="2"/>
      <c r="M457" s="2"/>
      <c r="N457" s="2"/>
      <c r="O457" s="2"/>
      <c r="P457" s="2"/>
      <c r="Q457" s="2"/>
      <c r="R457" s="2"/>
      <c r="S457" s="2"/>
      <c r="T457" s="2"/>
      <c r="U457" s="2"/>
      <c r="V457" s="2"/>
      <c r="W457" s="2"/>
      <c r="X457" s="2"/>
      <c r="Y457" s="2"/>
      <c r="Z457" s="2"/>
    </row>
    <row r="458" spans="6:26" ht="15.75" customHeight="1" x14ac:dyDescent="0.25">
      <c r="F458" s="2"/>
      <c r="G458" s="2"/>
      <c r="H458" s="2"/>
      <c r="I458" s="2"/>
      <c r="J458" s="2"/>
      <c r="K458" s="2"/>
      <c r="L458" s="2"/>
      <c r="M458" s="2"/>
      <c r="N458" s="2"/>
      <c r="O458" s="2"/>
      <c r="P458" s="2"/>
      <c r="Q458" s="2"/>
      <c r="R458" s="2"/>
      <c r="S458" s="2"/>
      <c r="T458" s="2"/>
      <c r="U458" s="2"/>
      <c r="V458" s="2"/>
      <c r="W458" s="2"/>
      <c r="X458" s="2"/>
      <c r="Y458" s="2"/>
      <c r="Z458" s="2"/>
    </row>
    <row r="459" spans="6:26" ht="15.75" customHeight="1" x14ac:dyDescent="0.25">
      <c r="F459" s="2"/>
      <c r="G459" s="2"/>
      <c r="H459" s="2"/>
      <c r="I459" s="2"/>
      <c r="J459" s="2"/>
      <c r="K459" s="2"/>
      <c r="L459" s="2"/>
      <c r="M459" s="2"/>
      <c r="N459" s="2"/>
      <c r="O459" s="2"/>
      <c r="P459" s="2"/>
      <c r="Q459" s="2"/>
      <c r="R459" s="2"/>
      <c r="S459" s="2"/>
      <c r="T459" s="2"/>
      <c r="U459" s="2"/>
      <c r="V459" s="2"/>
      <c r="W459" s="2"/>
      <c r="X459" s="2"/>
      <c r="Y459" s="2"/>
      <c r="Z459" s="2"/>
    </row>
    <row r="460" spans="6:26" ht="15.75" customHeight="1" x14ac:dyDescent="0.25">
      <c r="F460" s="2"/>
      <c r="G460" s="2"/>
      <c r="H460" s="2"/>
      <c r="I460" s="2"/>
      <c r="J460" s="2"/>
      <c r="K460" s="2"/>
      <c r="L460" s="2"/>
      <c r="M460" s="2"/>
      <c r="N460" s="2"/>
      <c r="O460" s="2"/>
      <c r="P460" s="2"/>
      <c r="Q460" s="2"/>
      <c r="R460" s="2"/>
      <c r="S460" s="2"/>
      <c r="T460" s="2"/>
      <c r="U460" s="2"/>
      <c r="V460" s="2"/>
      <c r="W460" s="2"/>
      <c r="X460" s="2"/>
      <c r="Y460" s="2"/>
      <c r="Z460" s="2"/>
    </row>
    <row r="461" spans="6:26" ht="15.75" customHeight="1" x14ac:dyDescent="0.25">
      <c r="F461" s="2"/>
      <c r="G461" s="2"/>
      <c r="H461" s="2"/>
      <c r="I461" s="2"/>
      <c r="J461" s="2"/>
      <c r="K461" s="2"/>
      <c r="L461" s="2"/>
      <c r="M461" s="2"/>
      <c r="N461" s="2"/>
      <c r="O461" s="2"/>
      <c r="P461" s="2"/>
      <c r="Q461" s="2"/>
      <c r="R461" s="2"/>
      <c r="S461" s="2"/>
      <c r="T461" s="2"/>
      <c r="U461" s="2"/>
      <c r="V461" s="2"/>
      <c r="W461" s="2"/>
      <c r="X461" s="2"/>
      <c r="Y461" s="2"/>
      <c r="Z461" s="2"/>
    </row>
    <row r="462" spans="6:26" ht="15.75" customHeight="1" x14ac:dyDescent="0.25">
      <c r="F462" s="2"/>
      <c r="G462" s="2"/>
      <c r="H462" s="2"/>
      <c r="I462" s="2"/>
      <c r="J462" s="2"/>
      <c r="K462" s="2"/>
      <c r="L462" s="2"/>
      <c r="M462" s="2"/>
      <c r="N462" s="2"/>
      <c r="O462" s="2"/>
      <c r="P462" s="2"/>
      <c r="Q462" s="2"/>
      <c r="R462" s="2"/>
      <c r="S462" s="2"/>
      <c r="T462" s="2"/>
      <c r="U462" s="2"/>
      <c r="V462" s="2"/>
      <c r="W462" s="2"/>
      <c r="X462" s="2"/>
      <c r="Y462" s="2"/>
      <c r="Z462" s="2"/>
    </row>
    <row r="463" spans="6:26" ht="15.75" customHeight="1" x14ac:dyDescent="0.25">
      <c r="F463" s="2"/>
      <c r="G463" s="2"/>
      <c r="H463" s="2"/>
      <c r="I463" s="2"/>
      <c r="J463" s="2"/>
      <c r="K463" s="2"/>
      <c r="L463" s="2"/>
      <c r="M463" s="2"/>
      <c r="N463" s="2"/>
      <c r="O463" s="2"/>
      <c r="P463" s="2"/>
      <c r="Q463" s="2"/>
      <c r="R463" s="2"/>
      <c r="S463" s="2"/>
      <c r="T463" s="2"/>
      <c r="U463" s="2"/>
      <c r="V463" s="2"/>
      <c r="W463" s="2"/>
      <c r="X463" s="2"/>
      <c r="Y463" s="2"/>
      <c r="Z463" s="2"/>
    </row>
    <row r="464" spans="6:26" ht="15.75" customHeight="1" x14ac:dyDescent="0.25">
      <c r="F464" s="2"/>
      <c r="G464" s="2"/>
      <c r="H464" s="2"/>
      <c r="I464" s="2"/>
      <c r="J464" s="2"/>
      <c r="K464" s="2"/>
      <c r="L464" s="2"/>
      <c r="M464" s="2"/>
      <c r="N464" s="2"/>
      <c r="O464" s="2"/>
      <c r="P464" s="2"/>
      <c r="Q464" s="2"/>
      <c r="R464" s="2"/>
      <c r="S464" s="2"/>
      <c r="T464" s="2"/>
      <c r="U464" s="2"/>
      <c r="V464" s="2"/>
      <c r="W464" s="2"/>
      <c r="X464" s="2"/>
      <c r="Y464" s="2"/>
      <c r="Z464" s="2"/>
    </row>
    <row r="465" spans="6:26" ht="15.75" customHeight="1" x14ac:dyDescent="0.25">
      <c r="F465" s="2"/>
      <c r="G465" s="2"/>
      <c r="H465" s="2"/>
      <c r="I465" s="2"/>
      <c r="J465" s="2"/>
      <c r="K465" s="2"/>
      <c r="L465" s="2"/>
      <c r="M465" s="2"/>
      <c r="N465" s="2"/>
      <c r="O465" s="2"/>
      <c r="P465" s="2"/>
      <c r="Q465" s="2"/>
      <c r="R465" s="2"/>
      <c r="S465" s="2"/>
      <c r="T465" s="2"/>
      <c r="U465" s="2"/>
      <c r="V465" s="2"/>
      <c r="W465" s="2"/>
      <c r="X465" s="2"/>
      <c r="Y465" s="2"/>
      <c r="Z465" s="2"/>
    </row>
    <row r="466" spans="6:26" ht="15.75" customHeight="1" x14ac:dyDescent="0.25">
      <c r="F466" s="2"/>
      <c r="G466" s="2"/>
      <c r="H466" s="2"/>
      <c r="I466" s="2"/>
      <c r="J466" s="2"/>
      <c r="K466" s="2"/>
      <c r="L466" s="2"/>
      <c r="M466" s="2"/>
      <c r="N466" s="2"/>
      <c r="O466" s="2"/>
      <c r="P466" s="2"/>
      <c r="Q466" s="2"/>
      <c r="R466" s="2"/>
      <c r="S466" s="2"/>
      <c r="T466" s="2"/>
      <c r="U466" s="2"/>
      <c r="V466" s="2"/>
      <c r="W466" s="2"/>
      <c r="X466" s="2"/>
      <c r="Y466" s="2"/>
      <c r="Z466" s="2"/>
    </row>
    <row r="467" spans="6:26" ht="15.75" customHeight="1" x14ac:dyDescent="0.25">
      <c r="F467" s="2"/>
      <c r="G467" s="2"/>
      <c r="H467" s="2"/>
      <c r="I467" s="2"/>
      <c r="J467" s="2"/>
      <c r="K467" s="2"/>
      <c r="L467" s="2"/>
      <c r="M467" s="2"/>
      <c r="N467" s="2"/>
      <c r="O467" s="2"/>
      <c r="P467" s="2"/>
      <c r="Q467" s="2"/>
      <c r="R467" s="2"/>
      <c r="S467" s="2"/>
      <c r="T467" s="2"/>
      <c r="U467" s="2"/>
      <c r="V467" s="2"/>
      <c r="W467" s="2"/>
      <c r="X467" s="2"/>
      <c r="Y467" s="2"/>
      <c r="Z467" s="2"/>
    </row>
    <row r="468" spans="6:26" ht="15.75" customHeight="1" x14ac:dyDescent="0.25">
      <c r="F468" s="2"/>
      <c r="G468" s="2"/>
      <c r="H468" s="2"/>
      <c r="I468" s="2"/>
      <c r="J468" s="2"/>
      <c r="K468" s="2"/>
      <c r="L468" s="2"/>
      <c r="M468" s="2"/>
      <c r="N468" s="2"/>
      <c r="O468" s="2"/>
      <c r="P468" s="2"/>
      <c r="Q468" s="2"/>
      <c r="R468" s="2"/>
      <c r="S468" s="2"/>
      <c r="T468" s="2"/>
      <c r="U468" s="2"/>
      <c r="V468" s="2"/>
      <c r="W468" s="2"/>
      <c r="X468" s="2"/>
      <c r="Y468" s="2"/>
      <c r="Z468" s="2"/>
    </row>
    <row r="469" spans="6:26" ht="15.75" customHeight="1" x14ac:dyDescent="0.25">
      <c r="F469" s="2"/>
      <c r="G469" s="2"/>
      <c r="H469" s="2"/>
      <c r="I469" s="2"/>
      <c r="J469" s="2"/>
      <c r="K469" s="2"/>
      <c r="L469" s="2"/>
      <c r="M469" s="2"/>
      <c r="N469" s="2"/>
      <c r="O469" s="2"/>
      <c r="P469" s="2"/>
      <c r="Q469" s="2"/>
      <c r="R469" s="2"/>
      <c r="S469" s="2"/>
      <c r="T469" s="2"/>
      <c r="U469" s="2"/>
      <c r="V469" s="2"/>
      <c r="W469" s="2"/>
      <c r="X469" s="2"/>
      <c r="Y469" s="2"/>
      <c r="Z469" s="2"/>
    </row>
    <row r="470" spans="6:26" ht="15.75" customHeight="1" x14ac:dyDescent="0.25">
      <c r="F470" s="2"/>
      <c r="G470" s="2"/>
      <c r="H470" s="2"/>
      <c r="I470" s="2"/>
      <c r="J470" s="2"/>
      <c r="K470" s="2"/>
      <c r="L470" s="2"/>
      <c r="M470" s="2"/>
      <c r="N470" s="2"/>
      <c r="O470" s="2"/>
      <c r="P470" s="2"/>
      <c r="Q470" s="2"/>
      <c r="R470" s="2"/>
      <c r="S470" s="2"/>
      <c r="T470" s="2"/>
      <c r="U470" s="2"/>
      <c r="V470" s="2"/>
      <c r="W470" s="2"/>
      <c r="X470" s="2"/>
      <c r="Y470" s="2"/>
      <c r="Z470" s="2"/>
    </row>
    <row r="471" spans="6:26" ht="15.75" customHeight="1" x14ac:dyDescent="0.25">
      <c r="F471" s="2"/>
      <c r="G471" s="2"/>
      <c r="H471" s="2"/>
      <c r="I471" s="2"/>
      <c r="J471" s="2"/>
      <c r="K471" s="2"/>
      <c r="L471" s="2"/>
      <c r="M471" s="2"/>
      <c r="N471" s="2"/>
      <c r="O471" s="2"/>
      <c r="P471" s="2"/>
      <c r="Q471" s="2"/>
      <c r="R471" s="2"/>
      <c r="S471" s="2"/>
      <c r="T471" s="2"/>
      <c r="U471" s="2"/>
      <c r="V471" s="2"/>
      <c r="W471" s="2"/>
      <c r="X471" s="2"/>
      <c r="Y471" s="2"/>
      <c r="Z471" s="2"/>
    </row>
    <row r="472" spans="6:26" ht="15.75" customHeight="1" x14ac:dyDescent="0.25">
      <c r="F472" s="2"/>
      <c r="G472" s="2"/>
      <c r="H472" s="2"/>
      <c r="I472" s="2"/>
      <c r="J472" s="2"/>
      <c r="K472" s="2"/>
      <c r="L472" s="2"/>
      <c r="M472" s="2"/>
      <c r="N472" s="2"/>
      <c r="O472" s="2"/>
      <c r="P472" s="2"/>
      <c r="Q472" s="2"/>
      <c r="R472" s="2"/>
      <c r="S472" s="2"/>
      <c r="T472" s="2"/>
      <c r="U472" s="2"/>
      <c r="V472" s="2"/>
      <c r="W472" s="2"/>
      <c r="X472" s="2"/>
      <c r="Y472" s="2"/>
      <c r="Z472" s="2"/>
    </row>
    <row r="473" spans="6:26" ht="15.75" customHeight="1" x14ac:dyDescent="0.25">
      <c r="F473" s="2"/>
      <c r="G473" s="2"/>
      <c r="H473" s="2"/>
      <c r="I473" s="2"/>
      <c r="J473" s="2"/>
      <c r="K473" s="2"/>
      <c r="L473" s="2"/>
      <c r="M473" s="2"/>
      <c r="N473" s="2"/>
      <c r="O473" s="2"/>
      <c r="P473" s="2"/>
      <c r="Q473" s="2"/>
      <c r="R473" s="2"/>
      <c r="S473" s="2"/>
      <c r="T473" s="2"/>
      <c r="U473" s="2"/>
      <c r="V473" s="2"/>
      <c r="W473" s="2"/>
      <c r="X473" s="2"/>
      <c r="Y473" s="2"/>
      <c r="Z473" s="2"/>
    </row>
    <row r="474" spans="6:26" ht="15.75" customHeight="1" x14ac:dyDescent="0.25">
      <c r="F474" s="2"/>
      <c r="G474" s="2"/>
      <c r="H474" s="2"/>
      <c r="I474" s="2"/>
      <c r="J474" s="2"/>
      <c r="K474" s="2"/>
      <c r="L474" s="2"/>
      <c r="M474" s="2"/>
      <c r="N474" s="2"/>
      <c r="O474" s="2"/>
      <c r="P474" s="2"/>
      <c r="Q474" s="2"/>
      <c r="R474" s="2"/>
      <c r="S474" s="2"/>
      <c r="T474" s="2"/>
      <c r="U474" s="2"/>
      <c r="V474" s="2"/>
      <c r="W474" s="2"/>
      <c r="X474" s="2"/>
      <c r="Y474" s="2"/>
      <c r="Z474" s="2"/>
    </row>
    <row r="475" spans="6:26" ht="15.75" customHeight="1" x14ac:dyDescent="0.25">
      <c r="F475" s="2"/>
      <c r="G475" s="2"/>
      <c r="H475" s="2"/>
      <c r="I475" s="2"/>
      <c r="J475" s="2"/>
      <c r="K475" s="2"/>
      <c r="L475" s="2"/>
      <c r="M475" s="2"/>
      <c r="N475" s="2"/>
      <c r="O475" s="2"/>
      <c r="P475" s="2"/>
      <c r="Q475" s="2"/>
      <c r="R475" s="2"/>
      <c r="S475" s="2"/>
      <c r="T475" s="2"/>
      <c r="U475" s="2"/>
      <c r="V475" s="2"/>
      <c r="W475" s="2"/>
      <c r="X475" s="2"/>
      <c r="Y475" s="2"/>
      <c r="Z475" s="2"/>
    </row>
    <row r="476" spans="6:26" ht="15.75" customHeight="1" x14ac:dyDescent="0.25">
      <c r="F476" s="2"/>
      <c r="G476" s="2"/>
      <c r="H476" s="2"/>
      <c r="I476" s="2"/>
      <c r="J476" s="2"/>
      <c r="K476" s="2"/>
      <c r="L476" s="2"/>
      <c r="M476" s="2"/>
      <c r="N476" s="2"/>
      <c r="O476" s="2"/>
      <c r="P476" s="2"/>
      <c r="Q476" s="2"/>
      <c r="R476" s="2"/>
      <c r="S476" s="2"/>
      <c r="T476" s="2"/>
      <c r="U476" s="2"/>
      <c r="V476" s="2"/>
      <c r="W476" s="2"/>
      <c r="X476" s="2"/>
      <c r="Y476" s="2"/>
      <c r="Z476" s="2"/>
    </row>
    <row r="477" spans="6:26" ht="15.75" customHeight="1" x14ac:dyDescent="0.25">
      <c r="F477" s="2"/>
      <c r="G477" s="2"/>
      <c r="H477" s="2"/>
      <c r="I477" s="2"/>
      <c r="J477" s="2"/>
      <c r="K477" s="2"/>
      <c r="L477" s="2"/>
      <c r="M477" s="2"/>
      <c r="N477" s="2"/>
      <c r="O477" s="2"/>
      <c r="P477" s="2"/>
      <c r="Q477" s="2"/>
      <c r="R477" s="2"/>
      <c r="S477" s="2"/>
      <c r="T477" s="2"/>
      <c r="U477" s="2"/>
      <c r="V477" s="2"/>
      <c r="W477" s="2"/>
      <c r="X477" s="2"/>
      <c r="Y477" s="2"/>
      <c r="Z477" s="2"/>
    </row>
    <row r="478" spans="6:26" ht="15.75" customHeight="1" x14ac:dyDescent="0.25">
      <c r="F478" s="2"/>
      <c r="G478" s="2"/>
      <c r="H478" s="2"/>
      <c r="I478" s="2"/>
      <c r="J478" s="2"/>
      <c r="K478" s="2"/>
      <c r="L478" s="2"/>
      <c r="M478" s="2"/>
      <c r="N478" s="2"/>
      <c r="O478" s="2"/>
      <c r="P478" s="2"/>
      <c r="Q478" s="2"/>
      <c r="R478" s="2"/>
      <c r="S478" s="2"/>
      <c r="T478" s="2"/>
      <c r="U478" s="2"/>
      <c r="V478" s="2"/>
      <c r="W478" s="2"/>
      <c r="X478" s="2"/>
      <c r="Y478" s="2"/>
      <c r="Z478" s="2"/>
    </row>
    <row r="479" spans="6:26" ht="15.75" customHeight="1" x14ac:dyDescent="0.25">
      <c r="F479" s="2"/>
      <c r="G479" s="2"/>
      <c r="H479" s="2"/>
      <c r="I479" s="2"/>
      <c r="J479" s="2"/>
      <c r="K479" s="2"/>
      <c r="L479" s="2"/>
      <c r="M479" s="2"/>
      <c r="N479" s="2"/>
      <c r="O479" s="2"/>
      <c r="P479" s="2"/>
      <c r="Q479" s="2"/>
      <c r="R479" s="2"/>
      <c r="S479" s="2"/>
      <c r="T479" s="2"/>
      <c r="U479" s="2"/>
      <c r="V479" s="2"/>
      <c r="W479" s="2"/>
      <c r="X479" s="2"/>
      <c r="Y479" s="2"/>
      <c r="Z479" s="2"/>
    </row>
    <row r="480" spans="6:26" ht="15.75" customHeight="1" x14ac:dyDescent="0.25">
      <c r="F480" s="2"/>
      <c r="G480" s="2"/>
      <c r="H480" s="2"/>
      <c r="I480" s="2"/>
      <c r="J480" s="2"/>
      <c r="K480" s="2"/>
      <c r="L480" s="2"/>
      <c r="M480" s="2"/>
      <c r="N480" s="2"/>
      <c r="O480" s="2"/>
      <c r="P480" s="2"/>
      <c r="Q480" s="2"/>
      <c r="R480" s="2"/>
      <c r="S480" s="2"/>
      <c r="T480" s="2"/>
      <c r="U480" s="2"/>
      <c r="V480" s="2"/>
      <c r="W480" s="2"/>
      <c r="X480" s="2"/>
      <c r="Y480" s="2"/>
      <c r="Z480" s="2"/>
    </row>
    <row r="481" spans="6:26" ht="15.75" customHeight="1" x14ac:dyDescent="0.25">
      <c r="F481" s="2"/>
      <c r="G481" s="2"/>
      <c r="H481" s="2"/>
      <c r="I481" s="2"/>
      <c r="J481" s="2"/>
      <c r="K481" s="2"/>
      <c r="L481" s="2"/>
      <c r="M481" s="2"/>
      <c r="N481" s="2"/>
      <c r="O481" s="2"/>
      <c r="P481" s="2"/>
      <c r="Q481" s="2"/>
      <c r="R481" s="2"/>
      <c r="S481" s="2"/>
      <c r="T481" s="2"/>
      <c r="U481" s="2"/>
      <c r="V481" s="2"/>
      <c r="W481" s="2"/>
      <c r="X481" s="2"/>
      <c r="Y481" s="2"/>
      <c r="Z481" s="2"/>
    </row>
    <row r="482" spans="6:26" ht="15.75" customHeight="1" x14ac:dyDescent="0.25">
      <c r="F482" s="2"/>
      <c r="G482" s="2"/>
      <c r="H482" s="2"/>
      <c r="I482" s="2"/>
      <c r="J482" s="2"/>
      <c r="K482" s="2"/>
      <c r="L482" s="2"/>
      <c r="M482" s="2"/>
      <c r="N482" s="2"/>
      <c r="O482" s="2"/>
      <c r="P482" s="2"/>
      <c r="Q482" s="2"/>
      <c r="R482" s="2"/>
      <c r="S482" s="2"/>
      <c r="T482" s="2"/>
      <c r="U482" s="2"/>
      <c r="V482" s="2"/>
      <c r="W482" s="2"/>
      <c r="X482" s="2"/>
      <c r="Y482" s="2"/>
      <c r="Z482" s="2"/>
    </row>
    <row r="483" spans="6:26" ht="15.75" customHeight="1" x14ac:dyDescent="0.25">
      <c r="F483" s="2"/>
      <c r="G483" s="2"/>
      <c r="H483" s="2"/>
      <c r="I483" s="2"/>
      <c r="J483" s="2"/>
      <c r="K483" s="2"/>
      <c r="L483" s="2"/>
      <c r="M483" s="2"/>
      <c r="N483" s="2"/>
      <c r="O483" s="2"/>
      <c r="P483" s="2"/>
      <c r="Q483" s="2"/>
      <c r="R483" s="2"/>
      <c r="S483" s="2"/>
      <c r="T483" s="2"/>
      <c r="U483" s="2"/>
      <c r="V483" s="2"/>
      <c r="W483" s="2"/>
      <c r="X483" s="2"/>
      <c r="Y483" s="2"/>
      <c r="Z483" s="2"/>
    </row>
    <row r="484" spans="6:26" ht="15.75" customHeight="1" x14ac:dyDescent="0.25">
      <c r="F484" s="2"/>
      <c r="G484" s="2"/>
      <c r="H484" s="2"/>
      <c r="I484" s="2"/>
      <c r="J484" s="2"/>
      <c r="K484" s="2"/>
      <c r="L484" s="2"/>
      <c r="M484" s="2"/>
      <c r="N484" s="2"/>
      <c r="O484" s="2"/>
      <c r="P484" s="2"/>
      <c r="Q484" s="2"/>
      <c r="R484" s="2"/>
      <c r="S484" s="2"/>
      <c r="T484" s="2"/>
      <c r="U484" s="2"/>
      <c r="V484" s="2"/>
      <c r="W484" s="2"/>
      <c r="X484" s="2"/>
      <c r="Y484" s="2"/>
      <c r="Z484" s="2"/>
    </row>
    <row r="485" spans="6:26" ht="15.75" customHeight="1" x14ac:dyDescent="0.25">
      <c r="F485" s="2"/>
      <c r="G485" s="2"/>
      <c r="H485" s="2"/>
      <c r="I485" s="2"/>
      <c r="J485" s="2"/>
      <c r="K485" s="2"/>
      <c r="L485" s="2"/>
      <c r="M485" s="2"/>
      <c r="N485" s="2"/>
      <c r="O485" s="2"/>
      <c r="P485" s="2"/>
      <c r="Q485" s="2"/>
      <c r="R485" s="2"/>
      <c r="S485" s="2"/>
      <c r="T485" s="2"/>
      <c r="U485" s="2"/>
      <c r="V485" s="2"/>
      <c r="W485" s="2"/>
      <c r="X485" s="2"/>
      <c r="Y485" s="2"/>
      <c r="Z485" s="2"/>
    </row>
    <row r="486" spans="6:26" ht="15.75" customHeight="1" x14ac:dyDescent="0.25">
      <c r="F486" s="2"/>
      <c r="G486" s="2"/>
      <c r="H486" s="2"/>
      <c r="I486" s="2"/>
      <c r="J486" s="2"/>
      <c r="K486" s="2"/>
      <c r="L486" s="2"/>
      <c r="M486" s="2"/>
      <c r="N486" s="2"/>
      <c r="O486" s="2"/>
      <c r="P486" s="2"/>
      <c r="Q486" s="2"/>
      <c r="R486" s="2"/>
      <c r="S486" s="2"/>
      <c r="T486" s="2"/>
      <c r="U486" s="2"/>
      <c r="V486" s="2"/>
      <c r="W486" s="2"/>
      <c r="X486" s="2"/>
      <c r="Y486" s="2"/>
      <c r="Z486" s="2"/>
    </row>
    <row r="487" spans="6:26" ht="15.75" customHeight="1" x14ac:dyDescent="0.25">
      <c r="F487" s="2"/>
      <c r="G487" s="2"/>
      <c r="H487" s="2"/>
      <c r="I487" s="2"/>
      <c r="J487" s="2"/>
      <c r="K487" s="2"/>
      <c r="L487" s="2"/>
      <c r="M487" s="2"/>
      <c r="N487" s="2"/>
      <c r="O487" s="2"/>
      <c r="P487" s="2"/>
      <c r="Q487" s="2"/>
      <c r="R487" s="2"/>
      <c r="S487" s="2"/>
      <c r="T487" s="2"/>
      <c r="U487" s="2"/>
      <c r="V487" s="2"/>
      <c r="W487" s="2"/>
      <c r="X487" s="2"/>
      <c r="Y487" s="2"/>
      <c r="Z487" s="2"/>
    </row>
    <row r="488" spans="6:26" ht="15.75" customHeight="1" x14ac:dyDescent="0.25">
      <c r="F488" s="2"/>
      <c r="G488" s="2"/>
      <c r="H488" s="2"/>
      <c r="I488" s="2"/>
      <c r="J488" s="2"/>
      <c r="K488" s="2"/>
      <c r="L488" s="2"/>
      <c r="M488" s="2"/>
      <c r="N488" s="2"/>
      <c r="O488" s="2"/>
      <c r="P488" s="2"/>
      <c r="Q488" s="2"/>
      <c r="R488" s="2"/>
      <c r="S488" s="2"/>
      <c r="T488" s="2"/>
      <c r="U488" s="2"/>
      <c r="V488" s="2"/>
      <c r="W488" s="2"/>
      <c r="X488" s="2"/>
      <c r="Y488" s="2"/>
      <c r="Z488" s="2"/>
    </row>
    <row r="489" spans="6:26" ht="15.75" customHeight="1" x14ac:dyDescent="0.25">
      <c r="F489" s="2"/>
      <c r="G489" s="2"/>
      <c r="H489" s="2"/>
      <c r="I489" s="2"/>
      <c r="J489" s="2"/>
      <c r="K489" s="2"/>
      <c r="L489" s="2"/>
      <c r="M489" s="2"/>
      <c r="N489" s="2"/>
      <c r="O489" s="2"/>
      <c r="P489" s="2"/>
      <c r="Q489" s="2"/>
      <c r="R489" s="2"/>
      <c r="S489" s="2"/>
      <c r="T489" s="2"/>
      <c r="U489" s="2"/>
      <c r="V489" s="2"/>
      <c r="W489" s="2"/>
      <c r="X489" s="2"/>
      <c r="Y489" s="2"/>
      <c r="Z489" s="2"/>
    </row>
    <row r="490" spans="6:26" ht="15.75" customHeight="1" x14ac:dyDescent="0.25">
      <c r="F490" s="2"/>
      <c r="G490" s="2"/>
      <c r="H490" s="2"/>
      <c r="I490" s="2"/>
      <c r="J490" s="2"/>
      <c r="K490" s="2"/>
      <c r="L490" s="2"/>
      <c r="M490" s="2"/>
      <c r="N490" s="2"/>
      <c r="O490" s="2"/>
      <c r="P490" s="2"/>
      <c r="Q490" s="2"/>
      <c r="R490" s="2"/>
      <c r="S490" s="2"/>
      <c r="T490" s="2"/>
      <c r="U490" s="2"/>
      <c r="V490" s="2"/>
      <c r="W490" s="2"/>
      <c r="X490" s="2"/>
      <c r="Y490" s="2"/>
      <c r="Z490" s="2"/>
    </row>
    <row r="491" spans="6:26" ht="15.75" customHeight="1" x14ac:dyDescent="0.25">
      <c r="F491" s="2"/>
      <c r="G491" s="2"/>
      <c r="H491" s="2"/>
      <c r="I491" s="2"/>
      <c r="J491" s="2"/>
      <c r="K491" s="2"/>
      <c r="L491" s="2"/>
      <c r="M491" s="2"/>
      <c r="N491" s="2"/>
      <c r="O491" s="2"/>
      <c r="P491" s="2"/>
      <c r="Q491" s="2"/>
      <c r="R491" s="2"/>
      <c r="S491" s="2"/>
      <c r="T491" s="2"/>
      <c r="U491" s="2"/>
      <c r="V491" s="2"/>
      <c r="W491" s="2"/>
      <c r="X491" s="2"/>
      <c r="Y491" s="2"/>
      <c r="Z491" s="2"/>
    </row>
    <row r="492" spans="6:26" ht="15.75" customHeight="1" x14ac:dyDescent="0.25">
      <c r="F492" s="2"/>
      <c r="G492" s="2"/>
      <c r="H492" s="2"/>
      <c r="I492" s="2"/>
      <c r="J492" s="2"/>
      <c r="K492" s="2"/>
      <c r="L492" s="2"/>
      <c r="M492" s="2"/>
      <c r="N492" s="2"/>
      <c r="O492" s="2"/>
      <c r="P492" s="2"/>
      <c r="Q492" s="2"/>
      <c r="R492" s="2"/>
      <c r="S492" s="2"/>
      <c r="T492" s="2"/>
      <c r="U492" s="2"/>
      <c r="V492" s="2"/>
      <c r="W492" s="2"/>
      <c r="X492" s="2"/>
      <c r="Y492" s="2"/>
      <c r="Z492" s="2"/>
    </row>
    <row r="493" spans="6:26" ht="15.75" customHeight="1" x14ac:dyDescent="0.25">
      <c r="F493" s="2"/>
      <c r="G493" s="2"/>
      <c r="H493" s="2"/>
      <c r="I493" s="2"/>
      <c r="J493" s="2"/>
      <c r="K493" s="2"/>
      <c r="L493" s="2"/>
      <c r="M493" s="2"/>
      <c r="N493" s="2"/>
      <c r="O493" s="2"/>
      <c r="P493" s="2"/>
      <c r="Q493" s="2"/>
      <c r="R493" s="2"/>
      <c r="S493" s="2"/>
      <c r="T493" s="2"/>
      <c r="U493" s="2"/>
      <c r="V493" s="2"/>
      <c r="W493" s="2"/>
      <c r="X493" s="2"/>
      <c r="Y493" s="2"/>
      <c r="Z493" s="2"/>
    </row>
    <row r="494" spans="6:26" ht="15.75" customHeight="1" x14ac:dyDescent="0.25">
      <c r="F494" s="2"/>
      <c r="G494" s="2"/>
      <c r="H494" s="2"/>
      <c r="I494" s="2"/>
      <c r="J494" s="2"/>
      <c r="K494" s="2"/>
      <c r="L494" s="2"/>
      <c r="M494" s="2"/>
      <c r="N494" s="2"/>
      <c r="O494" s="2"/>
      <c r="P494" s="2"/>
      <c r="Q494" s="2"/>
      <c r="R494" s="2"/>
      <c r="S494" s="2"/>
      <c r="T494" s="2"/>
      <c r="U494" s="2"/>
      <c r="V494" s="2"/>
      <c r="W494" s="2"/>
      <c r="X494" s="2"/>
      <c r="Y494" s="2"/>
      <c r="Z494" s="2"/>
    </row>
    <row r="495" spans="6:26" ht="15.75" customHeight="1" x14ac:dyDescent="0.25">
      <c r="F495" s="2"/>
      <c r="G495" s="2"/>
      <c r="H495" s="2"/>
      <c r="I495" s="2"/>
      <c r="J495" s="2"/>
      <c r="K495" s="2"/>
      <c r="L495" s="2"/>
      <c r="M495" s="2"/>
      <c r="N495" s="2"/>
      <c r="O495" s="2"/>
      <c r="P495" s="2"/>
      <c r="Q495" s="2"/>
      <c r="R495" s="2"/>
      <c r="S495" s="2"/>
      <c r="T495" s="2"/>
      <c r="U495" s="2"/>
      <c r="V495" s="2"/>
      <c r="W495" s="2"/>
      <c r="X495" s="2"/>
      <c r="Y495" s="2"/>
      <c r="Z495" s="2"/>
    </row>
    <row r="496" spans="6:26" ht="15.75" customHeight="1" x14ac:dyDescent="0.25">
      <c r="F496" s="2"/>
      <c r="G496" s="2"/>
      <c r="H496" s="2"/>
      <c r="I496" s="2"/>
      <c r="J496" s="2"/>
      <c r="K496" s="2"/>
      <c r="L496" s="2"/>
      <c r="M496" s="2"/>
      <c r="N496" s="2"/>
      <c r="O496" s="2"/>
      <c r="P496" s="2"/>
      <c r="Q496" s="2"/>
      <c r="R496" s="2"/>
      <c r="S496" s="2"/>
      <c r="T496" s="2"/>
      <c r="U496" s="2"/>
      <c r="V496" s="2"/>
      <c r="W496" s="2"/>
      <c r="X496" s="2"/>
      <c r="Y496" s="2"/>
      <c r="Z496" s="2"/>
    </row>
    <row r="497" spans="6:26" ht="15.75" customHeight="1" x14ac:dyDescent="0.25">
      <c r="F497" s="2"/>
      <c r="G497" s="2"/>
      <c r="H497" s="2"/>
      <c r="I497" s="2"/>
      <c r="J497" s="2"/>
      <c r="K497" s="2"/>
      <c r="L497" s="2"/>
      <c r="M497" s="2"/>
      <c r="N497" s="2"/>
      <c r="O497" s="2"/>
      <c r="P497" s="2"/>
      <c r="Q497" s="2"/>
      <c r="R497" s="2"/>
      <c r="S497" s="2"/>
      <c r="T497" s="2"/>
      <c r="U497" s="2"/>
      <c r="V497" s="2"/>
      <c r="W497" s="2"/>
      <c r="X497" s="2"/>
      <c r="Y497" s="2"/>
      <c r="Z497" s="2"/>
    </row>
    <row r="498" spans="6:26" ht="15.75" customHeight="1" x14ac:dyDescent="0.25">
      <c r="F498" s="2"/>
      <c r="G498" s="2"/>
      <c r="H498" s="2"/>
      <c r="I498" s="2"/>
      <c r="J498" s="2"/>
      <c r="K498" s="2"/>
      <c r="L498" s="2"/>
      <c r="M498" s="2"/>
      <c r="N498" s="2"/>
      <c r="O498" s="2"/>
      <c r="P498" s="2"/>
      <c r="Q498" s="2"/>
      <c r="R498" s="2"/>
      <c r="S498" s="2"/>
      <c r="T498" s="2"/>
      <c r="U498" s="2"/>
      <c r="V498" s="2"/>
      <c r="W498" s="2"/>
      <c r="X498" s="2"/>
      <c r="Y498" s="2"/>
      <c r="Z498" s="2"/>
    </row>
    <row r="499" spans="6:26" ht="15.75" customHeight="1" x14ac:dyDescent="0.25">
      <c r="F499" s="2"/>
      <c r="G499" s="2"/>
      <c r="H499" s="2"/>
      <c r="I499" s="2"/>
      <c r="J499" s="2"/>
      <c r="K499" s="2"/>
      <c r="L499" s="2"/>
      <c r="M499" s="2"/>
      <c r="N499" s="2"/>
      <c r="O499" s="2"/>
      <c r="P499" s="2"/>
      <c r="Q499" s="2"/>
      <c r="R499" s="2"/>
      <c r="S499" s="2"/>
      <c r="T499" s="2"/>
      <c r="U499" s="2"/>
      <c r="V499" s="2"/>
      <c r="W499" s="2"/>
      <c r="X499" s="2"/>
      <c r="Y499" s="2"/>
      <c r="Z499" s="2"/>
    </row>
    <row r="500" spans="6:26" ht="15.75" customHeight="1" x14ac:dyDescent="0.25">
      <c r="F500" s="2"/>
      <c r="G500" s="2"/>
      <c r="H500" s="2"/>
      <c r="I500" s="2"/>
      <c r="J500" s="2"/>
      <c r="K500" s="2"/>
      <c r="L500" s="2"/>
      <c r="M500" s="2"/>
      <c r="N500" s="2"/>
      <c r="O500" s="2"/>
      <c r="P500" s="2"/>
      <c r="Q500" s="2"/>
      <c r="R500" s="2"/>
      <c r="S500" s="2"/>
      <c r="T500" s="2"/>
      <c r="U500" s="2"/>
      <c r="V500" s="2"/>
      <c r="W500" s="2"/>
      <c r="X500" s="2"/>
      <c r="Y500" s="2"/>
      <c r="Z500" s="2"/>
    </row>
    <row r="501" spans="6:26" ht="15.75" customHeight="1" x14ac:dyDescent="0.25">
      <c r="F501" s="2"/>
      <c r="G501" s="2"/>
      <c r="H501" s="2"/>
      <c r="I501" s="2"/>
      <c r="J501" s="2"/>
      <c r="K501" s="2"/>
      <c r="L501" s="2"/>
      <c r="M501" s="2"/>
      <c r="N501" s="2"/>
      <c r="O501" s="2"/>
      <c r="P501" s="2"/>
      <c r="Q501" s="2"/>
      <c r="R501" s="2"/>
      <c r="S501" s="2"/>
      <c r="T501" s="2"/>
      <c r="U501" s="2"/>
      <c r="V501" s="2"/>
      <c r="W501" s="2"/>
      <c r="X501" s="2"/>
      <c r="Y501" s="2"/>
      <c r="Z501" s="2"/>
    </row>
    <row r="502" spans="6:26" ht="15.75" customHeight="1" x14ac:dyDescent="0.25">
      <c r="F502" s="2"/>
      <c r="G502" s="2"/>
      <c r="H502" s="2"/>
      <c r="I502" s="2"/>
      <c r="J502" s="2"/>
      <c r="K502" s="2"/>
      <c r="L502" s="2"/>
      <c r="M502" s="2"/>
      <c r="N502" s="2"/>
      <c r="O502" s="2"/>
      <c r="P502" s="2"/>
      <c r="Q502" s="2"/>
      <c r="R502" s="2"/>
      <c r="S502" s="2"/>
      <c r="T502" s="2"/>
      <c r="U502" s="2"/>
      <c r="V502" s="2"/>
      <c r="W502" s="2"/>
      <c r="X502" s="2"/>
      <c r="Y502" s="2"/>
      <c r="Z502" s="2"/>
    </row>
    <row r="503" spans="6:26" ht="15.75" customHeight="1" x14ac:dyDescent="0.25">
      <c r="F503" s="2"/>
      <c r="G503" s="2"/>
      <c r="H503" s="2"/>
      <c r="I503" s="2"/>
      <c r="J503" s="2"/>
      <c r="K503" s="2"/>
      <c r="L503" s="2"/>
      <c r="M503" s="2"/>
      <c r="N503" s="2"/>
      <c r="O503" s="2"/>
      <c r="P503" s="2"/>
      <c r="Q503" s="2"/>
      <c r="R503" s="2"/>
      <c r="S503" s="2"/>
      <c r="T503" s="2"/>
      <c r="U503" s="2"/>
      <c r="V503" s="2"/>
      <c r="W503" s="2"/>
      <c r="X503" s="2"/>
      <c r="Y503" s="2"/>
      <c r="Z503" s="2"/>
    </row>
    <row r="504" spans="6:26" ht="15.75" customHeight="1" x14ac:dyDescent="0.25">
      <c r="F504" s="2"/>
      <c r="G504" s="2"/>
      <c r="H504" s="2"/>
      <c r="I504" s="2"/>
      <c r="J504" s="2"/>
      <c r="K504" s="2"/>
      <c r="L504" s="2"/>
      <c r="M504" s="2"/>
      <c r="N504" s="2"/>
      <c r="O504" s="2"/>
      <c r="P504" s="2"/>
      <c r="Q504" s="2"/>
      <c r="R504" s="2"/>
      <c r="S504" s="2"/>
      <c r="T504" s="2"/>
      <c r="U504" s="2"/>
      <c r="V504" s="2"/>
      <c r="W504" s="2"/>
      <c r="X504" s="2"/>
      <c r="Y504" s="2"/>
      <c r="Z504" s="2"/>
    </row>
    <row r="505" spans="6:26" ht="15.75" customHeight="1" x14ac:dyDescent="0.25">
      <c r="F505" s="2"/>
      <c r="G505" s="2"/>
      <c r="H505" s="2"/>
      <c r="I505" s="2"/>
      <c r="J505" s="2"/>
      <c r="K505" s="2"/>
      <c r="L505" s="2"/>
      <c r="M505" s="2"/>
      <c r="N505" s="2"/>
      <c r="O505" s="2"/>
      <c r="P505" s="2"/>
      <c r="Q505" s="2"/>
      <c r="R505" s="2"/>
      <c r="S505" s="2"/>
      <c r="T505" s="2"/>
      <c r="U505" s="2"/>
      <c r="V505" s="2"/>
      <c r="W505" s="2"/>
      <c r="X505" s="2"/>
      <c r="Y505" s="2"/>
      <c r="Z505" s="2"/>
    </row>
    <row r="506" spans="6:26" ht="15.75" customHeight="1" x14ac:dyDescent="0.25">
      <c r="F506" s="2"/>
      <c r="G506" s="2"/>
      <c r="H506" s="2"/>
      <c r="I506" s="2"/>
      <c r="J506" s="2"/>
      <c r="K506" s="2"/>
      <c r="L506" s="2"/>
      <c r="M506" s="2"/>
      <c r="N506" s="2"/>
      <c r="O506" s="2"/>
      <c r="P506" s="2"/>
      <c r="Q506" s="2"/>
      <c r="R506" s="2"/>
      <c r="S506" s="2"/>
      <c r="T506" s="2"/>
      <c r="U506" s="2"/>
      <c r="V506" s="2"/>
      <c r="W506" s="2"/>
      <c r="X506" s="2"/>
      <c r="Y506" s="2"/>
      <c r="Z506" s="2"/>
    </row>
    <row r="507" spans="6:26" ht="15.75" customHeight="1" x14ac:dyDescent="0.25">
      <c r="F507" s="2"/>
      <c r="G507" s="2"/>
      <c r="H507" s="2"/>
      <c r="I507" s="2"/>
      <c r="J507" s="2"/>
      <c r="K507" s="2"/>
      <c r="L507" s="2"/>
      <c r="M507" s="2"/>
      <c r="N507" s="2"/>
      <c r="O507" s="2"/>
      <c r="P507" s="2"/>
      <c r="Q507" s="2"/>
      <c r="R507" s="2"/>
      <c r="S507" s="2"/>
      <c r="T507" s="2"/>
      <c r="U507" s="2"/>
      <c r="V507" s="2"/>
      <c r="W507" s="2"/>
      <c r="X507" s="2"/>
      <c r="Y507" s="2"/>
      <c r="Z507" s="2"/>
    </row>
    <row r="508" spans="6:26" ht="15.75" customHeight="1" x14ac:dyDescent="0.25">
      <c r="F508" s="2"/>
      <c r="G508" s="2"/>
      <c r="H508" s="2"/>
      <c r="I508" s="2"/>
      <c r="J508" s="2"/>
      <c r="K508" s="2"/>
      <c r="L508" s="2"/>
      <c r="M508" s="2"/>
      <c r="N508" s="2"/>
      <c r="O508" s="2"/>
      <c r="P508" s="2"/>
      <c r="Q508" s="2"/>
      <c r="R508" s="2"/>
      <c r="S508" s="2"/>
      <c r="T508" s="2"/>
      <c r="U508" s="2"/>
      <c r="V508" s="2"/>
      <c r="W508" s="2"/>
      <c r="X508" s="2"/>
      <c r="Y508" s="2"/>
      <c r="Z508" s="2"/>
    </row>
    <row r="509" spans="6:26" ht="15.75" customHeight="1" x14ac:dyDescent="0.25">
      <c r="F509" s="2"/>
      <c r="G509" s="2"/>
      <c r="H509" s="2"/>
      <c r="I509" s="2"/>
      <c r="J509" s="2"/>
      <c r="K509" s="2"/>
      <c r="L509" s="2"/>
      <c r="M509" s="2"/>
      <c r="N509" s="2"/>
      <c r="O509" s="2"/>
      <c r="P509" s="2"/>
      <c r="Q509" s="2"/>
      <c r="R509" s="2"/>
      <c r="S509" s="2"/>
      <c r="T509" s="2"/>
      <c r="U509" s="2"/>
      <c r="V509" s="2"/>
      <c r="W509" s="2"/>
      <c r="X509" s="2"/>
      <c r="Y509" s="2"/>
      <c r="Z509" s="2"/>
    </row>
    <row r="510" spans="6:26" ht="15.75" customHeight="1" x14ac:dyDescent="0.25">
      <c r="F510" s="2"/>
      <c r="G510" s="2"/>
      <c r="H510" s="2"/>
      <c r="I510" s="2"/>
      <c r="J510" s="2"/>
      <c r="K510" s="2"/>
      <c r="L510" s="2"/>
      <c r="M510" s="2"/>
      <c r="N510" s="2"/>
      <c r="O510" s="2"/>
      <c r="P510" s="2"/>
      <c r="Q510" s="2"/>
      <c r="R510" s="2"/>
      <c r="S510" s="2"/>
      <c r="T510" s="2"/>
      <c r="U510" s="2"/>
      <c r="V510" s="2"/>
      <c r="W510" s="2"/>
      <c r="X510" s="2"/>
      <c r="Y510" s="2"/>
      <c r="Z510" s="2"/>
    </row>
    <row r="511" spans="6:26" ht="15.75" customHeight="1" x14ac:dyDescent="0.25">
      <c r="F511" s="2"/>
      <c r="G511" s="2"/>
      <c r="H511" s="2"/>
      <c r="I511" s="2"/>
      <c r="J511" s="2"/>
      <c r="K511" s="2"/>
      <c r="L511" s="2"/>
      <c r="M511" s="2"/>
      <c r="N511" s="2"/>
      <c r="O511" s="2"/>
      <c r="P511" s="2"/>
      <c r="Q511" s="2"/>
      <c r="R511" s="2"/>
      <c r="S511" s="2"/>
      <c r="T511" s="2"/>
      <c r="U511" s="2"/>
      <c r="V511" s="2"/>
      <c r="W511" s="2"/>
      <c r="X511" s="2"/>
      <c r="Y511" s="2"/>
      <c r="Z511" s="2"/>
    </row>
    <row r="512" spans="6:26" ht="15.75" customHeight="1" x14ac:dyDescent="0.25">
      <c r="F512" s="2"/>
      <c r="G512" s="2"/>
      <c r="H512" s="2"/>
      <c r="I512" s="2"/>
      <c r="J512" s="2"/>
      <c r="K512" s="2"/>
      <c r="L512" s="2"/>
      <c r="M512" s="2"/>
      <c r="N512" s="2"/>
      <c r="O512" s="2"/>
      <c r="P512" s="2"/>
      <c r="Q512" s="2"/>
      <c r="R512" s="2"/>
      <c r="S512" s="2"/>
      <c r="T512" s="2"/>
      <c r="U512" s="2"/>
      <c r="V512" s="2"/>
      <c r="W512" s="2"/>
      <c r="X512" s="2"/>
      <c r="Y512" s="2"/>
      <c r="Z512" s="2"/>
    </row>
    <row r="513" spans="6:26" ht="15.75" customHeight="1" x14ac:dyDescent="0.25">
      <c r="F513" s="2"/>
      <c r="G513" s="2"/>
      <c r="H513" s="2"/>
      <c r="I513" s="2"/>
      <c r="J513" s="2"/>
      <c r="K513" s="2"/>
      <c r="L513" s="2"/>
      <c r="M513" s="2"/>
      <c r="N513" s="2"/>
      <c r="O513" s="2"/>
      <c r="P513" s="2"/>
      <c r="Q513" s="2"/>
      <c r="R513" s="2"/>
      <c r="S513" s="2"/>
      <c r="T513" s="2"/>
      <c r="U513" s="2"/>
      <c r="V513" s="2"/>
      <c r="W513" s="2"/>
      <c r="X513" s="2"/>
      <c r="Y513" s="2"/>
      <c r="Z513" s="2"/>
    </row>
    <row r="514" spans="6:26" ht="15.75" customHeight="1" x14ac:dyDescent="0.25">
      <c r="F514" s="2"/>
      <c r="G514" s="2"/>
      <c r="H514" s="2"/>
      <c r="I514" s="2"/>
      <c r="J514" s="2"/>
      <c r="K514" s="2"/>
      <c r="L514" s="2"/>
      <c r="M514" s="2"/>
      <c r="N514" s="2"/>
      <c r="O514" s="2"/>
      <c r="P514" s="2"/>
      <c r="Q514" s="2"/>
      <c r="R514" s="2"/>
      <c r="S514" s="2"/>
      <c r="T514" s="2"/>
      <c r="U514" s="2"/>
      <c r="V514" s="2"/>
      <c r="W514" s="2"/>
      <c r="X514" s="2"/>
      <c r="Y514" s="2"/>
      <c r="Z514" s="2"/>
    </row>
    <row r="515" spans="6:26" ht="15.75" customHeight="1" x14ac:dyDescent="0.25">
      <c r="F515" s="2"/>
      <c r="G515" s="2"/>
      <c r="H515" s="2"/>
      <c r="I515" s="2"/>
      <c r="J515" s="2"/>
      <c r="K515" s="2"/>
      <c r="L515" s="2"/>
      <c r="M515" s="2"/>
      <c r="N515" s="2"/>
      <c r="O515" s="2"/>
      <c r="P515" s="2"/>
      <c r="Q515" s="2"/>
      <c r="R515" s="2"/>
      <c r="S515" s="2"/>
      <c r="T515" s="2"/>
      <c r="U515" s="2"/>
      <c r="V515" s="2"/>
      <c r="W515" s="2"/>
      <c r="X515" s="2"/>
      <c r="Y515" s="2"/>
      <c r="Z515" s="2"/>
    </row>
    <row r="516" spans="6:26" ht="15.75" customHeight="1" x14ac:dyDescent="0.25">
      <c r="F516" s="2"/>
      <c r="G516" s="2"/>
      <c r="H516" s="2"/>
      <c r="I516" s="2"/>
      <c r="J516" s="2"/>
      <c r="K516" s="2"/>
      <c r="L516" s="2"/>
      <c r="M516" s="2"/>
      <c r="N516" s="2"/>
      <c r="O516" s="2"/>
      <c r="P516" s="2"/>
      <c r="Q516" s="2"/>
      <c r="R516" s="2"/>
      <c r="S516" s="2"/>
      <c r="T516" s="2"/>
      <c r="U516" s="2"/>
      <c r="V516" s="2"/>
      <c r="W516" s="2"/>
      <c r="X516" s="2"/>
      <c r="Y516" s="2"/>
      <c r="Z516" s="2"/>
    </row>
    <row r="517" spans="6:26" ht="15.75" customHeight="1" x14ac:dyDescent="0.25">
      <c r="F517" s="2"/>
      <c r="G517" s="2"/>
      <c r="H517" s="2"/>
      <c r="I517" s="2"/>
      <c r="J517" s="2"/>
      <c r="K517" s="2"/>
      <c r="L517" s="2"/>
      <c r="M517" s="2"/>
      <c r="N517" s="2"/>
      <c r="O517" s="2"/>
      <c r="P517" s="2"/>
      <c r="Q517" s="2"/>
      <c r="R517" s="2"/>
      <c r="S517" s="2"/>
      <c r="T517" s="2"/>
      <c r="U517" s="2"/>
      <c r="V517" s="2"/>
      <c r="W517" s="2"/>
      <c r="X517" s="2"/>
      <c r="Y517" s="2"/>
      <c r="Z517" s="2"/>
    </row>
    <row r="518" spans="6:26" ht="15.75" customHeight="1" x14ac:dyDescent="0.25">
      <c r="F518" s="2"/>
      <c r="G518" s="2"/>
      <c r="H518" s="2"/>
      <c r="I518" s="2"/>
      <c r="J518" s="2"/>
      <c r="K518" s="2"/>
      <c r="L518" s="2"/>
      <c r="M518" s="2"/>
      <c r="N518" s="2"/>
      <c r="O518" s="2"/>
      <c r="P518" s="2"/>
      <c r="Q518" s="2"/>
      <c r="R518" s="2"/>
      <c r="S518" s="2"/>
      <c r="T518" s="2"/>
      <c r="U518" s="2"/>
      <c r="V518" s="2"/>
      <c r="W518" s="2"/>
      <c r="X518" s="2"/>
      <c r="Y518" s="2"/>
      <c r="Z518" s="2"/>
    </row>
    <row r="519" spans="6:26" ht="15.75" customHeight="1" x14ac:dyDescent="0.25">
      <c r="F519" s="2"/>
      <c r="G519" s="2"/>
      <c r="H519" s="2"/>
      <c r="I519" s="2"/>
      <c r="J519" s="2"/>
      <c r="K519" s="2"/>
      <c r="L519" s="2"/>
      <c r="M519" s="2"/>
      <c r="N519" s="2"/>
      <c r="O519" s="2"/>
      <c r="P519" s="2"/>
      <c r="Q519" s="2"/>
      <c r="R519" s="2"/>
      <c r="S519" s="2"/>
      <c r="T519" s="2"/>
      <c r="U519" s="2"/>
      <c r="V519" s="2"/>
      <c r="W519" s="2"/>
      <c r="X519" s="2"/>
      <c r="Y519" s="2"/>
      <c r="Z519" s="2"/>
    </row>
    <row r="520" spans="6:26" ht="15.75" customHeight="1" x14ac:dyDescent="0.25">
      <c r="F520" s="2"/>
      <c r="G520" s="2"/>
      <c r="H520" s="2"/>
      <c r="I520" s="2"/>
      <c r="J520" s="2"/>
      <c r="K520" s="2"/>
      <c r="L520" s="2"/>
      <c r="M520" s="2"/>
      <c r="N520" s="2"/>
      <c r="O520" s="2"/>
      <c r="P520" s="2"/>
      <c r="Q520" s="2"/>
      <c r="R520" s="2"/>
      <c r="S520" s="2"/>
      <c r="T520" s="2"/>
      <c r="U520" s="2"/>
      <c r="V520" s="2"/>
      <c r="W520" s="2"/>
      <c r="X520" s="2"/>
      <c r="Y520" s="2"/>
      <c r="Z520" s="2"/>
    </row>
    <row r="521" spans="6:26" ht="15.75" customHeight="1" x14ac:dyDescent="0.25">
      <c r="F521" s="2"/>
      <c r="G521" s="2"/>
      <c r="H521" s="2"/>
      <c r="I521" s="2"/>
      <c r="J521" s="2"/>
      <c r="K521" s="2"/>
      <c r="L521" s="2"/>
      <c r="M521" s="2"/>
      <c r="N521" s="2"/>
      <c r="O521" s="2"/>
      <c r="P521" s="2"/>
      <c r="Q521" s="2"/>
      <c r="R521" s="2"/>
      <c r="S521" s="2"/>
      <c r="T521" s="2"/>
      <c r="U521" s="2"/>
      <c r="V521" s="2"/>
      <c r="W521" s="2"/>
      <c r="X521" s="2"/>
      <c r="Y521" s="2"/>
      <c r="Z521" s="2"/>
    </row>
    <row r="522" spans="6:26" ht="15.75" customHeight="1" x14ac:dyDescent="0.25">
      <c r="F522" s="2"/>
      <c r="G522" s="2"/>
      <c r="H522" s="2"/>
      <c r="I522" s="2"/>
      <c r="J522" s="2"/>
      <c r="K522" s="2"/>
      <c r="L522" s="2"/>
      <c r="M522" s="2"/>
      <c r="N522" s="2"/>
      <c r="O522" s="2"/>
      <c r="P522" s="2"/>
      <c r="Q522" s="2"/>
      <c r="R522" s="2"/>
      <c r="S522" s="2"/>
      <c r="T522" s="2"/>
      <c r="U522" s="2"/>
      <c r="V522" s="2"/>
      <c r="W522" s="2"/>
      <c r="X522" s="2"/>
      <c r="Y522" s="2"/>
      <c r="Z522" s="2"/>
    </row>
    <row r="523" spans="6:26" ht="15.75" customHeight="1" x14ac:dyDescent="0.25">
      <c r="F523" s="2"/>
      <c r="G523" s="2"/>
      <c r="H523" s="2"/>
      <c r="I523" s="2"/>
      <c r="J523" s="2"/>
      <c r="K523" s="2"/>
      <c r="L523" s="2"/>
      <c r="M523" s="2"/>
      <c r="N523" s="2"/>
      <c r="O523" s="2"/>
      <c r="P523" s="2"/>
      <c r="Q523" s="2"/>
      <c r="R523" s="2"/>
      <c r="S523" s="2"/>
      <c r="T523" s="2"/>
      <c r="U523" s="2"/>
      <c r="V523" s="2"/>
      <c r="W523" s="2"/>
      <c r="X523" s="2"/>
      <c r="Y523" s="2"/>
      <c r="Z523" s="2"/>
    </row>
    <row r="524" spans="6:26" ht="15.75" customHeight="1" x14ac:dyDescent="0.25">
      <c r="F524" s="2"/>
      <c r="G524" s="2"/>
      <c r="H524" s="2"/>
      <c r="I524" s="2"/>
      <c r="J524" s="2"/>
      <c r="K524" s="2"/>
      <c r="L524" s="2"/>
      <c r="M524" s="2"/>
      <c r="N524" s="2"/>
      <c r="O524" s="2"/>
      <c r="P524" s="2"/>
      <c r="Q524" s="2"/>
      <c r="R524" s="2"/>
      <c r="S524" s="2"/>
      <c r="T524" s="2"/>
      <c r="U524" s="2"/>
      <c r="V524" s="2"/>
      <c r="W524" s="2"/>
      <c r="X524" s="2"/>
      <c r="Y524" s="2"/>
      <c r="Z524" s="2"/>
    </row>
    <row r="525" spans="6:26" ht="15.75" customHeight="1" x14ac:dyDescent="0.25">
      <c r="F525" s="2"/>
      <c r="G525" s="2"/>
      <c r="H525" s="2"/>
      <c r="I525" s="2"/>
      <c r="J525" s="2"/>
      <c r="K525" s="2"/>
      <c r="L525" s="2"/>
      <c r="M525" s="2"/>
      <c r="N525" s="2"/>
      <c r="O525" s="2"/>
      <c r="P525" s="2"/>
      <c r="Q525" s="2"/>
      <c r="R525" s="2"/>
      <c r="S525" s="2"/>
      <c r="T525" s="2"/>
      <c r="U525" s="2"/>
      <c r="V525" s="2"/>
      <c r="W525" s="2"/>
      <c r="X525" s="2"/>
      <c r="Y525" s="2"/>
      <c r="Z525" s="2"/>
    </row>
    <row r="526" spans="6:26" ht="15.75" customHeight="1" x14ac:dyDescent="0.25">
      <c r="F526" s="2"/>
      <c r="G526" s="2"/>
      <c r="H526" s="2"/>
      <c r="I526" s="2"/>
      <c r="J526" s="2"/>
      <c r="K526" s="2"/>
      <c r="L526" s="2"/>
      <c r="M526" s="2"/>
      <c r="N526" s="2"/>
      <c r="O526" s="2"/>
      <c r="P526" s="2"/>
      <c r="Q526" s="2"/>
      <c r="R526" s="2"/>
      <c r="S526" s="2"/>
      <c r="T526" s="2"/>
      <c r="U526" s="2"/>
      <c r="V526" s="2"/>
      <c r="W526" s="2"/>
      <c r="X526" s="2"/>
      <c r="Y526" s="2"/>
      <c r="Z526" s="2"/>
    </row>
    <row r="527" spans="6:26" ht="15.75" customHeight="1" x14ac:dyDescent="0.25">
      <c r="F527" s="2"/>
      <c r="G527" s="2"/>
      <c r="H527" s="2"/>
      <c r="I527" s="2"/>
      <c r="J527" s="2"/>
      <c r="K527" s="2"/>
      <c r="L527" s="2"/>
      <c r="M527" s="2"/>
      <c r="N527" s="2"/>
      <c r="O527" s="2"/>
      <c r="P527" s="2"/>
      <c r="Q527" s="2"/>
      <c r="R527" s="2"/>
      <c r="S527" s="2"/>
      <c r="T527" s="2"/>
      <c r="U527" s="2"/>
      <c r="V527" s="2"/>
      <c r="W527" s="2"/>
      <c r="X527" s="2"/>
      <c r="Y527" s="2"/>
      <c r="Z527" s="2"/>
    </row>
    <row r="528" spans="6:26" ht="15.75" customHeight="1" x14ac:dyDescent="0.25">
      <c r="F528" s="2"/>
      <c r="G528" s="2"/>
      <c r="H528" s="2"/>
      <c r="I528" s="2"/>
      <c r="J528" s="2"/>
      <c r="K528" s="2"/>
      <c r="L528" s="2"/>
      <c r="M528" s="2"/>
      <c r="N528" s="2"/>
      <c r="O528" s="2"/>
      <c r="P528" s="2"/>
      <c r="Q528" s="2"/>
      <c r="R528" s="2"/>
      <c r="S528" s="2"/>
      <c r="T528" s="2"/>
      <c r="U528" s="2"/>
      <c r="V528" s="2"/>
      <c r="W528" s="2"/>
      <c r="X528" s="2"/>
      <c r="Y528" s="2"/>
      <c r="Z528" s="2"/>
    </row>
    <row r="529" spans="6:26" ht="15.75" customHeight="1" x14ac:dyDescent="0.25">
      <c r="F529" s="2"/>
      <c r="G529" s="2"/>
      <c r="H529" s="2"/>
      <c r="I529" s="2"/>
      <c r="J529" s="2"/>
      <c r="K529" s="2"/>
      <c r="L529" s="2"/>
      <c r="M529" s="2"/>
      <c r="N529" s="2"/>
      <c r="O529" s="2"/>
      <c r="P529" s="2"/>
      <c r="Q529" s="2"/>
      <c r="R529" s="2"/>
      <c r="S529" s="2"/>
      <c r="T529" s="2"/>
      <c r="U529" s="2"/>
      <c r="V529" s="2"/>
      <c r="W529" s="2"/>
      <c r="X529" s="2"/>
      <c r="Y529" s="2"/>
      <c r="Z529" s="2"/>
    </row>
    <row r="530" spans="6:26" ht="15.75" customHeight="1" x14ac:dyDescent="0.25">
      <c r="F530" s="2"/>
      <c r="G530" s="2"/>
      <c r="H530" s="2"/>
      <c r="I530" s="2"/>
      <c r="J530" s="2"/>
      <c r="K530" s="2"/>
      <c r="L530" s="2"/>
      <c r="M530" s="2"/>
      <c r="N530" s="2"/>
      <c r="O530" s="2"/>
      <c r="P530" s="2"/>
      <c r="Q530" s="2"/>
      <c r="R530" s="2"/>
      <c r="S530" s="2"/>
      <c r="T530" s="2"/>
      <c r="U530" s="2"/>
      <c r="V530" s="2"/>
      <c r="W530" s="2"/>
      <c r="X530" s="2"/>
      <c r="Y530" s="2"/>
      <c r="Z530" s="2"/>
    </row>
    <row r="531" spans="6:26" ht="15.75" customHeight="1" x14ac:dyDescent="0.25">
      <c r="F531" s="2"/>
      <c r="G531" s="2"/>
      <c r="H531" s="2"/>
      <c r="I531" s="2"/>
      <c r="J531" s="2"/>
      <c r="K531" s="2"/>
      <c r="L531" s="2"/>
      <c r="M531" s="2"/>
      <c r="N531" s="2"/>
      <c r="O531" s="2"/>
      <c r="P531" s="2"/>
      <c r="Q531" s="2"/>
      <c r="R531" s="2"/>
      <c r="S531" s="2"/>
      <c r="T531" s="2"/>
      <c r="U531" s="2"/>
      <c r="V531" s="2"/>
      <c r="W531" s="2"/>
      <c r="X531" s="2"/>
      <c r="Y531" s="2"/>
      <c r="Z531" s="2"/>
    </row>
    <row r="532" spans="6:26" ht="15.75" customHeight="1" x14ac:dyDescent="0.25">
      <c r="F532" s="2"/>
      <c r="G532" s="2"/>
      <c r="H532" s="2"/>
      <c r="I532" s="2"/>
      <c r="J532" s="2"/>
      <c r="K532" s="2"/>
      <c r="L532" s="2"/>
      <c r="M532" s="2"/>
      <c r="N532" s="2"/>
      <c r="O532" s="2"/>
      <c r="P532" s="2"/>
      <c r="Q532" s="2"/>
      <c r="R532" s="2"/>
      <c r="S532" s="2"/>
      <c r="T532" s="2"/>
      <c r="U532" s="2"/>
      <c r="V532" s="2"/>
      <c r="W532" s="2"/>
      <c r="X532" s="2"/>
      <c r="Y532" s="2"/>
      <c r="Z532" s="2"/>
    </row>
    <row r="533" spans="6:26" ht="15.75" customHeight="1" x14ac:dyDescent="0.25">
      <c r="F533" s="2"/>
      <c r="G533" s="2"/>
      <c r="H533" s="2"/>
      <c r="I533" s="2"/>
      <c r="J533" s="2"/>
      <c r="K533" s="2"/>
      <c r="L533" s="2"/>
      <c r="M533" s="2"/>
      <c r="N533" s="2"/>
      <c r="O533" s="2"/>
      <c r="P533" s="2"/>
      <c r="Q533" s="2"/>
      <c r="R533" s="2"/>
      <c r="S533" s="2"/>
      <c r="T533" s="2"/>
      <c r="U533" s="2"/>
      <c r="V533" s="2"/>
      <c r="W533" s="2"/>
      <c r="X533" s="2"/>
      <c r="Y533" s="2"/>
      <c r="Z533" s="2"/>
    </row>
    <row r="534" spans="6:26" ht="15.75" customHeight="1" x14ac:dyDescent="0.25">
      <c r="F534" s="2"/>
      <c r="G534" s="2"/>
      <c r="H534" s="2"/>
      <c r="I534" s="2"/>
      <c r="J534" s="2"/>
      <c r="K534" s="2"/>
      <c r="L534" s="2"/>
      <c r="M534" s="2"/>
      <c r="N534" s="2"/>
      <c r="O534" s="2"/>
      <c r="P534" s="2"/>
      <c r="Q534" s="2"/>
      <c r="R534" s="2"/>
      <c r="S534" s="2"/>
      <c r="T534" s="2"/>
      <c r="U534" s="2"/>
      <c r="V534" s="2"/>
      <c r="W534" s="2"/>
      <c r="X534" s="2"/>
      <c r="Y534" s="2"/>
      <c r="Z534" s="2"/>
    </row>
    <row r="535" spans="6:26" ht="15.75" customHeight="1" x14ac:dyDescent="0.25">
      <c r="F535" s="2"/>
      <c r="G535" s="2"/>
      <c r="H535" s="2"/>
      <c r="I535" s="2"/>
      <c r="J535" s="2"/>
      <c r="K535" s="2"/>
      <c r="L535" s="2"/>
      <c r="M535" s="2"/>
      <c r="N535" s="2"/>
      <c r="O535" s="2"/>
      <c r="P535" s="2"/>
      <c r="Q535" s="2"/>
      <c r="R535" s="2"/>
      <c r="S535" s="2"/>
      <c r="T535" s="2"/>
      <c r="U535" s="2"/>
      <c r="V535" s="2"/>
      <c r="W535" s="2"/>
      <c r="X535" s="2"/>
      <c r="Y535" s="2"/>
      <c r="Z535" s="2"/>
    </row>
    <row r="536" spans="6:26" ht="15.75" customHeight="1" x14ac:dyDescent="0.25">
      <c r="F536" s="2"/>
      <c r="G536" s="2"/>
      <c r="H536" s="2"/>
      <c r="I536" s="2"/>
      <c r="J536" s="2"/>
      <c r="K536" s="2"/>
      <c r="L536" s="2"/>
      <c r="M536" s="2"/>
      <c r="N536" s="2"/>
      <c r="O536" s="2"/>
      <c r="P536" s="2"/>
      <c r="Q536" s="2"/>
      <c r="R536" s="2"/>
      <c r="S536" s="2"/>
      <c r="T536" s="2"/>
      <c r="U536" s="2"/>
      <c r="V536" s="2"/>
      <c r="W536" s="2"/>
      <c r="X536" s="2"/>
      <c r="Y536" s="2"/>
      <c r="Z536" s="2"/>
    </row>
    <row r="537" spans="6:26" ht="15.75" customHeight="1" x14ac:dyDescent="0.25">
      <c r="F537" s="2"/>
      <c r="G537" s="2"/>
      <c r="H537" s="2"/>
      <c r="I537" s="2"/>
      <c r="J537" s="2"/>
      <c r="K537" s="2"/>
      <c r="L537" s="2"/>
      <c r="M537" s="2"/>
      <c r="N537" s="2"/>
      <c r="O537" s="2"/>
      <c r="P537" s="2"/>
      <c r="Q537" s="2"/>
      <c r="R537" s="2"/>
      <c r="S537" s="2"/>
      <c r="T537" s="2"/>
      <c r="U537" s="2"/>
      <c r="V537" s="2"/>
      <c r="W537" s="2"/>
      <c r="X537" s="2"/>
      <c r="Y537" s="2"/>
      <c r="Z537" s="2"/>
    </row>
    <row r="538" spans="6:26" ht="15.75" customHeight="1" x14ac:dyDescent="0.25">
      <c r="F538" s="2"/>
      <c r="G538" s="2"/>
      <c r="H538" s="2"/>
      <c r="I538" s="2"/>
      <c r="J538" s="2"/>
      <c r="K538" s="2"/>
      <c r="L538" s="2"/>
      <c r="M538" s="2"/>
      <c r="N538" s="2"/>
      <c r="O538" s="2"/>
      <c r="P538" s="2"/>
      <c r="Q538" s="2"/>
      <c r="R538" s="2"/>
      <c r="S538" s="2"/>
      <c r="T538" s="2"/>
      <c r="U538" s="2"/>
      <c r="V538" s="2"/>
      <c r="W538" s="2"/>
      <c r="X538" s="2"/>
      <c r="Y538" s="2"/>
      <c r="Z538" s="2"/>
    </row>
    <row r="539" spans="6:26" ht="15.75" customHeight="1" x14ac:dyDescent="0.25">
      <c r="F539" s="2"/>
      <c r="G539" s="2"/>
      <c r="H539" s="2"/>
      <c r="I539" s="2"/>
      <c r="J539" s="2"/>
      <c r="K539" s="2"/>
      <c r="L539" s="2"/>
      <c r="M539" s="2"/>
      <c r="N539" s="2"/>
      <c r="O539" s="2"/>
      <c r="P539" s="2"/>
      <c r="Q539" s="2"/>
      <c r="R539" s="2"/>
      <c r="S539" s="2"/>
      <c r="T539" s="2"/>
      <c r="U539" s="2"/>
      <c r="V539" s="2"/>
      <c r="W539" s="2"/>
      <c r="X539" s="2"/>
      <c r="Y539" s="2"/>
      <c r="Z539" s="2"/>
    </row>
    <row r="540" spans="6:26" ht="15.75" customHeight="1" x14ac:dyDescent="0.25">
      <c r="F540" s="2"/>
      <c r="G540" s="2"/>
      <c r="H540" s="2"/>
      <c r="I540" s="2"/>
      <c r="J540" s="2"/>
      <c r="K540" s="2"/>
      <c r="L540" s="2"/>
      <c r="M540" s="2"/>
      <c r="N540" s="2"/>
      <c r="O540" s="2"/>
      <c r="P540" s="2"/>
      <c r="Q540" s="2"/>
      <c r="R540" s="2"/>
      <c r="S540" s="2"/>
      <c r="T540" s="2"/>
      <c r="U540" s="2"/>
      <c r="V540" s="2"/>
      <c r="W540" s="2"/>
      <c r="X540" s="2"/>
      <c r="Y540" s="2"/>
      <c r="Z540" s="2"/>
    </row>
    <row r="541" spans="6:26" ht="15.75" customHeight="1" x14ac:dyDescent="0.25">
      <c r="F541" s="2"/>
      <c r="G541" s="2"/>
      <c r="H541" s="2"/>
      <c r="I541" s="2"/>
      <c r="J541" s="2"/>
      <c r="K541" s="2"/>
      <c r="L541" s="2"/>
      <c r="M541" s="2"/>
      <c r="N541" s="2"/>
      <c r="O541" s="2"/>
      <c r="P541" s="2"/>
      <c r="Q541" s="2"/>
      <c r="R541" s="2"/>
      <c r="S541" s="2"/>
      <c r="T541" s="2"/>
      <c r="U541" s="2"/>
      <c r="V541" s="2"/>
      <c r="W541" s="2"/>
      <c r="X541" s="2"/>
      <c r="Y541" s="2"/>
      <c r="Z541" s="2"/>
    </row>
    <row r="542" spans="6:26" ht="15.75" customHeight="1" x14ac:dyDescent="0.25">
      <c r="F542" s="2"/>
      <c r="G542" s="2"/>
      <c r="H542" s="2"/>
      <c r="I542" s="2"/>
      <c r="J542" s="2"/>
      <c r="K542" s="2"/>
      <c r="L542" s="2"/>
      <c r="M542" s="2"/>
      <c r="N542" s="2"/>
      <c r="O542" s="2"/>
      <c r="P542" s="2"/>
      <c r="Q542" s="2"/>
      <c r="R542" s="2"/>
      <c r="S542" s="2"/>
      <c r="T542" s="2"/>
      <c r="U542" s="2"/>
      <c r="V542" s="2"/>
      <c r="W542" s="2"/>
      <c r="X542" s="2"/>
      <c r="Y542" s="2"/>
      <c r="Z542" s="2"/>
    </row>
    <row r="543" spans="6:26" ht="15.75" customHeight="1" x14ac:dyDescent="0.25">
      <c r="F543" s="2"/>
      <c r="G543" s="2"/>
      <c r="H543" s="2"/>
      <c r="I543" s="2"/>
      <c r="J543" s="2"/>
      <c r="K543" s="2"/>
      <c r="L543" s="2"/>
      <c r="M543" s="2"/>
      <c r="N543" s="2"/>
      <c r="O543" s="2"/>
      <c r="P543" s="2"/>
      <c r="Q543" s="2"/>
      <c r="R543" s="2"/>
      <c r="S543" s="2"/>
      <c r="T543" s="2"/>
      <c r="U543" s="2"/>
      <c r="V543" s="2"/>
      <c r="W543" s="2"/>
      <c r="X543" s="2"/>
      <c r="Y543" s="2"/>
      <c r="Z543" s="2"/>
    </row>
    <row r="544" spans="6:26" ht="15.75" customHeight="1" x14ac:dyDescent="0.25">
      <c r="F544" s="2"/>
      <c r="G544" s="2"/>
      <c r="H544" s="2"/>
      <c r="I544" s="2"/>
      <c r="J544" s="2"/>
      <c r="K544" s="2"/>
      <c r="L544" s="2"/>
      <c r="M544" s="2"/>
      <c r="N544" s="2"/>
      <c r="O544" s="2"/>
      <c r="P544" s="2"/>
      <c r="Q544" s="2"/>
      <c r="R544" s="2"/>
      <c r="S544" s="2"/>
      <c r="T544" s="2"/>
      <c r="U544" s="2"/>
      <c r="V544" s="2"/>
      <c r="W544" s="2"/>
      <c r="X544" s="2"/>
      <c r="Y544" s="2"/>
      <c r="Z544" s="2"/>
    </row>
    <row r="545" spans="6:26" ht="15.75" customHeight="1" x14ac:dyDescent="0.25">
      <c r="F545" s="2"/>
      <c r="G545" s="2"/>
      <c r="H545" s="2"/>
      <c r="I545" s="2"/>
      <c r="J545" s="2"/>
      <c r="K545" s="2"/>
      <c r="L545" s="2"/>
      <c r="M545" s="2"/>
      <c r="N545" s="2"/>
      <c r="O545" s="2"/>
      <c r="P545" s="2"/>
      <c r="Q545" s="2"/>
      <c r="R545" s="2"/>
      <c r="S545" s="2"/>
      <c r="T545" s="2"/>
      <c r="U545" s="2"/>
      <c r="V545" s="2"/>
      <c r="W545" s="2"/>
      <c r="X545" s="2"/>
      <c r="Y545" s="2"/>
      <c r="Z545" s="2"/>
    </row>
    <row r="546" spans="6:26" ht="15.75" customHeight="1" x14ac:dyDescent="0.25">
      <c r="F546" s="2"/>
      <c r="G546" s="2"/>
      <c r="H546" s="2"/>
      <c r="I546" s="2"/>
      <c r="J546" s="2"/>
      <c r="K546" s="2"/>
      <c r="L546" s="2"/>
      <c r="M546" s="2"/>
      <c r="N546" s="2"/>
      <c r="O546" s="2"/>
      <c r="P546" s="2"/>
      <c r="Q546" s="2"/>
      <c r="R546" s="2"/>
      <c r="S546" s="2"/>
      <c r="T546" s="2"/>
      <c r="U546" s="2"/>
      <c r="V546" s="2"/>
      <c r="W546" s="2"/>
      <c r="X546" s="2"/>
      <c r="Y546" s="2"/>
      <c r="Z546" s="2"/>
    </row>
    <row r="547" spans="6:26" ht="15.75" customHeight="1" x14ac:dyDescent="0.25">
      <c r="F547" s="2"/>
      <c r="G547" s="2"/>
      <c r="H547" s="2"/>
      <c r="I547" s="2"/>
      <c r="J547" s="2"/>
      <c r="K547" s="2"/>
      <c r="L547" s="2"/>
      <c r="M547" s="2"/>
      <c r="N547" s="2"/>
      <c r="O547" s="2"/>
      <c r="P547" s="2"/>
      <c r="Q547" s="2"/>
      <c r="R547" s="2"/>
      <c r="S547" s="2"/>
      <c r="T547" s="2"/>
      <c r="U547" s="2"/>
      <c r="V547" s="2"/>
      <c r="W547" s="2"/>
      <c r="X547" s="2"/>
      <c r="Y547" s="2"/>
      <c r="Z547" s="2"/>
    </row>
    <row r="548" spans="6:26" ht="15.75" customHeight="1" x14ac:dyDescent="0.25">
      <c r="F548" s="2"/>
      <c r="G548" s="2"/>
      <c r="H548" s="2"/>
      <c r="I548" s="2"/>
      <c r="J548" s="2"/>
      <c r="K548" s="2"/>
      <c r="L548" s="2"/>
      <c r="M548" s="2"/>
      <c r="N548" s="2"/>
      <c r="O548" s="2"/>
      <c r="P548" s="2"/>
      <c r="Q548" s="2"/>
      <c r="R548" s="2"/>
      <c r="S548" s="2"/>
      <c r="T548" s="2"/>
      <c r="U548" s="2"/>
      <c r="V548" s="2"/>
      <c r="W548" s="2"/>
      <c r="X548" s="2"/>
      <c r="Y548" s="2"/>
      <c r="Z548" s="2"/>
    </row>
    <row r="549" spans="6:26" ht="15.75" customHeight="1" x14ac:dyDescent="0.25">
      <c r="F549" s="2"/>
      <c r="G549" s="2"/>
      <c r="H549" s="2"/>
      <c r="I549" s="2"/>
      <c r="J549" s="2"/>
      <c r="K549" s="2"/>
      <c r="L549" s="2"/>
      <c r="M549" s="2"/>
      <c r="N549" s="2"/>
      <c r="O549" s="2"/>
      <c r="P549" s="2"/>
      <c r="Q549" s="2"/>
      <c r="R549" s="2"/>
      <c r="S549" s="2"/>
      <c r="T549" s="2"/>
      <c r="U549" s="2"/>
      <c r="V549" s="2"/>
      <c r="W549" s="2"/>
      <c r="X549" s="2"/>
      <c r="Y549" s="2"/>
      <c r="Z549" s="2"/>
    </row>
    <row r="550" spans="6:26" ht="15.75" customHeight="1" x14ac:dyDescent="0.25">
      <c r="F550" s="2"/>
      <c r="G550" s="2"/>
      <c r="H550" s="2"/>
      <c r="I550" s="2"/>
      <c r="J550" s="2"/>
      <c r="K550" s="2"/>
      <c r="L550" s="2"/>
      <c r="M550" s="2"/>
      <c r="N550" s="2"/>
      <c r="O550" s="2"/>
      <c r="P550" s="2"/>
      <c r="Q550" s="2"/>
      <c r="R550" s="2"/>
      <c r="S550" s="2"/>
      <c r="T550" s="2"/>
      <c r="U550" s="2"/>
      <c r="V550" s="2"/>
      <c r="W550" s="2"/>
      <c r="X550" s="2"/>
      <c r="Y550" s="2"/>
      <c r="Z550" s="2"/>
    </row>
    <row r="551" spans="6:26" ht="15.75" customHeight="1" x14ac:dyDescent="0.25">
      <c r="F551" s="2"/>
      <c r="G551" s="2"/>
      <c r="H551" s="2"/>
      <c r="I551" s="2"/>
      <c r="J551" s="2"/>
      <c r="K551" s="2"/>
      <c r="L551" s="2"/>
      <c r="M551" s="2"/>
      <c r="N551" s="2"/>
      <c r="O551" s="2"/>
      <c r="P551" s="2"/>
      <c r="Q551" s="2"/>
      <c r="R551" s="2"/>
      <c r="S551" s="2"/>
      <c r="T551" s="2"/>
      <c r="U551" s="2"/>
      <c r="V551" s="2"/>
      <c r="W551" s="2"/>
      <c r="X551" s="2"/>
      <c r="Y551" s="2"/>
      <c r="Z551" s="2"/>
    </row>
    <row r="552" spans="6:26" ht="15.75" customHeight="1" x14ac:dyDescent="0.25">
      <c r="F552" s="2"/>
      <c r="G552" s="2"/>
      <c r="H552" s="2"/>
      <c r="I552" s="2"/>
      <c r="J552" s="2"/>
      <c r="K552" s="2"/>
      <c r="L552" s="2"/>
      <c r="M552" s="2"/>
      <c r="N552" s="2"/>
      <c r="O552" s="2"/>
      <c r="P552" s="2"/>
      <c r="Q552" s="2"/>
      <c r="R552" s="2"/>
      <c r="S552" s="2"/>
      <c r="T552" s="2"/>
      <c r="U552" s="2"/>
      <c r="V552" s="2"/>
      <c r="W552" s="2"/>
      <c r="X552" s="2"/>
      <c r="Y552" s="2"/>
      <c r="Z552" s="2"/>
    </row>
    <row r="553" spans="6:26" ht="15.75" customHeight="1" x14ac:dyDescent="0.25">
      <c r="F553" s="2"/>
      <c r="G553" s="2"/>
      <c r="H553" s="2"/>
      <c r="I553" s="2"/>
      <c r="J553" s="2"/>
      <c r="K553" s="2"/>
      <c r="L553" s="2"/>
      <c r="M553" s="2"/>
      <c r="N553" s="2"/>
      <c r="O553" s="2"/>
      <c r="P553" s="2"/>
      <c r="Q553" s="2"/>
      <c r="R553" s="2"/>
      <c r="S553" s="2"/>
      <c r="T553" s="2"/>
      <c r="U553" s="2"/>
      <c r="V553" s="2"/>
      <c r="W553" s="2"/>
      <c r="X553" s="2"/>
      <c r="Y553" s="2"/>
      <c r="Z553" s="2"/>
    </row>
    <row r="554" spans="6:26" ht="15.75" customHeight="1" x14ac:dyDescent="0.25">
      <c r="F554" s="2"/>
      <c r="G554" s="2"/>
      <c r="H554" s="2"/>
      <c r="I554" s="2"/>
      <c r="J554" s="2"/>
      <c r="K554" s="2"/>
      <c r="L554" s="2"/>
      <c r="M554" s="2"/>
      <c r="N554" s="2"/>
      <c r="O554" s="2"/>
      <c r="P554" s="2"/>
      <c r="Q554" s="2"/>
      <c r="R554" s="2"/>
      <c r="S554" s="2"/>
      <c r="T554" s="2"/>
      <c r="U554" s="2"/>
      <c r="V554" s="2"/>
      <c r="W554" s="2"/>
      <c r="X554" s="2"/>
      <c r="Y554" s="2"/>
      <c r="Z554" s="2"/>
    </row>
    <row r="555" spans="6:26" ht="15.75" customHeight="1" x14ac:dyDescent="0.25">
      <c r="F555" s="2"/>
      <c r="G555" s="2"/>
      <c r="H555" s="2"/>
      <c r="I555" s="2"/>
      <c r="J555" s="2"/>
      <c r="K555" s="2"/>
      <c r="L555" s="2"/>
      <c r="M555" s="2"/>
      <c r="N555" s="2"/>
      <c r="O555" s="2"/>
      <c r="P555" s="2"/>
      <c r="Q555" s="2"/>
      <c r="R555" s="2"/>
      <c r="S555" s="2"/>
      <c r="T555" s="2"/>
      <c r="U555" s="2"/>
      <c r="V555" s="2"/>
      <c r="W555" s="2"/>
      <c r="X555" s="2"/>
      <c r="Y555" s="2"/>
      <c r="Z555" s="2"/>
    </row>
    <row r="556" spans="6:26" ht="15.75" customHeight="1" x14ac:dyDescent="0.25">
      <c r="F556" s="2"/>
      <c r="G556" s="2"/>
      <c r="H556" s="2"/>
      <c r="I556" s="2"/>
      <c r="J556" s="2"/>
      <c r="K556" s="2"/>
      <c r="L556" s="2"/>
      <c r="M556" s="2"/>
      <c r="N556" s="2"/>
      <c r="O556" s="2"/>
      <c r="P556" s="2"/>
      <c r="Q556" s="2"/>
      <c r="R556" s="2"/>
      <c r="S556" s="2"/>
      <c r="T556" s="2"/>
      <c r="U556" s="2"/>
      <c r="V556" s="2"/>
      <c r="W556" s="2"/>
      <c r="X556" s="2"/>
      <c r="Y556" s="2"/>
      <c r="Z556" s="2"/>
    </row>
    <row r="557" spans="6:26" ht="15.75" customHeight="1" x14ac:dyDescent="0.25">
      <c r="F557" s="2"/>
      <c r="G557" s="2"/>
      <c r="H557" s="2"/>
      <c r="I557" s="2"/>
      <c r="J557" s="2"/>
      <c r="K557" s="2"/>
      <c r="L557" s="2"/>
      <c r="M557" s="2"/>
      <c r="N557" s="2"/>
      <c r="O557" s="2"/>
      <c r="P557" s="2"/>
      <c r="Q557" s="2"/>
      <c r="R557" s="2"/>
      <c r="S557" s="2"/>
      <c r="T557" s="2"/>
      <c r="U557" s="2"/>
      <c r="V557" s="2"/>
      <c r="W557" s="2"/>
      <c r="X557" s="2"/>
      <c r="Y557" s="2"/>
      <c r="Z557" s="2"/>
    </row>
    <row r="558" spans="6:26" ht="15.75" customHeight="1" x14ac:dyDescent="0.25">
      <c r="F558" s="2"/>
      <c r="G558" s="2"/>
      <c r="H558" s="2"/>
      <c r="I558" s="2"/>
      <c r="J558" s="2"/>
      <c r="K558" s="2"/>
      <c r="L558" s="2"/>
      <c r="M558" s="2"/>
      <c r="N558" s="2"/>
      <c r="O558" s="2"/>
      <c r="P558" s="2"/>
      <c r="Q558" s="2"/>
      <c r="R558" s="2"/>
      <c r="S558" s="2"/>
      <c r="T558" s="2"/>
      <c r="U558" s="2"/>
      <c r="V558" s="2"/>
      <c r="W558" s="2"/>
      <c r="X558" s="2"/>
      <c r="Y558" s="2"/>
      <c r="Z558" s="2"/>
    </row>
    <row r="559" spans="6:26" ht="15.75" customHeight="1" x14ac:dyDescent="0.25">
      <c r="F559" s="2"/>
      <c r="G559" s="2"/>
      <c r="H559" s="2"/>
      <c r="I559" s="2"/>
      <c r="J559" s="2"/>
      <c r="K559" s="2"/>
      <c r="L559" s="2"/>
      <c r="M559" s="2"/>
      <c r="N559" s="2"/>
      <c r="O559" s="2"/>
      <c r="P559" s="2"/>
      <c r="Q559" s="2"/>
      <c r="R559" s="2"/>
      <c r="S559" s="2"/>
      <c r="T559" s="2"/>
      <c r="U559" s="2"/>
      <c r="V559" s="2"/>
      <c r="W559" s="2"/>
      <c r="X559" s="2"/>
      <c r="Y559" s="2"/>
      <c r="Z559" s="2"/>
    </row>
    <row r="560" spans="6:26" ht="15.75" customHeight="1" x14ac:dyDescent="0.25">
      <c r="F560" s="2"/>
      <c r="G560" s="2"/>
      <c r="H560" s="2"/>
      <c r="I560" s="2"/>
      <c r="J560" s="2"/>
      <c r="K560" s="2"/>
      <c r="L560" s="2"/>
      <c r="M560" s="2"/>
      <c r="N560" s="2"/>
      <c r="O560" s="2"/>
      <c r="P560" s="2"/>
      <c r="Q560" s="2"/>
      <c r="R560" s="2"/>
      <c r="S560" s="2"/>
      <c r="T560" s="2"/>
      <c r="U560" s="2"/>
      <c r="V560" s="2"/>
      <c r="W560" s="2"/>
      <c r="X560" s="2"/>
      <c r="Y560" s="2"/>
      <c r="Z560" s="2"/>
    </row>
    <row r="561" spans="6:26" ht="15.75" customHeight="1" x14ac:dyDescent="0.25">
      <c r="F561" s="2"/>
      <c r="G561" s="2"/>
      <c r="H561" s="2"/>
      <c r="I561" s="2"/>
      <c r="J561" s="2"/>
      <c r="K561" s="2"/>
      <c r="L561" s="2"/>
      <c r="M561" s="2"/>
      <c r="N561" s="2"/>
      <c r="O561" s="2"/>
      <c r="P561" s="2"/>
      <c r="Q561" s="2"/>
      <c r="R561" s="2"/>
      <c r="S561" s="2"/>
      <c r="T561" s="2"/>
      <c r="U561" s="2"/>
      <c r="V561" s="2"/>
      <c r="W561" s="2"/>
      <c r="X561" s="2"/>
      <c r="Y561" s="2"/>
      <c r="Z561" s="2"/>
    </row>
    <row r="562" spans="6:26" ht="15.75" customHeight="1" x14ac:dyDescent="0.25">
      <c r="F562" s="2"/>
      <c r="G562" s="2"/>
      <c r="H562" s="2"/>
      <c r="I562" s="2"/>
      <c r="J562" s="2"/>
      <c r="K562" s="2"/>
      <c r="L562" s="2"/>
      <c r="M562" s="2"/>
      <c r="N562" s="2"/>
      <c r="O562" s="2"/>
      <c r="P562" s="2"/>
      <c r="Q562" s="2"/>
      <c r="R562" s="2"/>
      <c r="S562" s="2"/>
      <c r="T562" s="2"/>
      <c r="U562" s="2"/>
      <c r="V562" s="2"/>
      <c r="W562" s="2"/>
      <c r="X562" s="2"/>
      <c r="Y562" s="2"/>
      <c r="Z562" s="2"/>
    </row>
    <row r="563" spans="6:26" ht="15.75" customHeight="1" x14ac:dyDescent="0.25">
      <c r="F563" s="2"/>
      <c r="G563" s="2"/>
      <c r="H563" s="2"/>
      <c r="I563" s="2"/>
      <c r="J563" s="2"/>
      <c r="K563" s="2"/>
      <c r="L563" s="2"/>
      <c r="M563" s="2"/>
      <c r="N563" s="2"/>
      <c r="O563" s="2"/>
      <c r="P563" s="2"/>
      <c r="Q563" s="2"/>
      <c r="R563" s="2"/>
      <c r="S563" s="2"/>
      <c r="T563" s="2"/>
      <c r="U563" s="2"/>
      <c r="V563" s="2"/>
      <c r="W563" s="2"/>
      <c r="X563" s="2"/>
      <c r="Y563" s="2"/>
      <c r="Z563" s="2"/>
    </row>
    <row r="564" spans="6:26" ht="15.75" customHeight="1" x14ac:dyDescent="0.25">
      <c r="F564" s="2"/>
      <c r="G564" s="2"/>
      <c r="H564" s="2"/>
      <c r="I564" s="2"/>
      <c r="J564" s="2"/>
      <c r="K564" s="2"/>
      <c r="L564" s="2"/>
      <c r="M564" s="2"/>
      <c r="N564" s="2"/>
      <c r="O564" s="2"/>
      <c r="P564" s="2"/>
      <c r="Q564" s="2"/>
      <c r="R564" s="2"/>
      <c r="S564" s="2"/>
      <c r="T564" s="2"/>
      <c r="U564" s="2"/>
      <c r="V564" s="2"/>
      <c r="W564" s="2"/>
      <c r="X564" s="2"/>
      <c r="Y564" s="2"/>
      <c r="Z564" s="2"/>
    </row>
    <row r="565" spans="6:26" ht="15.75" customHeight="1" x14ac:dyDescent="0.25">
      <c r="F565" s="2"/>
      <c r="G565" s="2"/>
      <c r="H565" s="2"/>
      <c r="I565" s="2"/>
      <c r="J565" s="2"/>
      <c r="K565" s="2"/>
      <c r="L565" s="2"/>
      <c r="M565" s="2"/>
      <c r="N565" s="2"/>
      <c r="O565" s="2"/>
      <c r="P565" s="2"/>
      <c r="Q565" s="2"/>
      <c r="R565" s="2"/>
      <c r="S565" s="2"/>
      <c r="T565" s="2"/>
      <c r="U565" s="2"/>
      <c r="V565" s="2"/>
      <c r="W565" s="2"/>
      <c r="X565" s="2"/>
      <c r="Y565" s="2"/>
      <c r="Z565" s="2"/>
    </row>
    <row r="566" spans="6:26" ht="15.75" customHeight="1" x14ac:dyDescent="0.25">
      <c r="F566" s="2"/>
      <c r="G566" s="2"/>
      <c r="H566" s="2"/>
      <c r="I566" s="2"/>
      <c r="J566" s="2"/>
      <c r="K566" s="2"/>
      <c r="L566" s="2"/>
      <c r="M566" s="2"/>
      <c r="N566" s="2"/>
      <c r="O566" s="2"/>
      <c r="P566" s="2"/>
      <c r="Q566" s="2"/>
      <c r="R566" s="2"/>
      <c r="S566" s="2"/>
      <c r="T566" s="2"/>
      <c r="U566" s="2"/>
      <c r="V566" s="2"/>
      <c r="W566" s="2"/>
      <c r="X566" s="2"/>
      <c r="Y566" s="2"/>
      <c r="Z566" s="2"/>
    </row>
    <row r="567" spans="6:26" ht="15.75" customHeight="1" x14ac:dyDescent="0.25">
      <c r="F567" s="2"/>
      <c r="G567" s="2"/>
      <c r="H567" s="2"/>
      <c r="I567" s="2"/>
      <c r="J567" s="2"/>
      <c r="K567" s="2"/>
      <c r="L567" s="2"/>
      <c r="M567" s="2"/>
      <c r="N567" s="2"/>
      <c r="O567" s="2"/>
      <c r="P567" s="2"/>
      <c r="Q567" s="2"/>
      <c r="R567" s="2"/>
      <c r="S567" s="2"/>
      <c r="T567" s="2"/>
      <c r="U567" s="2"/>
      <c r="V567" s="2"/>
      <c r="W567" s="2"/>
      <c r="X567" s="2"/>
      <c r="Y567" s="2"/>
      <c r="Z567" s="2"/>
    </row>
    <row r="568" spans="6:26" ht="15.75" customHeight="1" x14ac:dyDescent="0.25">
      <c r="F568" s="2"/>
      <c r="G568" s="2"/>
      <c r="H568" s="2"/>
      <c r="I568" s="2"/>
      <c r="J568" s="2"/>
      <c r="K568" s="2"/>
      <c r="L568" s="2"/>
      <c r="M568" s="2"/>
      <c r="N568" s="2"/>
      <c r="O568" s="2"/>
      <c r="P568" s="2"/>
      <c r="Q568" s="2"/>
      <c r="R568" s="2"/>
      <c r="S568" s="2"/>
      <c r="T568" s="2"/>
      <c r="U568" s="2"/>
      <c r="V568" s="2"/>
      <c r="W568" s="2"/>
      <c r="X568" s="2"/>
      <c r="Y568" s="2"/>
      <c r="Z568" s="2"/>
    </row>
    <row r="569" spans="6:26" ht="15.75" customHeight="1" x14ac:dyDescent="0.25">
      <c r="F569" s="2"/>
      <c r="G569" s="2"/>
      <c r="H569" s="2"/>
      <c r="I569" s="2"/>
      <c r="J569" s="2"/>
      <c r="K569" s="2"/>
      <c r="L569" s="2"/>
      <c r="M569" s="2"/>
      <c r="N569" s="2"/>
      <c r="O569" s="2"/>
      <c r="P569" s="2"/>
      <c r="Q569" s="2"/>
      <c r="R569" s="2"/>
      <c r="S569" s="2"/>
      <c r="T569" s="2"/>
      <c r="U569" s="2"/>
      <c r="V569" s="2"/>
      <c r="W569" s="2"/>
      <c r="X569" s="2"/>
      <c r="Y569" s="2"/>
      <c r="Z569" s="2"/>
    </row>
    <row r="570" spans="6:26" ht="15.75" customHeight="1" x14ac:dyDescent="0.25">
      <c r="F570" s="2"/>
      <c r="G570" s="2"/>
      <c r="H570" s="2"/>
      <c r="I570" s="2"/>
      <c r="J570" s="2"/>
      <c r="K570" s="2"/>
      <c r="L570" s="2"/>
      <c r="M570" s="2"/>
      <c r="N570" s="2"/>
      <c r="O570" s="2"/>
      <c r="P570" s="2"/>
      <c r="Q570" s="2"/>
      <c r="R570" s="2"/>
      <c r="S570" s="2"/>
      <c r="T570" s="2"/>
      <c r="U570" s="2"/>
      <c r="V570" s="2"/>
      <c r="W570" s="2"/>
      <c r="X570" s="2"/>
      <c r="Y570" s="2"/>
      <c r="Z570" s="2"/>
    </row>
    <row r="571" spans="6:26" ht="15.75" customHeight="1" x14ac:dyDescent="0.25">
      <c r="F571" s="2"/>
      <c r="G571" s="2"/>
      <c r="H571" s="2"/>
      <c r="I571" s="2"/>
      <c r="J571" s="2"/>
      <c r="K571" s="2"/>
      <c r="L571" s="2"/>
      <c r="M571" s="2"/>
      <c r="N571" s="2"/>
      <c r="O571" s="2"/>
      <c r="P571" s="2"/>
      <c r="Q571" s="2"/>
      <c r="R571" s="2"/>
      <c r="S571" s="2"/>
      <c r="T571" s="2"/>
      <c r="U571" s="2"/>
      <c r="V571" s="2"/>
      <c r="W571" s="2"/>
      <c r="X571" s="2"/>
      <c r="Y571" s="2"/>
      <c r="Z571" s="2"/>
    </row>
    <row r="572" spans="6:26" ht="15.75" customHeight="1" x14ac:dyDescent="0.25">
      <c r="F572" s="2"/>
      <c r="G572" s="2"/>
      <c r="H572" s="2"/>
      <c r="I572" s="2"/>
      <c r="J572" s="2"/>
      <c r="K572" s="2"/>
      <c r="L572" s="2"/>
      <c r="M572" s="2"/>
      <c r="N572" s="2"/>
      <c r="O572" s="2"/>
      <c r="P572" s="2"/>
      <c r="Q572" s="2"/>
      <c r="R572" s="2"/>
      <c r="S572" s="2"/>
      <c r="T572" s="2"/>
      <c r="U572" s="2"/>
      <c r="V572" s="2"/>
      <c r="W572" s="2"/>
      <c r="X572" s="2"/>
      <c r="Y572" s="2"/>
      <c r="Z572" s="2"/>
    </row>
    <row r="573" spans="6:26" ht="15.75" customHeight="1" x14ac:dyDescent="0.25">
      <c r="F573" s="2"/>
      <c r="G573" s="2"/>
      <c r="H573" s="2"/>
      <c r="I573" s="2"/>
      <c r="J573" s="2"/>
      <c r="K573" s="2"/>
      <c r="L573" s="2"/>
      <c r="M573" s="2"/>
      <c r="N573" s="2"/>
      <c r="O573" s="2"/>
      <c r="P573" s="2"/>
      <c r="Q573" s="2"/>
      <c r="R573" s="2"/>
      <c r="S573" s="2"/>
      <c r="T573" s="2"/>
      <c r="U573" s="2"/>
      <c r="V573" s="2"/>
      <c r="W573" s="2"/>
      <c r="X573" s="2"/>
      <c r="Y573" s="2"/>
      <c r="Z573" s="2"/>
    </row>
    <row r="574" spans="6:26" ht="15.75" customHeight="1" x14ac:dyDescent="0.25">
      <c r="F574" s="2"/>
      <c r="G574" s="2"/>
      <c r="H574" s="2"/>
      <c r="I574" s="2"/>
      <c r="J574" s="2"/>
      <c r="K574" s="2"/>
      <c r="L574" s="2"/>
      <c r="M574" s="2"/>
      <c r="N574" s="2"/>
      <c r="O574" s="2"/>
      <c r="P574" s="2"/>
      <c r="Q574" s="2"/>
      <c r="R574" s="2"/>
      <c r="S574" s="2"/>
      <c r="T574" s="2"/>
      <c r="U574" s="2"/>
      <c r="V574" s="2"/>
      <c r="W574" s="2"/>
      <c r="X574" s="2"/>
      <c r="Y574" s="2"/>
      <c r="Z574" s="2"/>
    </row>
    <row r="575" spans="6:26" ht="15.75" customHeight="1" x14ac:dyDescent="0.25">
      <c r="F575" s="2"/>
      <c r="G575" s="2"/>
      <c r="H575" s="2"/>
      <c r="I575" s="2"/>
      <c r="J575" s="2"/>
      <c r="K575" s="2"/>
      <c r="L575" s="2"/>
      <c r="M575" s="2"/>
      <c r="N575" s="2"/>
      <c r="O575" s="2"/>
      <c r="P575" s="2"/>
      <c r="Q575" s="2"/>
      <c r="R575" s="2"/>
      <c r="S575" s="2"/>
      <c r="T575" s="2"/>
      <c r="U575" s="2"/>
      <c r="V575" s="2"/>
      <c r="W575" s="2"/>
      <c r="X575" s="2"/>
      <c r="Y575" s="2"/>
      <c r="Z575" s="2"/>
    </row>
    <row r="576" spans="6:26" ht="15.75" customHeight="1" x14ac:dyDescent="0.25">
      <c r="F576" s="2"/>
      <c r="G576" s="2"/>
      <c r="H576" s="2"/>
      <c r="I576" s="2"/>
      <c r="J576" s="2"/>
      <c r="K576" s="2"/>
      <c r="L576" s="2"/>
      <c r="M576" s="2"/>
      <c r="N576" s="2"/>
      <c r="O576" s="2"/>
      <c r="P576" s="2"/>
      <c r="Q576" s="2"/>
      <c r="R576" s="2"/>
      <c r="S576" s="2"/>
      <c r="T576" s="2"/>
      <c r="U576" s="2"/>
      <c r="V576" s="2"/>
      <c r="W576" s="2"/>
      <c r="X576" s="2"/>
      <c r="Y576" s="2"/>
      <c r="Z576" s="2"/>
    </row>
    <row r="577" spans="6:26" ht="15.75" customHeight="1" x14ac:dyDescent="0.25">
      <c r="F577" s="2"/>
      <c r="G577" s="2"/>
      <c r="H577" s="2"/>
      <c r="I577" s="2"/>
      <c r="J577" s="2"/>
      <c r="K577" s="2"/>
      <c r="L577" s="2"/>
      <c r="M577" s="2"/>
      <c r="N577" s="2"/>
      <c r="O577" s="2"/>
      <c r="P577" s="2"/>
      <c r="Q577" s="2"/>
      <c r="R577" s="2"/>
      <c r="S577" s="2"/>
      <c r="T577" s="2"/>
      <c r="U577" s="2"/>
      <c r="V577" s="2"/>
      <c r="W577" s="2"/>
      <c r="X577" s="2"/>
      <c r="Y577" s="2"/>
      <c r="Z577" s="2"/>
    </row>
    <row r="578" spans="6:26" ht="15.75" customHeight="1" x14ac:dyDescent="0.25">
      <c r="F578" s="2"/>
      <c r="G578" s="2"/>
      <c r="H578" s="2"/>
      <c r="I578" s="2"/>
      <c r="J578" s="2"/>
      <c r="K578" s="2"/>
      <c r="L578" s="2"/>
      <c r="M578" s="2"/>
      <c r="N578" s="2"/>
      <c r="O578" s="2"/>
      <c r="P578" s="2"/>
      <c r="Q578" s="2"/>
      <c r="R578" s="2"/>
      <c r="S578" s="2"/>
      <c r="T578" s="2"/>
      <c r="U578" s="2"/>
      <c r="V578" s="2"/>
      <c r="W578" s="2"/>
      <c r="X578" s="2"/>
      <c r="Y578" s="2"/>
      <c r="Z578" s="2"/>
    </row>
    <row r="579" spans="6:26" ht="15.75" customHeight="1" x14ac:dyDescent="0.25">
      <c r="F579" s="2"/>
      <c r="G579" s="2"/>
      <c r="H579" s="2"/>
      <c r="I579" s="2"/>
      <c r="J579" s="2"/>
      <c r="K579" s="2"/>
      <c r="L579" s="2"/>
      <c r="M579" s="2"/>
      <c r="N579" s="2"/>
      <c r="O579" s="2"/>
      <c r="P579" s="2"/>
      <c r="Q579" s="2"/>
      <c r="R579" s="2"/>
      <c r="S579" s="2"/>
      <c r="T579" s="2"/>
      <c r="U579" s="2"/>
      <c r="V579" s="2"/>
      <c r="W579" s="2"/>
      <c r="X579" s="2"/>
      <c r="Y579" s="2"/>
      <c r="Z579" s="2"/>
    </row>
    <row r="580" spans="6:26" ht="15.75" customHeight="1" x14ac:dyDescent="0.25">
      <c r="F580" s="2"/>
      <c r="G580" s="2"/>
      <c r="H580" s="2"/>
      <c r="I580" s="2"/>
      <c r="J580" s="2"/>
      <c r="K580" s="2"/>
      <c r="L580" s="2"/>
      <c r="M580" s="2"/>
      <c r="N580" s="2"/>
      <c r="O580" s="2"/>
      <c r="P580" s="2"/>
      <c r="Q580" s="2"/>
      <c r="R580" s="2"/>
      <c r="S580" s="2"/>
      <c r="T580" s="2"/>
      <c r="U580" s="2"/>
      <c r="V580" s="2"/>
      <c r="W580" s="2"/>
      <c r="X580" s="2"/>
      <c r="Y580" s="2"/>
      <c r="Z580" s="2"/>
    </row>
    <row r="581" spans="6:26" ht="15.75" customHeight="1" x14ac:dyDescent="0.25">
      <c r="F581" s="2"/>
      <c r="G581" s="2"/>
      <c r="H581" s="2"/>
      <c r="I581" s="2"/>
      <c r="J581" s="2"/>
      <c r="K581" s="2"/>
      <c r="L581" s="2"/>
      <c r="M581" s="2"/>
      <c r="N581" s="2"/>
      <c r="O581" s="2"/>
      <c r="P581" s="2"/>
      <c r="Q581" s="2"/>
      <c r="R581" s="2"/>
      <c r="S581" s="2"/>
      <c r="T581" s="2"/>
      <c r="U581" s="2"/>
      <c r="V581" s="2"/>
      <c r="W581" s="2"/>
      <c r="X581" s="2"/>
      <c r="Y581" s="2"/>
      <c r="Z581" s="2"/>
    </row>
    <row r="582" spans="6:26" ht="15.75" customHeight="1" x14ac:dyDescent="0.25">
      <c r="F582" s="2"/>
      <c r="G582" s="2"/>
      <c r="H582" s="2"/>
      <c r="I582" s="2"/>
      <c r="J582" s="2"/>
      <c r="K582" s="2"/>
      <c r="L582" s="2"/>
      <c r="M582" s="2"/>
      <c r="N582" s="2"/>
      <c r="O582" s="2"/>
      <c r="P582" s="2"/>
      <c r="Q582" s="2"/>
      <c r="R582" s="2"/>
      <c r="S582" s="2"/>
      <c r="T582" s="2"/>
      <c r="U582" s="2"/>
      <c r="V582" s="2"/>
      <c r="W582" s="2"/>
      <c r="X582" s="2"/>
      <c r="Y582" s="2"/>
      <c r="Z582" s="2"/>
    </row>
    <row r="583" spans="6:26" ht="15.75" customHeight="1" x14ac:dyDescent="0.25">
      <c r="F583" s="2"/>
      <c r="G583" s="2"/>
      <c r="H583" s="2"/>
      <c r="I583" s="2"/>
      <c r="J583" s="2"/>
      <c r="K583" s="2"/>
      <c r="L583" s="2"/>
      <c r="M583" s="2"/>
      <c r="N583" s="2"/>
      <c r="O583" s="2"/>
      <c r="P583" s="2"/>
      <c r="Q583" s="2"/>
      <c r="R583" s="2"/>
      <c r="S583" s="2"/>
      <c r="T583" s="2"/>
      <c r="U583" s="2"/>
      <c r="V583" s="2"/>
      <c r="W583" s="2"/>
      <c r="X583" s="2"/>
      <c r="Y583" s="2"/>
      <c r="Z583" s="2"/>
    </row>
    <row r="584" spans="6:26" ht="15.75" customHeight="1" x14ac:dyDescent="0.25">
      <c r="F584" s="2"/>
      <c r="G584" s="2"/>
      <c r="H584" s="2"/>
      <c r="I584" s="2"/>
      <c r="J584" s="2"/>
      <c r="K584" s="2"/>
      <c r="L584" s="2"/>
      <c r="M584" s="2"/>
      <c r="N584" s="2"/>
      <c r="O584" s="2"/>
      <c r="P584" s="2"/>
      <c r="Q584" s="2"/>
      <c r="R584" s="2"/>
      <c r="S584" s="2"/>
      <c r="T584" s="2"/>
      <c r="U584" s="2"/>
      <c r="V584" s="2"/>
      <c r="W584" s="2"/>
      <c r="X584" s="2"/>
      <c r="Y584" s="2"/>
      <c r="Z584" s="2"/>
    </row>
    <row r="585" spans="6:26" ht="15.75" customHeight="1" x14ac:dyDescent="0.25">
      <c r="F585" s="2"/>
      <c r="G585" s="2"/>
      <c r="H585" s="2"/>
      <c r="I585" s="2"/>
      <c r="J585" s="2"/>
      <c r="K585" s="2"/>
      <c r="L585" s="2"/>
      <c r="M585" s="2"/>
      <c r="N585" s="2"/>
      <c r="O585" s="2"/>
      <c r="P585" s="2"/>
      <c r="Q585" s="2"/>
      <c r="R585" s="2"/>
      <c r="S585" s="2"/>
      <c r="T585" s="2"/>
      <c r="U585" s="2"/>
      <c r="V585" s="2"/>
      <c r="W585" s="2"/>
      <c r="X585" s="2"/>
      <c r="Y585" s="2"/>
      <c r="Z585" s="2"/>
    </row>
    <row r="586" spans="6:26" ht="15.75" customHeight="1" x14ac:dyDescent="0.25">
      <c r="F586" s="2"/>
      <c r="G586" s="2"/>
      <c r="H586" s="2"/>
      <c r="I586" s="2"/>
      <c r="J586" s="2"/>
      <c r="K586" s="2"/>
      <c r="L586" s="2"/>
      <c r="M586" s="2"/>
      <c r="N586" s="2"/>
      <c r="O586" s="2"/>
      <c r="P586" s="2"/>
      <c r="Q586" s="2"/>
      <c r="R586" s="2"/>
      <c r="S586" s="2"/>
      <c r="T586" s="2"/>
      <c r="U586" s="2"/>
      <c r="V586" s="2"/>
      <c r="W586" s="2"/>
      <c r="X586" s="2"/>
      <c r="Y586" s="2"/>
      <c r="Z586" s="2"/>
    </row>
    <row r="587" spans="6:26" ht="15.75" customHeight="1" x14ac:dyDescent="0.25">
      <c r="F587" s="2"/>
      <c r="G587" s="2"/>
      <c r="H587" s="2"/>
      <c r="I587" s="2"/>
      <c r="J587" s="2"/>
      <c r="K587" s="2"/>
      <c r="L587" s="2"/>
      <c r="M587" s="2"/>
      <c r="N587" s="2"/>
      <c r="O587" s="2"/>
      <c r="P587" s="2"/>
      <c r="Q587" s="2"/>
      <c r="R587" s="2"/>
      <c r="S587" s="2"/>
      <c r="T587" s="2"/>
      <c r="U587" s="2"/>
      <c r="V587" s="2"/>
      <c r="W587" s="2"/>
      <c r="X587" s="2"/>
      <c r="Y587" s="2"/>
      <c r="Z587" s="2"/>
    </row>
    <row r="588" spans="6:26" ht="15.75" customHeight="1" x14ac:dyDescent="0.25">
      <c r="F588" s="2"/>
      <c r="G588" s="2"/>
      <c r="H588" s="2"/>
      <c r="I588" s="2"/>
      <c r="J588" s="2"/>
      <c r="K588" s="2"/>
      <c r="L588" s="2"/>
      <c r="M588" s="2"/>
      <c r="N588" s="2"/>
      <c r="O588" s="2"/>
      <c r="P588" s="2"/>
      <c r="Q588" s="2"/>
      <c r="R588" s="2"/>
      <c r="S588" s="2"/>
      <c r="T588" s="2"/>
      <c r="U588" s="2"/>
      <c r="V588" s="2"/>
      <c r="W588" s="2"/>
      <c r="X588" s="2"/>
      <c r="Y588" s="2"/>
      <c r="Z588" s="2"/>
    </row>
    <row r="589" spans="6:26" ht="15.75" customHeight="1" x14ac:dyDescent="0.25">
      <c r="F589" s="2"/>
      <c r="G589" s="2"/>
      <c r="H589" s="2"/>
      <c r="I589" s="2"/>
      <c r="J589" s="2"/>
      <c r="K589" s="2"/>
      <c r="L589" s="2"/>
      <c r="M589" s="2"/>
      <c r="N589" s="2"/>
      <c r="O589" s="2"/>
      <c r="P589" s="2"/>
      <c r="Q589" s="2"/>
      <c r="R589" s="2"/>
      <c r="S589" s="2"/>
      <c r="T589" s="2"/>
      <c r="U589" s="2"/>
      <c r="V589" s="2"/>
      <c r="W589" s="2"/>
      <c r="X589" s="2"/>
      <c r="Y589" s="2"/>
      <c r="Z589" s="2"/>
    </row>
    <row r="590" spans="6:26" ht="15.75" customHeight="1" x14ac:dyDescent="0.25">
      <c r="F590" s="2"/>
      <c r="G590" s="2"/>
      <c r="H590" s="2"/>
      <c r="I590" s="2"/>
      <c r="J590" s="2"/>
      <c r="K590" s="2"/>
      <c r="L590" s="2"/>
      <c r="M590" s="2"/>
      <c r="N590" s="2"/>
      <c r="O590" s="2"/>
      <c r="P590" s="2"/>
      <c r="Q590" s="2"/>
      <c r="R590" s="2"/>
      <c r="S590" s="2"/>
      <c r="T590" s="2"/>
      <c r="U590" s="2"/>
      <c r="V590" s="2"/>
      <c r="W590" s="2"/>
      <c r="X590" s="2"/>
      <c r="Y590" s="2"/>
      <c r="Z590" s="2"/>
    </row>
    <row r="591" spans="6:26" ht="15.75" customHeight="1" x14ac:dyDescent="0.25">
      <c r="F591" s="2"/>
      <c r="G591" s="2"/>
      <c r="H591" s="2"/>
      <c r="I591" s="2"/>
      <c r="J591" s="2"/>
      <c r="K591" s="2"/>
      <c r="L591" s="2"/>
      <c r="M591" s="2"/>
      <c r="N591" s="2"/>
      <c r="O591" s="2"/>
      <c r="P591" s="2"/>
      <c r="Q591" s="2"/>
      <c r="R591" s="2"/>
      <c r="S591" s="2"/>
      <c r="T591" s="2"/>
      <c r="U591" s="2"/>
      <c r="V591" s="2"/>
      <c r="W591" s="2"/>
      <c r="X591" s="2"/>
      <c r="Y591" s="2"/>
      <c r="Z591" s="2"/>
    </row>
    <row r="592" spans="6:26" ht="15.75" customHeight="1" x14ac:dyDescent="0.25">
      <c r="F592" s="2"/>
      <c r="G592" s="2"/>
      <c r="H592" s="2"/>
      <c r="I592" s="2"/>
      <c r="J592" s="2"/>
      <c r="K592" s="2"/>
      <c r="L592" s="2"/>
      <c r="M592" s="2"/>
      <c r="N592" s="2"/>
      <c r="O592" s="2"/>
      <c r="P592" s="2"/>
      <c r="Q592" s="2"/>
      <c r="R592" s="2"/>
      <c r="S592" s="2"/>
      <c r="T592" s="2"/>
      <c r="U592" s="2"/>
      <c r="V592" s="2"/>
      <c r="W592" s="2"/>
      <c r="X592" s="2"/>
      <c r="Y592" s="2"/>
      <c r="Z592" s="2"/>
    </row>
    <row r="593" spans="6:26" ht="15.75" customHeight="1" x14ac:dyDescent="0.25">
      <c r="F593" s="2"/>
      <c r="G593" s="2"/>
      <c r="H593" s="2"/>
      <c r="I593" s="2"/>
      <c r="J593" s="2"/>
      <c r="K593" s="2"/>
      <c r="L593" s="2"/>
      <c r="M593" s="2"/>
      <c r="N593" s="2"/>
      <c r="O593" s="2"/>
      <c r="P593" s="2"/>
      <c r="Q593" s="2"/>
      <c r="R593" s="2"/>
      <c r="S593" s="2"/>
      <c r="T593" s="2"/>
      <c r="U593" s="2"/>
      <c r="V593" s="2"/>
      <c r="W593" s="2"/>
      <c r="X593" s="2"/>
      <c r="Y593" s="2"/>
      <c r="Z593" s="2"/>
    </row>
    <row r="594" spans="6:26" ht="15.75" customHeight="1" x14ac:dyDescent="0.25">
      <c r="F594" s="2"/>
      <c r="G594" s="2"/>
      <c r="H594" s="2"/>
      <c r="I594" s="2"/>
      <c r="J594" s="2"/>
      <c r="K594" s="2"/>
      <c r="L594" s="2"/>
      <c r="M594" s="2"/>
      <c r="N594" s="2"/>
      <c r="O594" s="2"/>
      <c r="P594" s="2"/>
      <c r="Q594" s="2"/>
      <c r="R594" s="2"/>
      <c r="S594" s="2"/>
      <c r="T594" s="2"/>
      <c r="U594" s="2"/>
      <c r="V594" s="2"/>
      <c r="W594" s="2"/>
      <c r="X594" s="2"/>
      <c r="Y594" s="2"/>
      <c r="Z594" s="2"/>
    </row>
    <row r="595" spans="6:26" ht="15.75" customHeight="1" x14ac:dyDescent="0.25">
      <c r="F595" s="2"/>
      <c r="G595" s="2"/>
      <c r="H595" s="2"/>
      <c r="I595" s="2"/>
      <c r="J595" s="2"/>
      <c r="K595" s="2"/>
      <c r="L595" s="2"/>
      <c r="M595" s="2"/>
      <c r="N595" s="2"/>
      <c r="O595" s="2"/>
      <c r="P595" s="2"/>
      <c r="Q595" s="2"/>
      <c r="R595" s="2"/>
      <c r="S595" s="2"/>
      <c r="T595" s="2"/>
      <c r="U595" s="2"/>
      <c r="V595" s="2"/>
      <c r="W595" s="2"/>
      <c r="X595" s="2"/>
      <c r="Y595" s="2"/>
      <c r="Z595" s="2"/>
    </row>
    <row r="596" spans="6:26" ht="15.75" customHeight="1" x14ac:dyDescent="0.25">
      <c r="F596" s="2"/>
      <c r="G596" s="2"/>
      <c r="H596" s="2"/>
      <c r="I596" s="2"/>
      <c r="J596" s="2"/>
      <c r="K596" s="2"/>
      <c r="L596" s="2"/>
      <c r="M596" s="2"/>
      <c r="N596" s="2"/>
      <c r="O596" s="2"/>
      <c r="P596" s="2"/>
      <c r="Q596" s="2"/>
      <c r="R596" s="2"/>
      <c r="S596" s="2"/>
      <c r="T596" s="2"/>
      <c r="U596" s="2"/>
      <c r="V596" s="2"/>
      <c r="W596" s="2"/>
      <c r="X596" s="2"/>
      <c r="Y596" s="2"/>
      <c r="Z596" s="2"/>
    </row>
    <row r="597" spans="6:26" ht="15.75" customHeight="1" x14ac:dyDescent="0.25">
      <c r="F597" s="2"/>
      <c r="G597" s="2"/>
      <c r="H597" s="2"/>
      <c r="I597" s="2"/>
      <c r="J597" s="2"/>
      <c r="K597" s="2"/>
      <c r="L597" s="2"/>
      <c r="M597" s="2"/>
      <c r="N597" s="2"/>
      <c r="O597" s="2"/>
      <c r="P597" s="2"/>
      <c r="Q597" s="2"/>
      <c r="R597" s="2"/>
      <c r="S597" s="2"/>
      <c r="T597" s="2"/>
      <c r="U597" s="2"/>
      <c r="V597" s="2"/>
      <c r="W597" s="2"/>
      <c r="X597" s="2"/>
      <c r="Y597" s="2"/>
      <c r="Z597" s="2"/>
    </row>
    <row r="598" spans="6:26" ht="15.75" customHeight="1" x14ac:dyDescent="0.25">
      <c r="F598" s="2"/>
      <c r="G598" s="2"/>
      <c r="H598" s="2"/>
      <c r="I598" s="2"/>
      <c r="J598" s="2"/>
      <c r="K598" s="2"/>
      <c r="L598" s="2"/>
      <c r="M598" s="2"/>
      <c r="N598" s="2"/>
      <c r="O598" s="2"/>
      <c r="P598" s="2"/>
      <c r="Q598" s="2"/>
      <c r="R598" s="2"/>
      <c r="S598" s="2"/>
      <c r="T598" s="2"/>
      <c r="U598" s="2"/>
      <c r="V598" s="2"/>
      <c r="W598" s="2"/>
      <c r="X598" s="2"/>
      <c r="Y598" s="2"/>
      <c r="Z598" s="2"/>
    </row>
    <row r="599" spans="6:26" ht="15.75" customHeight="1" x14ac:dyDescent="0.25">
      <c r="F599" s="2"/>
      <c r="G599" s="2"/>
      <c r="H599" s="2"/>
      <c r="I599" s="2"/>
      <c r="J599" s="2"/>
      <c r="K599" s="2"/>
      <c r="L599" s="2"/>
      <c r="M599" s="2"/>
      <c r="N599" s="2"/>
      <c r="O599" s="2"/>
      <c r="P599" s="2"/>
      <c r="Q599" s="2"/>
      <c r="R599" s="2"/>
      <c r="S599" s="2"/>
      <c r="T599" s="2"/>
      <c r="U599" s="2"/>
      <c r="V599" s="2"/>
      <c r="W599" s="2"/>
      <c r="X599" s="2"/>
      <c r="Y599" s="2"/>
      <c r="Z599" s="2"/>
    </row>
    <row r="600" spans="6:26" ht="15.75" customHeight="1" x14ac:dyDescent="0.25">
      <c r="F600" s="2"/>
      <c r="G600" s="2"/>
      <c r="H600" s="2"/>
      <c r="I600" s="2"/>
      <c r="J600" s="2"/>
      <c r="K600" s="2"/>
      <c r="L600" s="2"/>
      <c r="M600" s="2"/>
      <c r="N600" s="2"/>
      <c r="O600" s="2"/>
      <c r="P600" s="2"/>
      <c r="Q600" s="2"/>
      <c r="R600" s="2"/>
      <c r="S600" s="2"/>
      <c r="T600" s="2"/>
      <c r="U600" s="2"/>
      <c r="V600" s="2"/>
      <c r="W600" s="2"/>
      <c r="X600" s="2"/>
      <c r="Y600" s="2"/>
      <c r="Z600" s="2"/>
    </row>
    <row r="601" spans="6:26" ht="15.75" customHeight="1" x14ac:dyDescent="0.25">
      <c r="F601" s="2"/>
      <c r="G601" s="2"/>
      <c r="H601" s="2"/>
      <c r="I601" s="2"/>
      <c r="J601" s="2"/>
      <c r="K601" s="2"/>
      <c r="L601" s="2"/>
      <c r="M601" s="2"/>
      <c r="N601" s="2"/>
      <c r="O601" s="2"/>
      <c r="P601" s="2"/>
      <c r="Q601" s="2"/>
      <c r="R601" s="2"/>
      <c r="S601" s="2"/>
      <c r="T601" s="2"/>
      <c r="U601" s="2"/>
      <c r="V601" s="2"/>
      <c r="W601" s="2"/>
      <c r="X601" s="2"/>
      <c r="Y601" s="2"/>
      <c r="Z601" s="2"/>
    </row>
    <row r="602" spans="6:26" ht="15.75" customHeight="1" x14ac:dyDescent="0.25">
      <c r="F602" s="2"/>
      <c r="G602" s="2"/>
      <c r="H602" s="2"/>
      <c r="I602" s="2"/>
      <c r="J602" s="2"/>
      <c r="K602" s="2"/>
      <c r="L602" s="2"/>
      <c r="M602" s="2"/>
      <c r="N602" s="2"/>
      <c r="O602" s="2"/>
      <c r="P602" s="2"/>
      <c r="Q602" s="2"/>
      <c r="R602" s="2"/>
      <c r="S602" s="2"/>
      <c r="T602" s="2"/>
      <c r="U602" s="2"/>
      <c r="V602" s="2"/>
      <c r="W602" s="2"/>
      <c r="X602" s="2"/>
      <c r="Y602" s="2"/>
      <c r="Z602" s="2"/>
    </row>
    <row r="603" spans="6:26" ht="15.75" customHeight="1" x14ac:dyDescent="0.25">
      <c r="F603" s="2"/>
      <c r="G603" s="2"/>
      <c r="H603" s="2"/>
      <c r="I603" s="2"/>
      <c r="J603" s="2"/>
      <c r="K603" s="2"/>
      <c r="L603" s="2"/>
      <c r="M603" s="2"/>
      <c r="N603" s="2"/>
      <c r="O603" s="2"/>
      <c r="P603" s="2"/>
      <c r="Q603" s="2"/>
      <c r="R603" s="2"/>
      <c r="S603" s="2"/>
      <c r="T603" s="2"/>
      <c r="U603" s="2"/>
      <c r="V603" s="2"/>
      <c r="W603" s="2"/>
      <c r="X603" s="2"/>
      <c r="Y603" s="2"/>
      <c r="Z603" s="2"/>
    </row>
    <row r="604" spans="6:26" ht="15.75" customHeight="1" x14ac:dyDescent="0.25">
      <c r="F604" s="2"/>
      <c r="G604" s="2"/>
      <c r="H604" s="2"/>
      <c r="I604" s="2"/>
      <c r="J604" s="2"/>
      <c r="K604" s="2"/>
      <c r="L604" s="2"/>
      <c r="M604" s="2"/>
      <c r="N604" s="2"/>
      <c r="O604" s="2"/>
      <c r="P604" s="2"/>
      <c r="Q604" s="2"/>
      <c r="R604" s="2"/>
      <c r="S604" s="2"/>
      <c r="T604" s="2"/>
      <c r="U604" s="2"/>
      <c r="V604" s="2"/>
      <c r="W604" s="2"/>
      <c r="X604" s="2"/>
      <c r="Y604" s="2"/>
      <c r="Z604" s="2"/>
    </row>
    <row r="605" spans="6:26" ht="15.75" customHeight="1" x14ac:dyDescent="0.25">
      <c r="F605" s="2"/>
      <c r="G605" s="2"/>
      <c r="H605" s="2"/>
      <c r="I605" s="2"/>
      <c r="J605" s="2"/>
      <c r="K605" s="2"/>
      <c r="L605" s="2"/>
      <c r="M605" s="2"/>
      <c r="N605" s="2"/>
      <c r="O605" s="2"/>
      <c r="P605" s="2"/>
      <c r="Q605" s="2"/>
      <c r="R605" s="2"/>
      <c r="S605" s="2"/>
      <c r="T605" s="2"/>
      <c r="U605" s="2"/>
      <c r="V605" s="2"/>
      <c r="W605" s="2"/>
      <c r="X605" s="2"/>
      <c r="Y605" s="2"/>
      <c r="Z605" s="2"/>
    </row>
    <row r="606" spans="6:26" ht="15.75" customHeight="1" x14ac:dyDescent="0.25">
      <c r="F606" s="2"/>
      <c r="G606" s="2"/>
      <c r="H606" s="2"/>
      <c r="I606" s="2"/>
      <c r="J606" s="2"/>
      <c r="K606" s="2"/>
      <c r="L606" s="2"/>
      <c r="M606" s="2"/>
      <c r="N606" s="2"/>
      <c r="O606" s="2"/>
      <c r="P606" s="2"/>
      <c r="Q606" s="2"/>
      <c r="R606" s="2"/>
      <c r="S606" s="2"/>
      <c r="T606" s="2"/>
      <c r="U606" s="2"/>
      <c r="V606" s="2"/>
      <c r="W606" s="2"/>
      <c r="X606" s="2"/>
      <c r="Y606" s="2"/>
      <c r="Z606" s="2"/>
    </row>
    <row r="607" spans="6:26" ht="15.75" customHeight="1" x14ac:dyDescent="0.25">
      <c r="F607" s="2"/>
      <c r="G607" s="2"/>
      <c r="H607" s="2"/>
      <c r="I607" s="2"/>
      <c r="J607" s="2"/>
      <c r="K607" s="2"/>
      <c r="L607" s="2"/>
      <c r="M607" s="2"/>
      <c r="N607" s="2"/>
      <c r="O607" s="2"/>
      <c r="P607" s="2"/>
      <c r="Q607" s="2"/>
      <c r="R607" s="2"/>
      <c r="S607" s="2"/>
      <c r="T607" s="2"/>
      <c r="U607" s="2"/>
      <c r="V607" s="2"/>
      <c r="W607" s="2"/>
      <c r="X607" s="2"/>
      <c r="Y607" s="2"/>
      <c r="Z607" s="2"/>
    </row>
    <row r="608" spans="6:26" ht="15.75" customHeight="1" x14ac:dyDescent="0.25">
      <c r="F608" s="2"/>
      <c r="G608" s="2"/>
      <c r="H608" s="2"/>
      <c r="I608" s="2"/>
      <c r="J608" s="2"/>
      <c r="K608" s="2"/>
      <c r="L608" s="2"/>
      <c r="M608" s="2"/>
      <c r="N608" s="2"/>
      <c r="O608" s="2"/>
      <c r="P608" s="2"/>
      <c r="Q608" s="2"/>
      <c r="R608" s="2"/>
      <c r="S608" s="2"/>
      <c r="T608" s="2"/>
      <c r="U608" s="2"/>
      <c r="V608" s="2"/>
      <c r="W608" s="2"/>
      <c r="X608" s="2"/>
      <c r="Y608" s="2"/>
      <c r="Z608" s="2"/>
    </row>
    <row r="609" spans="6:26" ht="15.75" customHeight="1" x14ac:dyDescent="0.25">
      <c r="F609" s="2"/>
      <c r="G609" s="2"/>
      <c r="H609" s="2"/>
      <c r="I609" s="2"/>
      <c r="J609" s="2"/>
      <c r="K609" s="2"/>
      <c r="L609" s="2"/>
      <c r="M609" s="2"/>
      <c r="N609" s="2"/>
      <c r="O609" s="2"/>
      <c r="P609" s="2"/>
      <c r="Q609" s="2"/>
      <c r="R609" s="2"/>
      <c r="S609" s="2"/>
      <c r="T609" s="2"/>
      <c r="U609" s="2"/>
      <c r="V609" s="2"/>
      <c r="W609" s="2"/>
      <c r="X609" s="2"/>
      <c r="Y609" s="2"/>
      <c r="Z609" s="2"/>
    </row>
    <row r="610" spans="6:26" ht="15.75" customHeight="1" x14ac:dyDescent="0.25">
      <c r="F610" s="2"/>
      <c r="G610" s="2"/>
      <c r="H610" s="2"/>
      <c r="I610" s="2"/>
      <c r="J610" s="2"/>
      <c r="K610" s="2"/>
      <c r="L610" s="2"/>
      <c r="M610" s="2"/>
      <c r="N610" s="2"/>
      <c r="O610" s="2"/>
      <c r="P610" s="2"/>
      <c r="Q610" s="2"/>
      <c r="R610" s="2"/>
      <c r="S610" s="2"/>
      <c r="T610" s="2"/>
      <c r="U610" s="2"/>
      <c r="V610" s="2"/>
      <c r="W610" s="2"/>
      <c r="X610" s="2"/>
      <c r="Y610" s="2"/>
      <c r="Z610" s="2"/>
    </row>
    <row r="611" spans="6:26" ht="15.75" customHeight="1" x14ac:dyDescent="0.25">
      <c r="F611" s="2"/>
      <c r="G611" s="2"/>
      <c r="H611" s="2"/>
      <c r="I611" s="2"/>
      <c r="J611" s="2"/>
      <c r="K611" s="2"/>
      <c r="L611" s="2"/>
      <c r="M611" s="2"/>
      <c r="N611" s="2"/>
      <c r="O611" s="2"/>
      <c r="P611" s="2"/>
      <c r="Q611" s="2"/>
      <c r="R611" s="2"/>
      <c r="S611" s="2"/>
      <c r="T611" s="2"/>
      <c r="U611" s="2"/>
      <c r="V611" s="2"/>
      <c r="W611" s="2"/>
      <c r="X611" s="2"/>
      <c r="Y611" s="2"/>
      <c r="Z611" s="2"/>
    </row>
    <row r="612" spans="6:26" ht="15.75" customHeight="1" x14ac:dyDescent="0.25">
      <c r="F612" s="2"/>
      <c r="G612" s="2"/>
      <c r="H612" s="2"/>
      <c r="I612" s="2"/>
      <c r="J612" s="2"/>
      <c r="K612" s="2"/>
      <c r="L612" s="2"/>
      <c r="M612" s="2"/>
      <c r="N612" s="2"/>
      <c r="O612" s="2"/>
      <c r="P612" s="2"/>
      <c r="Q612" s="2"/>
      <c r="R612" s="2"/>
      <c r="S612" s="2"/>
      <c r="T612" s="2"/>
      <c r="U612" s="2"/>
      <c r="V612" s="2"/>
      <c r="W612" s="2"/>
      <c r="X612" s="2"/>
      <c r="Y612" s="2"/>
      <c r="Z612" s="2"/>
    </row>
    <row r="613" spans="6:26" ht="15.75" customHeight="1" x14ac:dyDescent="0.25">
      <c r="F613" s="2"/>
      <c r="G613" s="2"/>
      <c r="H613" s="2"/>
      <c r="I613" s="2"/>
      <c r="J613" s="2"/>
      <c r="K613" s="2"/>
      <c r="L613" s="2"/>
      <c r="M613" s="2"/>
      <c r="N613" s="2"/>
      <c r="O613" s="2"/>
      <c r="P613" s="2"/>
      <c r="Q613" s="2"/>
      <c r="R613" s="2"/>
      <c r="S613" s="2"/>
      <c r="T613" s="2"/>
      <c r="U613" s="2"/>
      <c r="V613" s="2"/>
      <c r="W613" s="2"/>
      <c r="X613" s="2"/>
      <c r="Y613" s="2"/>
      <c r="Z613" s="2"/>
    </row>
    <row r="614" spans="6:26" ht="15.75" customHeight="1" x14ac:dyDescent="0.25">
      <c r="F614" s="2"/>
      <c r="G614" s="2"/>
      <c r="H614" s="2"/>
      <c r="I614" s="2"/>
      <c r="J614" s="2"/>
      <c r="K614" s="2"/>
      <c r="L614" s="2"/>
      <c r="M614" s="2"/>
      <c r="N614" s="2"/>
      <c r="O614" s="2"/>
      <c r="P614" s="2"/>
      <c r="Q614" s="2"/>
      <c r="R614" s="2"/>
      <c r="S614" s="2"/>
      <c r="T614" s="2"/>
      <c r="U614" s="2"/>
      <c r="V614" s="2"/>
      <c r="W614" s="2"/>
      <c r="X614" s="2"/>
      <c r="Y614" s="2"/>
      <c r="Z614" s="2"/>
    </row>
    <row r="615" spans="6:26" ht="15.75" customHeight="1" x14ac:dyDescent="0.25">
      <c r="F615" s="2"/>
      <c r="G615" s="2"/>
      <c r="H615" s="2"/>
      <c r="I615" s="2"/>
      <c r="J615" s="2"/>
      <c r="K615" s="2"/>
      <c r="L615" s="2"/>
      <c r="M615" s="2"/>
      <c r="N615" s="2"/>
      <c r="O615" s="2"/>
      <c r="P615" s="2"/>
      <c r="Q615" s="2"/>
      <c r="R615" s="2"/>
      <c r="S615" s="2"/>
      <c r="T615" s="2"/>
      <c r="U615" s="2"/>
      <c r="V615" s="2"/>
      <c r="W615" s="2"/>
      <c r="X615" s="2"/>
      <c r="Y615" s="2"/>
      <c r="Z615" s="2"/>
    </row>
    <row r="616" spans="6:26" ht="15.75" customHeight="1" x14ac:dyDescent="0.25">
      <c r="F616" s="2"/>
      <c r="G616" s="2"/>
      <c r="H616" s="2"/>
      <c r="I616" s="2"/>
      <c r="J616" s="2"/>
      <c r="K616" s="2"/>
      <c r="L616" s="2"/>
      <c r="M616" s="2"/>
      <c r="N616" s="2"/>
      <c r="O616" s="2"/>
      <c r="P616" s="2"/>
      <c r="Q616" s="2"/>
      <c r="R616" s="2"/>
      <c r="S616" s="2"/>
      <c r="T616" s="2"/>
      <c r="U616" s="2"/>
      <c r="V616" s="2"/>
      <c r="W616" s="2"/>
      <c r="X616" s="2"/>
      <c r="Y616" s="2"/>
      <c r="Z616" s="2"/>
    </row>
    <row r="617" spans="6:26" ht="15.75" customHeight="1" x14ac:dyDescent="0.25">
      <c r="F617" s="2"/>
      <c r="G617" s="2"/>
      <c r="H617" s="2"/>
      <c r="I617" s="2"/>
      <c r="J617" s="2"/>
      <c r="K617" s="2"/>
      <c r="L617" s="2"/>
      <c r="M617" s="2"/>
      <c r="N617" s="2"/>
      <c r="O617" s="2"/>
      <c r="P617" s="2"/>
      <c r="Q617" s="2"/>
      <c r="R617" s="2"/>
      <c r="S617" s="2"/>
      <c r="T617" s="2"/>
      <c r="U617" s="2"/>
      <c r="V617" s="2"/>
      <c r="W617" s="2"/>
      <c r="X617" s="2"/>
      <c r="Y617" s="2"/>
      <c r="Z617" s="2"/>
    </row>
    <row r="618" spans="6:26" ht="15.75" customHeight="1" x14ac:dyDescent="0.25">
      <c r="F618" s="2"/>
      <c r="G618" s="2"/>
      <c r="H618" s="2"/>
      <c r="I618" s="2"/>
      <c r="J618" s="2"/>
      <c r="K618" s="2"/>
      <c r="L618" s="2"/>
      <c r="M618" s="2"/>
      <c r="N618" s="2"/>
      <c r="O618" s="2"/>
      <c r="P618" s="2"/>
      <c r="Q618" s="2"/>
      <c r="R618" s="2"/>
      <c r="S618" s="2"/>
      <c r="T618" s="2"/>
      <c r="U618" s="2"/>
      <c r="V618" s="2"/>
      <c r="W618" s="2"/>
      <c r="X618" s="2"/>
      <c r="Y618" s="2"/>
      <c r="Z618" s="2"/>
    </row>
    <row r="619" spans="6:26" ht="15.75" customHeight="1" x14ac:dyDescent="0.25">
      <c r="F619" s="2"/>
      <c r="G619" s="2"/>
      <c r="H619" s="2"/>
      <c r="I619" s="2"/>
      <c r="J619" s="2"/>
      <c r="K619" s="2"/>
      <c r="L619" s="2"/>
      <c r="M619" s="2"/>
      <c r="N619" s="2"/>
      <c r="O619" s="2"/>
      <c r="P619" s="2"/>
      <c r="Q619" s="2"/>
      <c r="R619" s="2"/>
      <c r="S619" s="2"/>
      <c r="T619" s="2"/>
      <c r="U619" s="2"/>
      <c r="V619" s="2"/>
      <c r="W619" s="2"/>
      <c r="X619" s="2"/>
      <c r="Y619" s="2"/>
      <c r="Z619" s="2"/>
    </row>
    <row r="620" spans="6:26" ht="15.75" customHeight="1" x14ac:dyDescent="0.25">
      <c r="F620" s="2"/>
      <c r="G620" s="2"/>
      <c r="H620" s="2"/>
      <c r="I620" s="2"/>
      <c r="J620" s="2"/>
      <c r="K620" s="2"/>
      <c r="L620" s="2"/>
      <c r="M620" s="2"/>
      <c r="N620" s="2"/>
      <c r="O620" s="2"/>
      <c r="P620" s="2"/>
      <c r="Q620" s="2"/>
      <c r="R620" s="2"/>
      <c r="S620" s="2"/>
      <c r="T620" s="2"/>
      <c r="U620" s="2"/>
      <c r="V620" s="2"/>
      <c r="W620" s="2"/>
      <c r="X620" s="2"/>
      <c r="Y620" s="2"/>
      <c r="Z620" s="2"/>
    </row>
    <row r="621" spans="6:26" ht="15.75" customHeight="1" x14ac:dyDescent="0.25">
      <c r="F621" s="2"/>
      <c r="G621" s="2"/>
      <c r="H621" s="2"/>
      <c r="I621" s="2"/>
      <c r="J621" s="2"/>
      <c r="K621" s="2"/>
      <c r="L621" s="2"/>
      <c r="M621" s="2"/>
      <c r="N621" s="2"/>
      <c r="O621" s="2"/>
      <c r="P621" s="2"/>
      <c r="Q621" s="2"/>
      <c r="R621" s="2"/>
      <c r="S621" s="2"/>
      <c r="T621" s="2"/>
      <c r="U621" s="2"/>
      <c r="V621" s="2"/>
      <c r="W621" s="2"/>
      <c r="X621" s="2"/>
      <c r="Y621" s="2"/>
      <c r="Z621" s="2"/>
    </row>
    <row r="622" spans="6:26" ht="15.75" customHeight="1" x14ac:dyDescent="0.25">
      <c r="F622" s="2"/>
      <c r="G622" s="2"/>
      <c r="H622" s="2"/>
      <c r="I622" s="2"/>
      <c r="J622" s="2"/>
      <c r="K622" s="2"/>
      <c r="L622" s="2"/>
      <c r="M622" s="2"/>
      <c r="N622" s="2"/>
      <c r="O622" s="2"/>
      <c r="P622" s="2"/>
      <c r="Q622" s="2"/>
      <c r="R622" s="2"/>
      <c r="S622" s="2"/>
      <c r="T622" s="2"/>
      <c r="U622" s="2"/>
      <c r="V622" s="2"/>
      <c r="W622" s="2"/>
      <c r="X622" s="2"/>
      <c r="Y622" s="2"/>
      <c r="Z622" s="2"/>
    </row>
    <row r="623" spans="6:26" ht="15.75" customHeight="1" x14ac:dyDescent="0.25">
      <c r="F623" s="2"/>
      <c r="G623" s="2"/>
      <c r="H623" s="2"/>
      <c r="I623" s="2"/>
      <c r="J623" s="2"/>
      <c r="K623" s="2"/>
      <c r="L623" s="2"/>
      <c r="M623" s="2"/>
      <c r="N623" s="2"/>
      <c r="O623" s="2"/>
      <c r="P623" s="2"/>
      <c r="Q623" s="2"/>
      <c r="R623" s="2"/>
      <c r="S623" s="2"/>
      <c r="T623" s="2"/>
      <c r="U623" s="2"/>
      <c r="V623" s="2"/>
      <c r="W623" s="2"/>
      <c r="X623" s="2"/>
      <c r="Y623" s="2"/>
      <c r="Z623" s="2"/>
    </row>
    <row r="624" spans="6:26" ht="15.75" customHeight="1" x14ac:dyDescent="0.25">
      <c r="F624" s="2"/>
      <c r="G624" s="2"/>
      <c r="H624" s="2"/>
      <c r="I624" s="2"/>
      <c r="J624" s="2"/>
      <c r="K624" s="2"/>
      <c r="L624" s="2"/>
      <c r="M624" s="2"/>
      <c r="N624" s="2"/>
      <c r="O624" s="2"/>
      <c r="P624" s="2"/>
      <c r="Q624" s="2"/>
      <c r="R624" s="2"/>
      <c r="S624" s="2"/>
      <c r="T624" s="2"/>
      <c r="U624" s="2"/>
      <c r="V624" s="2"/>
      <c r="W624" s="2"/>
      <c r="X624" s="2"/>
      <c r="Y624" s="2"/>
      <c r="Z624" s="2"/>
    </row>
    <row r="625" spans="6:26" ht="15.75" customHeight="1" x14ac:dyDescent="0.25">
      <c r="F625" s="2"/>
      <c r="G625" s="2"/>
      <c r="H625" s="2"/>
      <c r="I625" s="2"/>
      <c r="J625" s="2"/>
      <c r="K625" s="2"/>
      <c r="L625" s="2"/>
      <c r="M625" s="2"/>
      <c r="N625" s="2"/>
      <c r="O625" s="2"/>
      <c r="P625" s="2"/>
      <c r="Q625" s="2"/>
      <c r="R625" s="2"/>
      <c r="S625" s="2"/>
      <c r="T625" s="2"/>
      <c r="U625" s="2"/>
      <c r="V625" s="2"/>
      <c r="W625" s="2"/>
      <c r="X625" s="2"/>
      <c r="Y625" s="2"/>
      <c r="Z625" s="2"/>
    </row>
    <row r="626" spans="6:26" ht="15.75" customHeight="1" x14ac:dyDescent="0.25">
      <c r="F626" s="2"/>
      <c r="G626" s="2"/>
      <c r="H626" s="2"/>
      <c r="I626" s="2"/>
      <c r="J626" s="2"/>
      <c r="K626" s="2"/>
      <c r="L626" s="2"/>
      <c r="M626" s="2"/>
      <c r="N626" s="2"/>
      <c r="O626" s="2"/>
      <c r="P626" s="2"/>
      <c r="Q626" s="2"/>
      <c r="R626" s="2"/>
      <c r="S626" s="2"/>
      <c r="T626" s="2"/>
      <c r="U626" s="2"/>
      <c r="V626" s="2"/>
      <c r="W626" s="2"/>
      <c r="X626" s="2"/>
      <c r="Y626" s="2"/>
      <c r="Z626" s="2"/>
    </row>
    <row r="627" spans="6:26" ht="15.75" customHeight="1" x14ac:dyDescent="0.25">
      <c r="F627" s="2"/>
      <c r="G627" s="2"/>
      <c r="H627" s="2"/>
      <c r="I627" s="2"/>
      <c r="J627" s="2"/>
      <c r="K627" s="2"/>
      <c r="L627" s="2"/>
      <c r="M627" s="2"/>
      <c r="N627" s="2"/>
      <c r="O627" s="2"/>
      <c r="P627" s="2"/>
      <c r="Q627" s="2"/>
      <c r="R627" s="2"/>
      <c r="S627" s="2"/>
      <c r="T627" s="2"/>
      <c r="U627" s="2"/>
      <c r="V627" s="2"/>
      <c r="W627" s="2"/>
      <c r="X627" s="2"/>
      <c r="Y627" s="2"/>
      <c r="Z627" s="2"/>
    </row>
    <row r="628" spans="6:26" ht="15.75" customHeight="1" x14ac:dyDescent="0.25">
      <c r="F628" s="2"/>
      <c r="G628" s="2"/>
      <c r="H628" s="2"/>
      <c r="I628" s="2"/>
      <c r="J628" s="2"/>
      <c r="K628" s="2"/>
      <c r="L628" s="2"/>
      <c r="M628" s="2"/>
      <c r="N628" s="2"/>
      <c r="O628" s="2"/>
      <c r="P628" s="2"/>
      <c r="Q628" s="2"/>
      <c r="R628" s="2"/>
      <c r="S628" s="2"/>
      <c r="T628" s="2"/>
      <c r="U628" s="2"/>
      <c r="V628" s="2"/>
      <c r="W628" s="2"/>
      <c r="X628" s="2"/>
      <c r="Y628" s="2"/>
      <c r="Z628" s="2"/>
    </row>
    <row r="629" spans="6:26" ht="15.75" customHeight="1" x14ac:dyDescent="0.25">
      <c r="F629" s="2"/>
      <c r="G629" s="2"/>
      <c r="H629" s="2"/>
      <c r="I629" s="2"/>
      <c r="J629" s="2"/>
      <c r="K629" s="2"/>
      <c r="L629" s="2"/>
      <c r="M629" s="2"/>
      <c r="N629" s="2"/>
      <c r="O629" s="2"/>
      <c r="P629" s="2"/>
      <c r="Q629" s="2"/>
      <c r="R629" s="2"/>
      <c r="S629" s="2"/>
      <c r="T629" s="2"/>
      <c r="U629" s="2"/>
      <c r="V629" s="2"/>
      <c r="W629" s="2"/>
      <c r="X629" s="2"/>
      <c r="Y629" s="2"/>
      <c r="Z629" s="2"/>
    </row>
    <row r="630" spans="6:26" ht="15.75" customHeight="1" x14ac:dyDescent="0.25">
      <c r="F630" s="2"/>
      <c r="G630" s="2"/>
      <c r="H630" s="2"/>
      <c r="I630" s="2"/>
      <c r="J630" s="2"/>
      <c r="K630" s="2"/>
      <c r="L630" s="2"/>
      <c r="M630" s="2"/>
      <c r="N630" s="2"/>
      <c r="O630" s="2"/>
      <c r="P630" s="2"/>
      <c r="Q630" s="2"/>
      <c r="R630" s="2"/>
      <c r="S630" s="2"/>
      <c r="T630" s="2"/>
      <c r="U630" s="2"/>
      <c r="V630" s="2"/>
      <c r="W630" s="2"/>
      <c r="X630" s="2"/>
      <c r="Y630" s="2"/>
      <c r="Z630" s="2"/>
    </row>
    <row r="631" spans="6:26" ht="15.75" customHeight="1" x14ac:dyDescent="0.25">
      <c r="F631" s="2"/>
      <c r="G631" s="2"/>
      <c r="H631" s="2"/>
      <c r="I631" s="2"/>
      <c r="J631" s="2"/>
      <c r="K631" s="2"/>
      <c r="L631" s="2"/>
      <c r="M631" s="2"/>
      <c r="N631" s="2"/>
      <c r="O631" s="2"/>
      <c r="P631" s="2"/>
      <c r="Q631" s="2"/>
      <c r="R631" s="2"/>
      <c r="S631" s="2"/>
      <c r="T631" s="2"/>
      <c r="U631" s="2"/>
      <c r="V631" s="2"/>
      <c r="W631" s="2"/>
      <c r="X631" s="2"/>
      <c r="Y631" s="2"/>
      <c r="Z631" s="2"/>
    </row>
    <row r="632" spans="6:26" ht="15.75" customHeight="1" x14ac:dyDescent="0.25">
      <c r="F632" s="2"/>
      <c r="G632" s="2"/>
      <c r="H632" s="2"/>
      <c r="I632" s="2"/>
      <c r="J632" s="2"/>
      <c r="K632" s="2"/>
      <c r="L632" s="2"/>
      <c r="M632" s="2"/>
      <c r="N632" s="2"/>
      <c r="O632" s="2"/>
      <c r="P632" s="2"/>
      <c r="Q632" s="2"/>
      <c r="R632" s="2"/>
      <c r="S632" s="2"/>
      <c r="T632" s="2"/>
      <c r="U632" s="2"/>
      <c r="V632" s="2"/>
      <c r="W632" s="2"/>
      <c r="X632" s="2"/>
      <c r="Y632" s="2"/>
      <c r="Z632" s="2"/>
    </row>
    <row r="633" spans="6:26" ht="15.75" customHeight="1" x14ac:dyDescent="0.25">
      <c r="F633" s="2"/>
      <c r="G633" s="2"/>
      <c r="H633" s="2"/>
      <c r="I633" s="2"/>
      <c r="J633" s="2"/>
      <c r="K633" s="2"/>
      <c r="L633" s="2"/>
      <c r="M633" s="2"/>
      <c r="N633" s="2"/>
      <c r="O633" s="2"/>
      <c r="P633" s="2"/>
      <c r="Q633" s="2"/>
      <c r="R633" s="2"/>
      <c r="S633" s="2"/>
      <c r="T633" s="2"/>
      <c r="U633" s="2"/>
      <c r="V633" s="2"/>
      <c r="W633" s="2"/>
      <c r="X633" s="2"/>
      <c r="Y633" s="2"/>
      <c r="Z633" s="2"/>
    </row>
    <row r="634" spans="6:26" ht="15.75" customHeight="1" x14ac:dyDescent="0.25">
      <c r="F634" s="2"/>
      <c r="G634" s="2"/>
      <c r="H634" s="2"/>
      <c r="I634" s="2"/>
      <c r="J634" s="2"/>
      <c r="K634" s="2"/>
      <c r="L634" s="2"/>
      <c r="M634" s="2"/>
      <c r="N634" s="2"/>
      <c r="O634" s="2"/>
      <c r="P634" s="2"/>
      <c r="Q634" s="2"/>
      <c r="R634" s="2"/>
      <c r="S634" s="2"/>
      <c r="T634" s="2"/>
      <c r="U634" s="2"/>
      <c r="V634" s="2"/>
      <c r="W634" s="2"/>
      <c r="X634" s="2"/>
      <c r="Y634" s="2"/>
      <c r="Z634" s="2"/>
    </row>
    <row r="635" spans="6:26" ht="15.75" customHeight="1" x14ac:dyDescent="0.25">
      <c r="F635" s="2"/>
      <c r="G635" s="2"/>
      <c r="H635" s="2"/>
      <c r="I635" s="2"/>
      <c r="J635" s="2"/>
      <c r="K635" s="2"/>
      <c r="L635" s="2"/>
      <c r="M635" s="2"/>
      <c r="N635" s="2"/>
      <c r="O635" s="2"/>
      <c r="P635" s="2"/>
      <c r="Q635" s="2"/>
      <c r="R635" s="2"/>
      <c r="S635" s="2"/>
      <c r="T635" s="2"/>
      <c r="U635" s="2"/>
      <c r="V635" s="2"/>
      <c r="W635" s="2"/>
      <c r="X635" s="2"/>
      <c r="Y635" s="2"/>
      <c r="Z635" s="2"/>
    </row>
    <row r="636" spans="6:26" ht="15.75" customHeight="1" x14ac:dyDescent="0.25">
      <c r="F636" s="2"/>
      <c r="G636" s="2"/>
      <c r="H636" s="2"/>
      <c r="I636" s="2"/>
      <c r="J636" s="2"/>
      <c r="K636" s="2"/>
      <c r="L636" s="2"/>
      <c r="M636" s="2"/>
      <c r="N636" s="2"/>
      <c r="O636" s="2"/>
      <c r="P636" s="2"/>
      <c r="Q636" s="2"/>
      <c r="R636" s="2"/>
      <c r="S636" s="2"/>
      <c r="T636" s="2"/>
      <c r="U636" s="2"/>
      <c r="V636" s="2"/>
      <c r="W636" s="2"/>
      <c r="X636" s="2"/>
      <c r="Y636" s="2"/>
      <c r="Z636" s="2"/>
    </row>
    <row r="637" spans="6:26" ht="15.75" customHeight="1" x14ac:dyDescent="0.25">
      <c r="F637" s="2"/>
      <c r="G637" s="2"/>
      <c r="H637" s="2"/>
      <c r="I637" s="2"/>
      <c r="J637" s="2"/>
      <c r="K637" s="2"/>
      <c r="L637" s="2"/>
      <c r="M637" s="2"/>
      <c r="N637" s="2"/>
      <c r="O637" s="2"/>
      <c r="P637" s="2"/>
      <c r="Q637" s="2"/>
      <c r="R637" s="2"/>
      <c r="S637" s="2"/>
      <c r="T637" s="2"/>
      <c r="U637" s="2"/>
      <c r="V637" s="2"/>
      <c r="W637" s="2"/>
      <c r="X637" s="2"/>
      <c r="Y637" s="2"/>
      <c r="Z637" s="2"/>
    </row>
    <row r="638" spans="6:26" ht="15.75" customHeight="1" x14ac:dyDescent="0.25">
      <c r="F638" s="2"/>
      <c r="G638" s="2"/>
      <c r="H638" s="2"/>
      <c r="I638" s="2"/>
      <c r="J638" s="2"/>
      <c r="K638" s="2"/>
      <c r="L638" s="2"/>
      <c r="M638" s="2"/>
      <c r="N638" s="2"/>
      <c r="O638" s="2"/>
      <c r="P638" s="2"/>
      <c r="Q638" s="2"/>
      <c r="R638" s="2"/>
      <c r="S638" s="2"/>
      <c r="T638" s="2"/>
      <c r="U638" s="2"/>
      <c r="V638" s="2"/>
      <c r="W638" s="2"/>
      <c r="X638" s="2"/>
      <c r="Y638" s="2"/>
      <c r="Z638" s="2"/>
    </row>
    <row r="639" spans="6:26" ht="15.75" customHeight="1" x14ac:dyDescent="0.25">
      <c r="F639" s="2"/>
      <c r="G639" s="2"/>
      <c r="H639" s="2"/>
      <c r="I639" s="2"/>
      <c r="J639" s="2"/>
      <c r="K639" s="2"/>
      <c r="L639" s="2"/>
      <c r="M639" s="2"/>
      <c r="N639" s="2"/>
      <c r="O639" s="2"/>
      <c r="P639" s="2"/>
      <c r="Q639" s="2"/>
      <c r="R639" s="2"/>
      <c r="S639" s="2"/>
      <c r="T639" s="2"/>
      <c r="U639" s="2"/>
      <c r="V639" s="2"/>
      <c r="W639" s="2"/>
      <c r="X639" s="2"/>
      <c r="Y639" s="2"/>
      <c r="Z639" s="2"/>
    </row>
    <row r="640" spans="6:26" ht="15.75" customHeight="1" x14ac:dyDescent="0.25">
      <c r="F640" s="2"/>
      <c r="G640" s="2"/>
      <c r="H640" s="2"/>
      <c r="I640" s="2"/>
      <c r="J640" s="2"/>
      <c r="K640" s="2"/>
      <c r="L640" s="2"/>
      <c r="M640" s="2"/>
      <c r="N640" s="2"/>
      <c r="O640" s="2"/>
      <c r="P640" s="2"/>
      <c r="Q640" s="2"/>
      <c r="R640" s="2"/>
      <c r="S640" s="2"/>
      <c r="T640" s="2"/>
      <c r="U640" s="2"/>
      <c r="V640" s="2"/>
      <c r="W640" s="2"/>
      <c r="X640" s="2"/>
      <c r="Y640" s="2"/>
      <c r="Z640" s="2"/>
    </row>
    <row r="641" spans="6:26" ht="15.75" customHeight="1" x14ac:dyDescent="0.25">
      <c r="F641" s="2"/>
      <c r="G641" s="2"/>
      <c r="H641" s="2"/>
      <c r="I641" s="2"/>
      <c r="J641" s="2"/>
      <c r="K641" s="2"/>
      <c r="L641" s="2"/>
      <c r="M641" s="2"/>
      <c r="N641" s="2"/>
      <c r="O641" s="2"/>
      <c r="P641" s="2"/>
      <c r="Q641" s="2"/>
      <c r="R641" s="2"/>
      <c r="S641" s="2"/>
      <c r="T641" s="2"/>
      <c r="U641" s="2"/>
      <c r="V641" s="2"/>
      <c r="W641" s="2"/>
      <c r="X641" s="2"/>
      <c r="Y641" s="2"/>
      <c r="Z641" s="2"/>
    </row>
    <row r="642" spans="6:26" ht="15.75" customHeight="1" x14ac:dyDescent="0.25">
      <c r="F642" s="2"/>
      <c r="G642" s="2"/>
      <c r="H642" s="2"/>
      <c r="I642" s="2"/>
      <c r="J642" s="2"/>
      <c r="K642" s="2"/>
      <c r="L642" s="2"/>
      <c r="M642" s="2"/>
      <c r="N642" s="2"/>
      <c r="O642" s="2"/>
      <c r="P642" s="2"/>
      <c r="Q642" s="2"/>
      <c r="R642" s="2"/>
      <c r="S642" s="2"/>
      <c r="T642" s="2"/>
      <c r="U642" s="2"/>
      <c r="V642" s="2"/>
      <c r="W642" s="2"/>
      <c r="X642" s="2"/>
      <c r="Y642" s="2"/>
      <c r="Z642" s="2"/>
    </row>
    <row r="643" spans="6:26" ht="15.75" customHeight="1" x14ac:dyDescent="0.25">
      <c r="F643" s="2"/>
      <c r="G643" s="2"/>
      <c r="H643" s="2"/>
      <c r="I643" s="2"/>
      <c r="J643" s="2"/>
      <c r="K643" s="2"/>
      <c r="L643" s="2"/>
      <c r="M643" s="2"/>
      <c r="N643" s="2"/>
      <c r="O643" s="2"/>
      <c r="P643" s="2"/>
      <c r="Q643" s="2"/>
      <c r="R643" s="2"/>
      <c r="S643" s="2"/>
      <c r="T643" s="2"/>
      <c r="U643" s="2"/>
      <c r="V643" s="2"/>
      <c r="W643" s="2"/>
      <c r="X643" s="2"/>
      <c r="Y643" s="2"/>
      <c r="Z643" s="2"/>
    </row>
    <row r="644" spans="6:26" ht="15.75" customHeight="1" x14ac:dyDescent="0.25">
      <c r="F644" s="2"/>
      <c r="G644" s="2"/>
      <c r="H644" s="2"/>
      <c r="I644" s="2"/>
      <c r="J644" s="2"/>
      <c r="K644" s="2"/>
      <c r="L644" s="2"/>
      <c r="M644" s="2"/>
      <c r="N644" s="2"/>
      <c r="O644" s="2"/>
      <c r="P644" s="2"/>
      <c r="Q644" s="2"/>
      <c r="R644" s="2"/>
      <c r="S644" s="2"/>
      <c r="T644" s="2"/>
      <c r="U644" s="2"/>
      <c r="V644" s="2"/>
      <c r="W644" s="2"/>
      <c r="X644" s="2"/>
      <c r="Y644" s="2"/>
      <c r="Z644" s="2"/>
    </row>
    <row r="645" spans="6:26" ht="15.75" customHeight="1" x14ac:dyDescent="0.25">
      <c r="F645" s="2"/>
      <c r="G645" s="2"/>
      <c r="H645" s="2"/>
      <c r="I645" s="2"/>
      <c r="J645" s="2"/>
      <c r="K645" s="2"/>
      <c r="L645" s="2"/>
      <c r="M645" s="2"/>
      <c r="N645" s="2"/>
      <c r="O645" s="2"/>
      <c r="P645" s="2"/>
      <c r="Q645" s="2"/>
      <c r="R645" s="2"/>
      <c r="S645" s="2"/>
      <c r="T645" s="2"/>
      <c r="U645" s="2"/>
      <c r="V645" s="2"/>
      <c r="W645" s="2"/>
      <c r="X645" s="2"/>
      <c r="Y645" s="2"/>
      <c r="Z645" s="2"/>
    </row>
    <row r="646" spans="6:26" ht="15.75" customHeight="1" x14ac:dyDescent="0.25">
      <c r="F646" s="2"/>
      <c r="G646" s="2"/>
      <c r="H646" s="2"/>
      <c r="I646" s="2"/>
      <c r="J646" s="2"/>
      <c r="K646" s="2"/>
      <c r="L646" s="2"/>
      <c r="M646" s="2"/>
      <c r="N646" s="2"/>
      <c r="O646" s="2"/>
      <c r="P646" s="2"/>
      <c r="Q646" s="2"/>
      <c r="R646" s="2"/>
      <c r="S646" s="2"/>
      <c r="T646" s="2"/>
      <c r="U646" s="2"/>
      <c r="V646" s="2"/>
      <c r="W646" s="2"/>
      <c r="X646" s="2"/>
      <c r="Y646" s="2"/>
      <c r="Z646" s="2"/>
    </row>
    <row r="647" spans="6:26" ht="15.75" customHeight="1" x14ac:dyDescent="0.25">
      <c r="F647" s="2"/>
      <c r="G647" s="2"/>
      <c r="H647" s="2"/>
      <c r="I647" s="2"/>
      <c r="J647" s="2"/>
      <c r="K647" s="2"/>
      <c r="L647" s="2"/>
      <c r="M647" s="2"/>
      <c r="N647" s="2"/>
      <c r="O647" s="2"/>
      <c r="P647" s="2"/>
      <c r="Q647" s="2"/>
      <c r="R647" s="2"/>
      <c r="S647" s="2"/>
      <c r="T647" s="2"/>
      <c r="U647" s="2"/>
      <c r="V647" s="2"/>
      <c r="W647" s="2"/>
      <c r="X647" s="2"/>
      <c r="Y647" s="2"/>
      <c r="Z647" s="2"/>
    </row>
    <row r="648" spans="6:26" ht="15.75" customHeight="1" x14ac:dyDescent="0.25">
      <c r="F648" s="2"/>
      <c r="G648" s="2"/>
      <c r="H648" s="2"/>
      <c r="I648" s="2"/>
      <c r="J648" s="2"/>
      <c r="K648" s="2"/>
      <c r="L648" s="2"/>
      <c r="M648" s="2"/>
      <c r="N648" s="2"/>
      <c r="O648" s="2"/>
      <c r="P648" s="2"/>
      <c r="Q648" s="2"/>
      <c r="R648" s="2"/>
      <c r="S648" s="2"/>
      <c r="T648" s="2"/>
      <c r="U648" s="2"/>
      <c r="V648" s="2"/>
      <c r="W648" s="2"/>
      <c r="X648" s="2"/>
      <c r="Y648" s="2"/>
      <c r="Z648" s="2"/>
    </row>
    <row r="649" spans="6:26" ht="15.75" customHeight="1" x14ac:dyDescent="0.25">
      <c r="F649" s="2"/>
      <c r="G649" s="2"/>
      <c r="H649" s="2"/>
      <c r="I649" s="2"/>
      <c r="J649" s="2"/>
      <c r="K649" s="2"/>
      <c r="L649" s="2"/>
      <c r="M649" s="2"/>
      <c r="N649" s="2"/>
      <c r="O649" s="2"/>
      <c r="P649" s="2"/>
      <c r="Q649" s="2"/>
      <c r="R649" s="2"/>
      <c r="S649" s="2"/>
      <c r="T649" s="2"/>
      <c r="U649" s="2"/>
      <c r="V649" s="2"/>
      <c r="W649" s="2"/>
      <c r="X649" s="2"/>
      <c r="Y649" s="2"/>
      <c r="Z649" s="2"/>
    </row>
    <row r="650" spans="6:26" ht="15.75" customHeight="1" x14ac:dyDescent="0.25">
      <c r="F650" s="2"/>
      <c r="G650" s="2"/>
      <c r="H650" s="2"/>
      <c r="I650" s="2"/>
      <c r="J650" s="2"/>
      <c r="K650" s="2"/>
      <c r="L650" s="2"/>
      <c r="M650" s="2"/>
      <c r="N650" s="2"/>
      <c r="O650" s="2"/>
      <c r="P650" s="2"/>
      <c r="Q650" s="2"/>
      <c r="R650" s="2"/>
      <c r="S650" s="2"/>
      <c r="T650" s="2"/>
      <c r="U650" s="2"/>
      <c r="V650" s="2"/>
      <c r="W650" s="2"/>
      <c r="X650" s="2"/>
      <c r="Y650" s="2"/>
      <c r="Z650" s="2"/>
    </row>
    <row r="651" spans="6:26" ht="15.75" customHeight="1" x14ac:dyDescent="0.25">
      <c r="F651" s="2"/>
      <c r="G651" s="2"/>
      <c r="H651" s="2"/>
      <c r="I651" s="2"/>
      <c r="J651" s="2"/>
      <c r="K651" s="2"/>
      <c r="L651" s="2"/>
      <c r="M651" s="2"/>
      <c r="N651" s="2"/>
      <c r="O651" s="2"/>
      <c r="P651" s="2"/>
      <c r="Q651" s="2"/>
      <c r="R651" s="2"/>
      <c r="S651" s="2"/>
      <c r="T651" s="2"/>
      <c r="U651" s="2"/>
      <c r="V651" s="2"/>
      <c r="W651" s="2"/>
      <c r="X651" s="2"/>
      <c r="Y651" s="2"/>
      <c r="Z651" s="2"/>
    </row>
    <row r="652" spans="6:26" ht="15.75" customHeight="1" x14ac:dyDescent="0.25">
      <c r="F652" s="2"/>
      <c r="G652" s="2"/>
      <c r="H652" s="2"/>
      <c r="I652" s="2"/>
      <c r="J652" s="2"/>
      <c r="K652" s="2"/>
      <c r="L652" s="2"/>
      <c r="M652" s="2"/>
      <c r="N652" s="2"/>
      <c r="O652" s="2"/>
      <c r="P652" s="2"/>
      <c r="Q652" s="2"/>
      <c r="R652" s="2"/>
      <c r="S652" s="2"/>
      <c r="T652" s="2"/>
      <c r="U652" s="2"/>
      <c r="V652" s="2"/>
      <c r="W652" s="2"/>
      <c r="X652" s="2"/>
      <c r="Y652" s="2"/>
      <c r="Z652" s="2"/>
    </row>
    <row r="653" spans="6:26" ht="15.75" customHeight="1" x14ac:dyDescent="0.25">
      <c r="F653" s="2"/>
      <c r="G653" s="2"/>
      <c r="H653" s="2"/>
      <c r="I653" s="2"/>
      <c r="J653" s="2"/>
      <c r="K653" s="2"/>
      <c r="L653" s="2"/>
      <c r="M653" s="2"/>
      <c r="N653" s="2"/>
      <c r="O653" s="2"/>
      <c r="P653" s="2"/>
      <c r="Q653" s="2"/>
      <c r="R653" s="2"/>
      <c r="S653" s="2"/>
      <c r="T653" s="2"/>
      <c r="U653" s="2"/>
      <c r="V653" s="2"/>
      <c r="W653" s="2"/>
      <c r="X653" s="2"/>
      <c r="Y653" s="2"/>
      <c r="Z653" s="2"/>
    </row>
    <row r="654" spans="6:26" ht="15.75" customHeight="1" x14ac:dyDescent="0.25">
      <c r="F654" s="2"/>
      <c r="G654" s="2"/>
      <c r="H654" s="2"/>
      <c r="I654" s="2"/>
      <c r="J654" s="2"/>
      <c r="K654" s="2"/>
      <c r="L654" s="2"/>
      <c r="M654" s="2"/>
      <c r="N654" s="2"/>
      <c r="O654" s="2"/>
      <c r="P654" s="2"/>
      <c r="Q654" s="2"/>
      <c r="R654" s="2"/>
      <c r="S654" s="2"/>
      <c r="T654" s="2"/>
      <c r="U654" s="2"/>
      <c r="V654" s="2"/>
      <c r="W654" s="2"/>
      <c r="X654" s="2"/>
      <c r="Y654" s="2"/>
      <c r="Z654" s="2"/>
    </row>
    <row r="655" spans="6:26" ht="15.75" customHeight="1" x14ac:dyDescent="0.25">
      <c r="F655" s="2"/>
      <c r="G655" s="2"/>
      <c r="H655" s="2"/>
      <c r="I655" s="2"/>
      <c r="J655" s="2"/>
      <c r="K655" s="2"/>
      <c r="L655" s="2"/>
      <c r="M655" s="2"/>
      <c r="N655" s="2"/>
      <c r="O655" s="2"/>
      <c r="P655" s="2"/>
      <c r="Q655" s="2"/>
      <c r="R655" s="2"/>
      <c r="S655" s="2"/>
      <c r="T655" s="2"/>
      <c r="U655" s="2"/>
      <c r="V655" s="2"/>
      <c r="W655" s="2"/>
      <c r="X655" s="2"/>
      <c r="Y655" s="2"/>
      <c r="Z655" s="2"/>
    </row>
    <row r="656" spans="6:26" ht="15.75" customHeight="1" x14ac:dyDescent="0.25">
      <c r="F656" s="2"/>
      <c r="G656" s="2"/>
      <c r="H656" s="2"/>
      <c r="I656" s="2"/>
      <c r="J656" s="2"/>
      <c r="K656" s="2"/>
      <c r="L656" s="2"/>
      <c r="M656" s="2"/>
      <c r="N656" s="2"/>
      <c r="O656" s="2"/>
      <c r="P656" s="2"/>
      <c r="Q656" s="2"/>
      <c r="R656" s="2"/>
      <c r="S656" s="2"/>
      <c r="T656" s="2"/>
      <c r="U656" s="2"/>
      <c r="V656" s="2"/>
      <c r="W656" s="2"/>
      <c r="X656" s="2"/>
      <c r="Y656" s="2"/>
      <c r="Z656" s="2"/>
    </row>
    <row r="657" spans="6:26" ht="15.75" customHeight="1" x14ac:dyDescent="0.25">
      <c r="F657" s="2"/>
      <c r="G657" s="2"/>
      <c r="H657" s="2"/>
      <c r="I657" s="2"/>
      <c r="J657" s="2"/>
      <c r="K657" s="2"/>
      <c r="L657" s="2"/>
      <c r="M657" s="2"/>
      <c r="N657" s="2"/>
      <c r="O657" s="2"/>
      <c r="P657" s="2"/>
      <c r="Q657" s="2"/>
      <c r="R657" s="2"/>
      <c r="S657" s="2"/>
      <c r="T657" s="2"/>
      <c r="U657" s="2"/>
      <c r="V657" s="2"/>
      <c r="W657" s="2"/>
      <c r="X657" s="2"/>
      <c r="Y657" s="2"/>
      <c r="Z657" s="2"/>
    </row>
    <row r="658" spans="6:26" ht="15.75" customHeight="1" x14ac:dyDescent="0.25">
      <c r="F658" s="2"/>
      <c r="G658" s="2"/>
      <c r="H658" s="2"/>
      <c r="I658" s="2"/>
      <c r="J658" s="2"/>
      <c r="K658" s="2"/>
      <c r="L658" s="2"/>
      <c r="M658" s="2"/>
      <c r="N658" s="2"/>
      <c r="O658" s="2"/>
      <c r="P658" s="2"/>
      <c r="Q658" s="2"/>
      <c r="R658" s="2"/>
      <c r="S658" s="2"/>
      <c r="T658" s="2"/>
      <c r="U658" s="2"/>
      <c r="V658" s="2"/>
      <c r="W658" s="2"/>
      <c r="X658" s="2"/>
      <c r="Y658" s="2"/>
      <c r="Z658" s="2"/>
    </row>
    <row r="659" spans="6:26" ht="15.75" customHeight="1" x14ac:dyDescent="0.25">
      <c r="F659" s="2"/>
      <c r="G659" s="2"/>
      <c r="H659" s="2"/>
      <c r="I659" s="2"/>
      <c r="J659" s="2"/>
      <c r="K659" s="2"/>
      <c r="L659" s="2"/>
      <c r="M659" s="2"/>
      <c r="N659" s="2"/>
      <c r="O659" s="2"/>
      <c r="P659" s="2"/>
      <c r="Q659" s="2"/>
      <c r="R659" s="2"/>
      <c r="S659" s="2"/>
      <c r="T659" s="2"/>
      <c r="U659" s="2"/>
      <c r="V659" s="2"/>
      <c r="W659" s="2"/>
      <c r="X659" s="2"/>
      <c r="Y659" s="2"/>
      <c r="Z659" s="2"/>
    </row>
    <row r="660" spans="6:26" ht="15.75" customHeight="1" x14ac:dyDescent="0.25">
      <c r="F660" s="2"/>
      <c r="G660" s="2"/>
      <c r="H660" s="2"/>
      <c r="I660" s="2"/>
      <c r="J660" s="2"/>
      <c r="K660" s="2"/>
      <c r="L660" s="2"/>
      <c r="M660" s="2"/>
      <c r="N660" s="2"/>
      <c r="O660" s="2"/>
      <c r="P660" s="2"/>
      <c r="Q660" s="2"/>
      <c r="R660" s="2"/>
      <c r="S660" s="2"/>
      <c r="T660" s="2"/>
      <c r="U660" s="2"/>
      <c r="V660" s="2"/>
      <c r="W660" s="2"/>
      <c r="X660" s="2"/>
      <c r="Y660" s="2"/>
      <c r="Z660" s="2"/>
    </row>
    <row r="661" spans="6:26" ht="15.75" customHeight="1" x14ac:dyDescent="0.25">
      <c r="F661" s="2"/>
      <c r="G661" s="2"/>
      <c r="H661" s="2"/>
      <c r="I661" s="2"/>
      <c r="J661" s="2"/>
      <c r="K661" s="2"/>
      <c r="L661" s="2"/>
      <c r="M661" s="2"/>
      <c r="N661" s="2"/>
      <c r="O661" s="2"/>
      <c r="P661" s="2"/>
      <c r="Q661" s="2"/>
      <c r="R661" s="2"/>
      <c r="S661" s="2"/>
      <c r="T661" s="2"/>
      <c r="U661" s="2"/>
      <c r="V661" s="2"/>
      <c r="W661" s="2"/>
      <c r="X661" s="2"/>
      <c r="Y661" s="2"/>
      <c r="Z661" s="2"/>
    </row>
    <row r="662" spans="6:26" ht="15.75" customHeight="1" x14ac:dyDescent="0.25">
      <c r="F662" s="2"/>
      <c r="G662" s="2"/>
      <c r="H662" s="2"/>
      <c r="I662" s="2"/>
      <c r="J662" s="2"/>
      <c r="K662" s="2"/>
      <c r="L662" s="2"/>
      <c r="M662" s="2"/>
      <c r="N662" s="2"/>
      <c r="O662" s="2"/>
      <c r="P662" s="2"/>
      <c r="Q662" s="2"/>
      <c r="R662" s="2"/>
      <c r="S662" s="2"/>
      <c r="T662" s="2"/>
      <c r="U662" s="2"/>
      <c r="V662" s="2"/>
      <c r="W662" s="2"/>
      <c r="X662" s="2"/>
      <c r="Y662" s="2"/>
      <c r="Z662" s="2"/>
    </row>
    <row r="663" spans="6:26" ht="15.75" customHeight="1" x14ac:dyDescent="0.25">
      <c r="F663" s="2"/>
      <c r="G663" s="2"/>
      <c r="H663" s="2"/>
      <c r="I663" s="2"/>
      <c r="J663" s="2"/>
      <c r="K663" s="2"/>
      <c r="L663" s="2"/>
      <c r="M663" s="2"/>
      <c r="N663" s="2"/>
      <c r="O663" s="2"/>
      <c r="P663" s="2"/>
      <c r="Q663" s="2"/>
      <c r="R663" s="2"/>
      <c r="S663" s="2"/>
      <c r="T663" s="2"/>
      <c r="U663" s="2"/>
      <c r="V663" s="2"/>
      <c r="W663" s="2"/>
      <c r="X663" s="2"/>
      <c r="Y663" s="2"/>
      <c r="Z663" s="2"/>
    </row>
    <row r="664" spans="6:26" ht="15.75" customHeight="1" x14ac:dyDescent="0.25">
      <c r="F664" s="2"/>
      <c r="G664" s="2"/>
      <c r="H664" s="2"/>
      <c r="I664" s="2"/>
      <c r="J664" s="2"/>
      <c r="K664" s="2"/>
      <c r="L664" s="2"/>
      <c r="M664" s="2"/>
      <c r="N664" s="2"/>
      <c r="O664" s="2"/>
      <c r="P664" s="2"/>
      <c r="Q664" s="2"/>
      <c r="R664" s="2"/>
      <c r="S664" s="2"/>
      <c r="T664" s="2"/>
      <c r="U664" s="2"/>
      <c r="V664" s="2"/>
      <c r="W664" s="2"/>
      <c r="X664" s="2"/>
      <c r="Y664" s="2"/>
      <c r="Z664" s="2"/>
    </row>
    <row r="665" spans="6:26" ht="15.75" customHeight="1" x14ac:dyDescent="0.25">
      <c r="F665" s="2"/>
      <c r="G665" s="2"/>
      <c r="H665" s="2"/>
      <c r="I665" s="2"/>
      <c r="J665" s="2"/>
      <c r="K665" s="2"/>
      <c r="L665" s="2"/>
      <c r="M665" s="2"/>
      <c r="N665" s="2"/>
      <c r="O665" s="2"/>
      <c r="P665" s="2"/>
      <c r="Q665" s="2"/>
      <c r="R665" s="2"/>
      <c r="S665" s="2"/>
      <c r="T665" s="2"/>
      <c r="U665" s="2"/>
      <c r="V665" s="2"/>
      <c r="W665" s="2"/>
      <c r="X665" s="2"/>
      <c r="Y665" s="2"/>
      <c r="Z665" s="2"/>
    </row>
    <row r="666" spans="6:26" ht="15.75" customHeight="1" x14ac:dyDescent="0.25">
      <c r="F666" s="2"/>
      <c r="G666" s="2"/>
      <c r="H666" s="2"/>
      <c r="I666" s="2"/>
      <c r="J666" s="2"/>
      <c r="K666" s="2"/>
      <c r="L666" s="2"/>
      <c r="M666" s="2"/>
      <c r="N666" s="2"/>
      <c r="O666" s="2"/>
      <c r="P666" s="2"/>
      <c r="Q666" s="2"/>
      <c r="R666" s="2"/>
      <c r="S666" s="2"/>
      <c r="T666" s="2"/>
      <c r="U666" s="2"/>
      <c r="V666" s="2"/>
      <c r="W666" s="2"/>
      <c r="X666" s="2"/>
      <c r="Y666" s="2"/>
      <c r="Z666" s="2"/>
    </row>
    <row r="667" spans="6:26" ht="15.75" customHeight="1" x14ac:dyDescent="0.25">
      <c r="F667" s="2"/>
      <c r="G667" s="2"/>
      <c r="H667" s="2"/>
      <c r="I667" s="2"/>
      <c r="J667" s="2"/>
      <c r="K667" s="2"/>
      <c r="L667" s="2"/>
      <c r="M667" s="2"/>
      <c r="N667" s="2"/>
      <c r="O667" s="2"/>
      <c r="P667" s="2"/>
      <c r="Q667" s="2"/>
      <c r="R667" s="2"/>
      <c r="S667" s="2"/>
      <c r="T667" s="2"/>
      <c r="U667" s="2"/>
      <c r="V667" s="2"/>
      <c r="W667" s="2"/>
      <c r="X667" s="2"/>
      <c r="Y667" s="2"/>
      <c r="Z667" s="2"/>
    </row>
    <row r="668" spans="6:26" ht="15.75" customHeight="1" x14ac:dyDescent="0.25">
      <c r="F668" s="2"/>
      <c r="G668" s="2"/>
      <c r="H668" s="2"/>
      <c r="I668" s="2"/>
      <c r="J668" s="2"/>
      <c r="K668" s="2"/>
      <c r="L668" s="2"/>
      <c r="M668" s="2"/>
      <c r="N668" s="2"/>
      <c r="O668" s="2"/>
      <c r="P668" s="2"/>
      <c r="Q668" s="2"/>
      <c r="R668" s="2"/>
      <c r="S668" s="2"/>
      <c r="T668" s="2"/>
      <c r="U668" s="2"/>
      <c r="V668" s="2"/>
      <c r="W668" s="2"/>
      <c r="X668" s="2"/>
      <c r="Y668" s="2"/>
      <c r="Z668" s="2"/>
    </row>
    <row r="669" spans="6:26" ht="15.75" customHeight="1" x14ac:dyDescent="0.25">
      <c r="F669" s="2"/>
      <c r="G669" s="2"/>
      <c r="H669" s="2"/>
      <c r="I669" s="2"/>
      <c r="J669" s="2"/>
      <c r="K669" s="2"/>
      <c r="L669" s="2"/>
      <c r="M669" s="2"/>
      <c r="N669" s="2"/>
      <c r="O669" s="2"/>
      <c r="P669" s="2"/>
      <c r="Q669" s="2"/>
      <c r="R669" s="2"/>
      <c r="S669" s="2"/>
      <c r="T669" s="2"/>
      <c r="U669" s="2"/>
      <c r="V669" s="2"/>
      <c r="W669" s="2"/>
      <c r="X669" s="2"/>
      <c r="Y669" s="2"/>
      <c r="Z669" s="2"/>
    </row>
    <row r="670" spans="6:26" ht="15.75" customHeight="1" x14ac:dyDescent="0.25">
      <c r="F670" s="2"/>
      <c r="G670" s="2"/>
      <c r="H670" s="2"/>
      <c r="I670" s="2"/>
      <c r="J670" s="2"/>
      <c r="K670" s="2"/>
      <c r="L670" s="2"/>
      <c r="M670" s="2"/>
      <c r="N670" s="2"/>
      <c r="O670" s="2"/>
      <c r="P670" s="2"/>
      <c r="Q670" s="2"/>
      <c r="R670" s="2"/>
      <c r="S670" s="2"/>
      <c r="T670" s="2"/>
      <c r="U670" s="2"/>
      <c r="V670" s="2"/>
      <c r="W670" s="2"/>
      <c r="X670" s="2"/>
      <c r="Y670" s="2"/>
      <c r="Z670" s="2"/>
    </row>
    <row r="671" spans="6:26" ht="15.75" customHeight="1" x14ac:dyDescent="0.25">
      <c r="F671" s="2"/>
      <c r="G671" s="2"/>
      <c r="H671" s="2"/>
      <c r="I671" s="2"/>
      <c r="J671" s="2"/>
      <c r="K671" s="2"/>
      <c r="L671" s="2"/>
      <c r="M671" s="2"/>
      <c r="N671" s="2"/>
      <c r="O671" s="2"/>
      <c r="P671" s="2"/>
      <c r="Q671" s="2"/>
      <c r="R671" s="2"/>
      <c r="S671" s="2"/>
      <c r="T671" s="2"/>
      <c r="U671" s="2"/>
      <c r="V671" s="2"/>
      <c r="W671" s="2"/>
      <c r="X671" s="2"/>
      <c r="Y671" s="2"/>
      <c r="Z671" s="2"/>
    </row>
    <row r="672" spans="6:26" ht="15.75" customHeight="1" x14ac:dyDescent="0.25">
      <c r="F672" s="2"/>
      <c r="G672" s="2"/>
      <c r="H672" s="2"/>
      <c r="I672" s="2"/>
      <c r="J672" s="2"/>
      <c r="K672" s="2"/>
      <c r="L672" s="2"/>
      <c r="M672" s="2"/>
      <c r="N672" s="2"/>
      <c r="O672" s="2"/>
      <c r="P672" s="2"/>
      <c r="Q672" s="2"/>
      <c r="R672" s="2"/>
      <c r="S672" s="2"/>
      <c r="T672" s="2"/>
      <c r="U672" s="2"/>
      <c r="V672" s="2"/>
      <c r="W672" s="2"/>
      <c r="X672" s="2"/>
      <c r="Y672" s="2"/>
      <c r="Z672" s="2"/>
    </row>
    <row r="673" spans="6:26" ht="15.75" customHeight="1" x14ac:dyDescent="0.25">
      <c r="F673" s="2"/>
      <c r="G673" s="2"/>
      <c r="H673" s="2"/>
      <c r="I673" s="2"/>
      <c r="J673" s="2"/>
      <c r="K673" s="2"/>
      <c r="L673" s="2"/>
      <c r="M673" s="2"/>
      <c r="N673" s="2"/>
      <c r="O673" s="2"/>
      <c r="P673" s="2"/>
      <c r="Q673" s="2"/>
      <c r="R673" s="2"/>
      <c r="S673" s="2"/>
      <c r="T673" s="2"/>
      <c r="U673" s="2"/>
      <c r="V673" s="2"/>
      <c r="W673" s="2"/>
      <c r="X673" s="2"/>
      <c r="Y673" s="2"/>
      <c r="Z673" s="2"/>
    </row>
    <row r="674" spans="6:26" ht="15.75" customHeight="1" x14ac:dyDescent="0.25">
      <c r="F674" s="2"/>
      <c r="G674" s="2"/>
      <c r="H674" s="2"/>
      <c r="I674" s="2"/>
      <c r="J674" s="2"/>
      <c r="K674" s="2"/>
      <c r="L674" s="2"/>
      <c r="M674" s="2"/>
      <c r="N674" s="2"/>
      <c r="O674" s="2"/>
      <c r="P674" s="2"/>
      <c r="Q674" s="2"/>
      <c r="R674" s="2"/>
      <c r="S674" s="2"/>
      <c r="T674" s="2"/>
      <c r="U674" s="2"/>
      <c r="V674" s="2"/>
      <c r="W674" s="2"/>
      <c r="X674" s="2"/>
      <c r="Y674" s="2"/>
      <c r="Z674" s="2"/>
    </row>
    <row r="675" spans="6:26" ht="15.75" customHeight="1" x14ac:dyDescent="0.25">
      <c r="F675" s="2"/>
      <c r="G675" s="2"/>
      <c r="H675" s="2"/>
      <c r="I675" s="2"/>
      <c r="J675" s="2"/>
      <c r="K675" s="2"/>
      <c r="L675" s="2"/>
      <c r="M675" s="2"/>
      <c r="N675" s="2"/>
      <c r="O675" s="2"/>
      <c r="P675" s="2"/>
      <c r="Q675" s="2"/>
      <c r="R675" s="2"/>
      <c r="S675" s="2"/>
      <c r="T675" s="2"/>
      <c r="U675" s="2"/>
      <c r="V675" s="2"/>
      <c r="W675" s="2"/>
      <c r="X675" s="2"/>
      <c r="Y675" s="2"/>
      <c r="Z675" s="2"/>
    </row>
    <row r="676" spans="6:26" ht="15.75" customHeight="1" x14ac:dyDescent="0.25">
      <c r="F676" s="2"/>
      <c r="G676" s="2"/>
      <c r="H676" s="2"/>
      <c r="I676" s="2"/>
      <c r="J676" s="2"/>
      <c r="K676" s="2"/>
      <c r="L676" s="2"/>
      <c r="M676" s="2"/>
      <c r="N676" s="2"/>
      <c r="O676" s="2"/>
      <c r="P676" s="2"/>
      <c r="Q676" s="2"/>
      <c r="R676" s="2"/>
      <c r="S676" s="2"/>
      <c r="T676" s="2"/>
      <c r="U676" s="2"/>
      <c r="V676" s="2"/>
      <c r="W676" s="2"/>
      <c r="X676" s="2"/>
      <c r="Y676" s="2"/>
      <c r="Z676" s="2"/>
    </row>
    <row r="677" spans="6:26" ht="15.75" customHeight="1" x14ac:dyDescent="0.25">
      <c r="F677" s="2"/>
      <c r="G677" s="2"/>
      <c r="H677" s="2"/>
      <c r="I677" s="2"/>
      <c r="J677" s="2"/>
      <c r="K677" s="2"/>
      <c r="L677" s="2"/>
      <c r="M677" s="2"/>
      <c r="N677" s="2"/>
      <c r="O677" s="2"/>
      <c r="P677" s="2"/>
      <c r="Q677" s="2"/>
      <c r="R677" s="2"/>
      <c r="S677" s="2"/>
      <c r="T677" s="2"/>
      <c r="U677" s="2"/>
      <c r="V677" s="2"/>
      <c r="W677" s="2"/>
      <c r="X677" s="2"/>
      <c r="Y677" s="2"/>
      <c r="Z677" s="2"/>
    </row>
    <row r="678" spans="6:26" ht="15.75" customHeight="1" x14ac:dyDescent="0.25">
      <c r="F678" s="2"/>
      <c r="G678" s="2"/>
      <c r="H678" s="2"/>
      <c r="I678" s="2"/>
      <c r="J678" s="2"/>
      <c r="K678" s="2"/>
      <c r="L678" s="2"/>
      <c r="M678" s="2"/>
      <c r="N678" s="2"/>
      <c r="O678" s="2"/>
      <c r="P678" s="2"/>
      <c r="Q678" s="2"/>
      <c r="R678" s="2"/>
      <c r="S678" s="2"/>
      <c r="T678" s="2"/>
      <c r="U678" s="2"/>
      <c r="V678" s="2"/>
      <c r="W678" s="2"/>
      <c r="X678" s="2"/>
      <c r="Y678" s="2"/>
      <c r="Z678" s="2"/>
    </row>
    <row r="679" spans="6:26" ht="15.75" customHeight="1" x14ac:dyDescent="0.25">
      <c r="F679" s="2"/>
      <c r="G679" s="2"/>
      <c r="H679" s="2"/>
      <c r="I679" s="2"/>
      <c r="J679" s="2"/>
      <c r="K679" s="2"/>
      <c r="L679" s="2"/>
      <c r="M679" s="2"/>
      <c r="N679" s="2"/>
      <c r="O679" s="2"/>
      <c r="P679" s="2"/>
      <c r="Q679" s="2"/>
      <c r="R679" s="2"/>
      <c r="S679" s="2"/>
      <c r="T679" s="2"/>
      <c r="U679" s="2"/>
      <c r="V679" s="2"/>
      <c r="W679" s="2"/>
      <c r="X679" s="2"/>
      <c r="Y679" s="2"/>
      <c r="Z679" s="2"/>
    </row>
    <row r="680" spans="6:26" ht="15.75" customHeight="1" x14ac:dyDescent="0.25">
      <c r="F680" s="2"/>
      <c r="G680" s="2"/>
      <c r="H680" s="2"/>
      <c r="I680" s="2"/>
      <c r="J680" s="2"/>
      <c r="K680" s="2"/>
      <c r="L680" s="2"/>
      <c r="M680" s="2"/>
      <c r="N680" s="2"/>
      <c r="O680" s="2"/>
      <c r="P680" s="2"/>
      <c r="Q680" s="2"/>
      <c r="R680" s="2"/>
      <c r="S680" s="2"/>
      <c r="T680" s="2"/>
      <c r="U680" s="2"/>
      <c r="V680" s="2"/>
      <c r="W680" s="2"/>
      <c r="X680" s="2"/>
      <c r="Y680" s="2"/>
      <c r="Z680" s="2"/>
    </row>
    <row r="681" spans="6:26" ht="15.75" customHeight="1" x14ac:dyDescent="0.25">
      <c r="F681" s="2"/>
      <c r="G681" s="2"/>
      <c r="H681" s="2"/>
      <c r="I681" s="2"/>
      <c r="J681" s="2"/>
      <c r="K681" s="2"/>
      <c r="L681" s="2"/>
      <c r="M681" s="2"/>
      <c r="N681" s="2"/>
      <c r="O681" s="2"/>
      <c r="P681" s="2"/>
      <c r="Q681" s="2"/>
      <c r="R681" s="2"/>
      <c r="S681" s="2"/>
      <c r="T681" s="2"/>
      <c r="U681" s="2"/>
      <c r="V681" s="2"/>
      <c r="W681" s="2"/>
      <c r="X681" s="2"/>
      <c r="Y681" s="2"/>
      <c r="Z681" s="2"/>
    </row>
    <row r="682" spans="6:26" ht="15.75" customHeight="1" x14ac:dyDescent="0.25">
      <c r="F682" s="2"/>
      <c r="G682" s="2"/>
      <c r="H682" s="2"/>
      <c r="I682" s="2"/>
      <c r="J682" s="2"/>
      <c r="K682" s="2"/>
      <c r="L682" s="2"/>
      <c r="M682" s="2"/>
      <c r="N682" s="2"/>
      <c r="O682" s="2"/>
      <c r="P682" s="2"/>
      <c r="Q682" s="2"/>
      <c r="R682" s="2"/>
      <c r="S682" s="2"/>
      <c r="T682" s="2"/>
      <c r="U682" s="2"/>
      <c r="V682" s="2"/>
      <c r="W682" s="2"/>
      <c r="X682" s="2"/>
      <c r="Y682" s="2"/>
      <c r="Z682" s="2"/>
    </row>
    <row r="683" spans="6:26" ht="15.75" customHeight="1" x14ac:dyDescent="0.25">
      <c r="F683" s="2"/>
      <c r="G683" s="2"/>
      <c r="H683" s="2"/>
      <c r="I683" s="2"/>
      <c r="J683" s="2"/>
      <c r="K683" s="2"/>
      <c r="L683" s="2"/>
      <c r="M683" s="2"/>
      <c r="N683" s="2"/>
      <c r="O683" s="2"/>
      <c r="P683" s="2"/>
      <c r="Q683" s="2"/>
      <c r="R683" s="2"/>
      <c r="S683" s="2"/>
      <c r="T683" s="2"/>
      <c r="U683" s="2"/>
      <c r="V683" s="2"/>
      <c r="W683" s="2"/>
      <c r="X683" s="2"/>
      <c r="Y683" s="2"/>
      <c r="Z683" s="2"/>
    </row>
    <row r="684" spans="6:26" ht="15.75" customHeight="1" x14ac:dyDescent="0.25">
      <c r="F684" s="2"/>
      <c r="G684" s="2"/>
      <c r="H684" s="2"/>
      <c r="I684" s="2"/>
      <c r="J684" s="2"/>
      <c r="K684" s="2"/>
      <c r="L684" s="2"/>
      <c r="M684" s="2"/>
      <c r="N684" s="2"/>
      <c r="O684" s="2"/>
      <c r="P684" s="2"/>
      <c r="Q684" s="2"/>
      <c r="R684" s="2"/>
      <c r="S684" s="2"/>
      <c r="T684" s="2"/>
      <c r="U684" s="2"/>
      <c r="V684" s="2"/>
      <c r="W684" s="2"/>
      <c r="X684" s="2"/>
      <c r="Y684" s="2"/>
      <c r="Z684" s="2"/>
    </row>
    <row r="685" spans="6:26" ht="15.75" customHeight="1" x14ac:dyDescent="0.25">
      <c r="F685" s="2"/>
      <c r="G685" s="2"/>
      <c r="H685" s="2"/>
      <c r="I685" s="2"/>
      <c r="J685" s="2"/>
      <c r="K685" s="2"/>
      <c r="L685" s="2"/>
      <c r="M685" s="2"/>
      <c r="N685" s="2"/>
      <c r="O685" s="2"/>
      <c r="P685" s="2"/>
      <c r="Q685" s="2"/>
      <c r="R685" s="2"/>
      <c r="S685" s="2"/>
      <c r="T685" s="2"/>
      <c r="U685" s="2"/>
      <c r="V685" s="2"/>
      <c r="W685" s="2"/>
      <c r="X685" s="2"/>
      <c r="Y685" s="2"/>
      <c r="Z685" s="2"/>
    </row>
    <row r="686" spans="6:26" ht="15.75" customHeight="1" x14ac:dyDescent="0.25">
      <c r="F686" s="2"/>
      <c r="G686" s="2"/>
      <c r="H686" s="2"/>
      <c r="I686" s="2"/>
      <c r="J686" s="2"/>
      <c r="K686" s="2"/>
      <c r="L686" s="2"/>
      <c r="M686" s="2"/>
      <c r="N686" s="2"/>
      <c r="O686" s="2"/>
      <c r="P686" s="2"/>
      <c r="Q686" s="2"/>
      <c r="R686" s="2"/>
      <c r="S686" s="2"/>
      <c r="T686" s="2"/>
      <c r="U686" s="2"/>
      <c r="V686" s="2"/>
      <c r="W686" s="2"/>
      <c r="X686" s="2"/>
      <c r="Y686" s="2"/>
      <c r="Z686" s="2"/>
    </row>
    <row r="687" spans="6:26" ht="15.75" customHeight="1" x14ac:dyDescent="0.25">
      <c r="F687" s="2"/>
      <c r="G687" s="2"/>
      <c r="H687" s="2"/>
      <c r="I687" s="2"/>
      <c r="J687" s="2"/>
      <c r="K687" s="2"/>
      <c r="L687" s="2"/>
      <c r="M687" s="2"/>
      <c r="N687" s="2"/>
      <c r="O687" s="2"/>
      <c r="P687" s="2"/>
      <c r="Q687" s="2"/>
      <c r="R687" s="2"/>
      <c r="S687" s="2"/>
      <c r="T687" s="2"/>
      <c r="U687" s="2"/>
      <c r="V687" s="2"/>
      <c r="W687" s="2"/>
      <c r="X687" s="2"/>
      <c r="Y687" s="2"/>
      <c r="Z687" s="2"/>
    </row>
    <row r="688" spans="6:26" ht="15.75" customHeight="1" x14ac:dyDescent="0.25">
      <c r="F688" s="2"/>
      <c r="G688" s="2"/>
      <c r="H688" s="2"/>
      <c r="I688" s="2"/>
      <c r="J688" s="2"/>
      <c r="K688" s="2"/>
      <c r="L688" s="2"/>
      <c r="M688" s="2"/>
      <c r="N688" s="2"/>
      <c r="O688" s="2"/>
      <c r="P688" s="2"/>
      <c r="Q688" s="2"/>
      <c r="R688" s="2"/>
      <c r="S688" s="2"/>
      <c r="T688" s="2"/>
      <c r="U688" s="2"/>
      <c r="V688" s="2"/>
      <c r="W688" s="2"/>
      <c r="X688" s="2"/>
      <c r="Y688" s="2"/>
      <c r="Z688" s="2"/>
    </row>
    <row r="689" spans="6:26" ht="15.75" customHeight="1" x14ac:dyDescent="0.25">
      <c r="F689" s="2"/>
      <c r="G689" s="2"/>
      <c r="H689" s="2"/>
      <c r="I689" s="2"/>
      <c r="J689" s="2"/>
      <c r="K689" s="2"/>
      <c r="L689" s="2"/>
      <c r="M689" s="2"/>
      <c r="N689" s="2"/>
      <c r="O689" s="2"/>
      <c r="P689" s="2"/>
      <c r="Q689" s="2"/>
      <c r="R689" s="2"/>
      <c r="S689" s="2"/>
      <c r="T689" s="2"/>
      <c r="U689" s="2"/>
      <c r="V689" s="2"/>
      <c r="W689" s="2"/>
      <c r="X689" s="2"/>
      <c r="Y689" s="2"/>
      <c r="Z689" s="2"/>
    </row>
    <row r="690" spans="6:26" ht="15.75" customHeight="1" x14ac:dyDescent="0.25">
      <c r="F690" s="2"/>
      <c r="G690" s="2"/>
      <c r="H690" s="2"/>
      <c r="I690" s="2"/>
      <c r="J690" s="2"/>
      <c r="K690" s="2"/>
      <c r="L690" s="2"/>
      <c r="M690" s="2"/>
      <c r="N690" s="2"/>
      <c r="O690" s="2"/>
      <c r="P690" s="2"/>
      <c r="Q690" s="2"/>
      <c r="R690" s="2"/>
      <c r="S690" s="2"/>
      <c r="T690" s="2"/>
      <c r="U690" s="2"/>
      <c r="V690" s="2"/>
      <c r="W690" s="2"/>
      <c r="X690" s="2"/>
      <c r="Y690" s="2"/>
      <c r="Z690" s="2"/>
    </row>
    <row r="691" spans="6:26" ht="15.75" customHeight="1" x14ac:dyDescent="0.25">
      <c r="F691" s="2"/>
      <c r="G691" s="2"/>
      <c r="H691" s="2"/>
      <c r="I691" s="2"/>
      <c r="J691" s="2"/>
      <c r="K691" s="2"/>
      <c r="L691" s="2"/>
      <c r="M691" s="2"/>
      <c r="N691" s="2"/>
      <c r="O691" s="2"/>
      <c r="P691" s="2"/>
      <c r="Q691" s="2"/>
      <c r="R691" s="2"/>
      <c r="S691" s="2"/>
      <c r="T691" s="2"/>
      <c r="U691" s="2"/>
      <c r="V691" s="2"/>
      <c r="W691" s="2"/>
      <c r="X691" s="2"/>
      <c r="Y691" s="2"/>
      <c r="Z691" s="2"/>
    </row>
    <row r="692" spans="6:26" ht="15.75" customHeight="1" x14ac:dyDescent="0.25">
      <c r="F692" s="2"/>
      <c r="G692" s="2"/>
      <c r="H692" s="2"/>
      <c r="I692" s="2"/>
      <c r="J692" s="2"/>
      <c r="K692" s="2"/>
      <c r="L692" s="2"/>
      <c r="M692" s="2"/>
      <c r="N692" s="2"/>
      <c r="O692" s="2"/>
      <c r="P692" s="2"/>
      <c r="Q692" s="2"/>
      <c r="R692" s="2"/>
      <c r="S692" s="2"/>
      <c r="T692" s="2"/>
      <c r="U692" s="2"/>
      <c r="V692" s="2"/>
      <c r="W692" s="2"/>
      <c r="X692" s="2"/>
      <c r="Y692" s="2"/>
      <c r="Z692" s="2"/>
    </row>
    <row r="693" spans="6:26" ht="15.75" customHeight="1" x14ac:dyDescent="0.25">
      <c r="F693" s="2"/>
      <c r="G693" s="2"/>
      <c r="H693" s="2"/>
      <c r="I693" s="2"/>
      <c r="J693" s="2"/>
      <c r="K693" s="2"/>
      <c r="L693" s="2"/>
      <c r="M693" s="2"/>
      <c r="N693" s="2"/>
      <c r="O693" s="2"/>
      <c r="P693" s="2"/>
      <c r="Q693" s="2"/>
      <c r="R693" s="2"/>
      <c r="S693" s="2"/>
      <c r="T693" s="2"/>
      <c r="U693" s="2"/>
      <c r="V693" s="2"/>
      <c r="W693" s="2"/>
      <c r="X693" s="2"/>
      <c r="Y693" s="2"/>
      <c r="Z693" s="2"/>
    </row>
    <row r="694" spans="6:26" ht="15.75" customHeight="1" x14ac:dyDescent="0.25">
      <c r="F694" s="2"/>
      <c r="G694" s="2"/>
      <c r="H694" s="2"/>
      <c r="I694" s="2"/>
      <c r="J694" s="2"/>
      <c r="K694" s="2"/>
      <c r="L694" s="2"/>
      <c r="M694" s="2"/>
      <c r="N694" s="2"/>
      <c r="O694" s="2"/>
      <c r="P694" s="2"/>
      <c r="Q694" s="2"/>
      <c r="R694" s="2"/>
      <c r="S694" s="2"/>
      <c r="T694" s="2"/>
      <c r="U694" s="2"/>
      <c r="V694" s="2"/>
      <c r="W694" s="2"/>
      <c r="X694" s="2"/>
      <c r="Y694" s="2"/>
      <c r="Z694" s="2"/>
    </row>
    <row r="695" spans="6:26" ht="15.75" customHeight="1" x14ac:dyDescent="0.25">
      <c r="F695" s="2"/>
      <c r="G695" s="2"/>
      <c r="H695" s="2"/>
      <c r="I695" s="2"/>
      <c r="J695" s="2"/>
      <c r="K695" s="2"/>
      <c r="L695" s="2"/>
      <c r="M695" s="2"/>
      <c r="N695" s="2"/>
      <c r="O695" s="2"/>
      <c r="P695" s="2"/>
      <c r="Q695" s="2"/>
      <c r="R695" s="2"/>
      <c r="S695" s="2"/>
      <c r="T695" s="2"/>
      <c r="U695" s="2"/>
      <c r="V695" s="2"/>
      <c r="W695" s="2"/>
      <c r="X695" s="2"/>
      <c r="Y695" s="2"/>
      <c r="Z695" s="2"/>
    </row>
    <row r="696" spans="6:26" ht="15.75" customHeight="1" x14ac:dyDescent="0.25">
      <c r="F696" s="2"/>
      <c r="G696" s="2"/>
      <c r="H696" s="2"/>
      <c r="I696" s="2"/>
      <c r="J696" s="2"/>
      <c r="K696" s="2"/>
      <c r="L696" s="2"/>
      <c r="M696" s="2"/>
      <c r="N696" s="2"/>
      <c r="O696" s="2"/>
      <c r="P696" s="2"/>
      <c r="Q696" s="2"/>
      <c r="R696" s="2"/>
      <c r="S696" s="2"/>
      <c r="T696" s="2"/>
      <c r="U696" s="2"/>
      <c r="V696" s="2"/>
      <c r="W696" s="2"/>
      <c r="X696" s="2"/>
      <c r="Y696" s="2"/>
      <c r="Z696" s="2"/>
    </row>
    <row r="697" spans="6:26" ht="15.75" customHeight="1" x14ac:dyDescent="0.25">
      <c r="F697" s="2"/>
      <c r="G697" s="2"/>
      <c r="H697" s="2"/>
      <c r="I697" s="2"/>
      <c r="J697" s="2"/>
      <c r="K697" s="2"/>
      <c r="L697" s="2"/>
      <c r="M697" s="2"/>
      <c r="N697" s="2"/>
      <c r="O697" s="2"/>
      <c r="P697" s="2"/>
      <c r="Q697" s="2"/>
      <c r="R697" s="2"/>
      <c r="S697" s="2"/>
      <c r="T697" s="2"/>
      <c r="U697" s="2"/>
      <c r="V697" s="2"/>
      <c r="W697" s="2"/>
      <c r="X697" s="2"/>
      <c r="Y697" s="2"/>
      <c r="Z697" s="2"/>
    </row>
    <row r="698" spans="6:26" ht="15.75" customHeight="1" x14ac:dyDescent="0.25">
      <c r="F698" s="2"/>
      <c r="G698" s="2"/>
      <c r="H698" s="2"/>
      <c r="I698" s="2"/>
      <c r="J698" s="2"/>
      <c r="K698" s="2"/>
      <c r="L698" s="2"/>
      <c r="M698" s="2"/>
      <c r="N698" s="2"/>
      <c r="O698" s="2"/>
      <c r="P698" s="2"/>
      <c r="Q698" s="2"/>
      <c r="R698" s="2"/>
      <c r="S698" s="2"/>
      <c r="T698" s="2"/>
      <c r="U698" s="2"/>
      <c r="V698" s="2"/>
      <c r="W698" s="2"/>
      <c r="X698" s="2"/>
      <c r="Y698" s="2"/>
      <c r="Z698" s="2"/>
    </row>
    <row r="699" spans="6:26" ht="15.75" customHeight="1" x14ac:dyDescent="0.25">
      <c r="F699" s="2"/>
      <c r="G699" s="2"/>
      <c r="H699" s="2"/>
      <c r="I699" s="2"/>
      <c r="J699" s="2"/>
      <c r="K699" s="2"/>
      <c r="L699" s="2"/>
      <c r="M699" s="2"/>
      <c r="N699" s="2"/>
      <c r="O699" s="2"/>
      <c r="P699" s="2"/>
      <c r="Q699" s="2"/>
      <c r="R699" s="2"/>
      <c r="S699" s="2"/>
      <c r="T699" s="2"/>
      <c r="U699" s="2"/>
      <c r="V699" s="2"/>
      <c r="W699" s="2"/>
      <c r="X699" s="2"/>
      <c r="Y699" s="2"/>
      <c r="Z699" s="2"/>
    </row>
    <row r="700" spans="6:26" ht="15.75" customHeight="1" x14ac:dyDescent="0.25">
      <c r="F700" s="2"/>
      <c r="G700" s="2"/>
      <c r="H700" s="2"/>
      <c r="I700" s="2"/>
      <c r="J700" s="2"/>
      <c r="K700" s="2"/>
      <c r="L700" s="2"/>
      <c r="M700" s="2"/>
      <c r="N700" s="2"/>
      <c r="O700" s="2"/>
      <c r="P700" s="2"/>
      <c r="Q700" s="2"/>
      <c r="R700" s="2"/>
      <c r="S700" s="2"/>
      <c r="T700" s="2"/>
      <c r="U700" s="2"/>
      <c r="V700" s="2"/>
      <c r="W700" s="2"/>
      <c r="X700" s="2"/>
      <c r="Y700" s="2"/>
      <c r="Z700" s="2"/>
    </row>
    <row r="701" spans="6:26" ht="15.75" customHeight="1" x14ac:dyDescent="0.25">
      <c r="F701" s="2"/>
      <c r="G701" s="2"/>
      <c r="H701" s="2"/>
      <c r="I701" s="2"/>
      <c r="J701" s="2"/>
      <c r="K701" s="2"/>
      <c r="L701" s="2"/>
      <c r="M701" s="2"/>
      <c r="N701" s="2"/>
      <c r="O701" s="2"/>
      <c r="P701" s="2"/>
      <c r="Q701" s="2"/>
      <c r="R701" s="2"/>
      <c r="S701" s="2"/>
      <c r="T701" s="2"/>
      <c r="U701" s="2"/>
      <c r="V701" s="2"/>
      <c r="W701" s="2"/>
      <c r="X701" s="2"/>
      <c r="Y701" s="2"/>
      <c r="Z701" s="2"/>
    </row>
    <row r="702" spans="6:26" ht="15.75" customHeight="1" x14ac:dyDescent="0.25">
      <c r="F702" s="2"/>
      <c r="G702" s="2"/>
      <c r="H702" s="2"/>
      <c r="I702" s="2"/>
      <c r="J702" s="2"/>
      <c r="K702" s="2"/>
      <c r="L702" s="2"/>
      <c r="M702" s="2"/>
      <c r="N702" s="2"/>
      <c r="O702" s="2"/>
      <c r="P702" s="2"/>
      <c r="Q702" s="2"/>
      <c r="R702" s="2"/>
      <c r="S702" s="2"/>
      <c r="T702" s="2"/>
      <c r="U702" s="2"/>
      <c r="V702" s="2"/>
      <c r="W702" s="2"/>
      <c r="X702" s="2"/>
      <c r="Y702" s="2"/>
      <c r="Z702" s="2"/>
    </row>
    <row r="703" spans="6:26" ht="15.75" customHeight="1" x14ac:dyDescent="0.25">
      <c r="F703" s="2"/>
      <c r="G703" s="2"/>
      <c r="H703" s="2"/>
      <c r="I703" s="2"/>
      <c r="J703" s="2"/>
      <c r="K703" s="2"/>
      <c r="L703" s="2"/>
      <c r="M703" s="2"/>
      <c r="N703" s="2"/>
      <c r="O703" s="2"/>
      <c r="P703" s="2"/>
      <c r="Q703" s="2"/>
      <c r="R703" s="2"/>
      <c r="S703" s="2"/>
      <c r="T703" s="2"/>
      <c r="U703" s="2"/>
      <c r="V703" s="2"/>
      <c r="W703" s="2"/>
      <c r="X703" s="2"/>
      <c r="Y703" s="2"/>
      <c r="Z703" s="2"/>
    </row>
    <row r="704" spans="6:26" ht="15.75" customHeight="1" x14ac:dyDescent="0.25">
      <c r="F704" s="2"/>
      <c r="G704" s="2"/>
      <c r="H704" s="2"/>
      <c r="I704" s="2"/>
      <c r="J704" s="2"/>
      <c r="K704" s="2"/>
      <c r="L704" s="2"/>
      <c r="M704" s="2"/>
      <c r="N704" s="2"/>
      <c r="O704" s="2"/>
      <c r="P704" s="2"/>
      <c r="Q704" s="2"/>
      <c r="R704" s="2"/>
      <c r="S704" s="2"/>
      <c r="T704" s="2"/>
      <c r="U704" s="2"/>
      <c r="V704" s="2"/>
      <c r="W704" s="2"/>
      <c r="X704" s="2"/>
      <c r="Y704" s="2"/>
      <c r="Z704" s="2"/>
    </row>
    <row r="705" spans="6:26" ht="15.75" customHeight="1" x14ac:dyDescent="0.25">
      <c r="F705" s="2"/>
      <c r="G705" s="2"/>
      <c r="H705" s="2"/>
      <c r="I705" s="2"/>
      <c r="J705" s="2"/>
      <c r="K705" s="2"/>
      <c r="L705" s="2"/>
      <c r="M705" s="2"/>
      <c r="N705" s="2"/>
      <c r="O705" s="2"/>
      <c r="P705" s="2"/>
      <c r="Q705" s="2"/>
      <c r="R705" s="2"/>
      <c r="S705" s="2"/>
      <c r="T705" s="2"/>
      <c r="U705" s="2"/>
      <c r="V705" s="2"/>
      <c r="W705" s="2"/>
      <c r="X705" s="2"/>
      <c r="Y705" s="2"/>
      <c r="Z705" s="2"/>
    </row>
    <row r="706" spans="6:26" ht="15.75" customHeight="1" x14ac:dyDescent="0.25">
      <c r="F706" s="2"/>
      <c r="G706" s="2"/>
      <c r="H706" s="2"/>
      <c r="I706" s="2"/>
      <c r="J706" s="2"/>
      <c r="K706" s="2"/>
      <c r="L706" s="2"/>
      <c r="M706" s="2"/>
      <c r="N706" s="2"/>
      <c r="O706" s="2"/>
      <c r="P706" s="2"/>
      <c r="Q706" s="2"/>
      <c r="R706" s="2"/>
      <c r="S706" s="2"/>
      <c r="T706" s="2"/>
      <c r="U706" s="2"/>
      <c r="V706" s="2"/>
      <c r="W706" s="2"/>
      <c r="X706" s="2"/>
      <c r="Y706" s="2"/>
      <c r="Z706" s="2"/>
    </row>
    <row r="707" spans="6:26" ht="15.75" customHeight="1" x14ac:dyDescent="0.25">
      <c r="F707" s="2"/>
      <c r="G707" s="2"/>
      <c r="H707" s="2"/>
      <c r="I707" s="2"/>
      <c r="J707" s="2"/>
      <c r="K707" s="2"/>
      <c r="L707" s="2"/>
      <c r="M707" s="2"/>
      <c r="N707" s="2"/>
      <c r="O707" s="2"/>
      <c r="P707" s="2"/>
      <c r="Q707" s="2"/>
      <c r="R707" s="2"/>
      <c r="S707" s="2"/>
      <c r="T707" s="2"/>
      <c r="U707" s="2"/>
      <c r="V707" s="2"/>
      <c r="W707" s="2"/>
      <c r="X707" s="2"/>
      <c r="Y707" s="2"/>
      <c r="Z707" s="2"/>
    </row>
    <row r="708" spans="6:26" ht="15.75" customHeight="1" x14ac:dyDescent="0.25">
      <c r="F708" s="2"/>
      <c r="G708" s="2"/>
      <c r="H708" s="2"/>
      <c r="I708" s="2"/>
      <c r="J708" s="2"/>
      <c r="K708" s="2"/>
      <c r="L708" s="2"/>
      <c r="M708" s="2"/>
      <c r="N708" s="2"/>
      <c r="O708" s="2"/>
      <c r="P708" s="2"/>
      <c r="Q708" s="2"/>
      <c r="R708" s="2"/>
      <c r="S708" s="2"/>
      <c r="T708" s="2"/>
      <c r="U708" s="2"/>
      <c r="V708" s="2"/>
      <c r="W708" s="2"/>
      <c r="X708" s="2"/>
      <c r="Y708" s="2"/>
      <c r="Z708" s="2"/>
    </row>
    <row r="709" spans="6:26" ht="15.75" customHeight="1" x14ac:dyDescent="0.25">
      <c r="F709" s="2"/>
      <c r="G709" s="2"/>
      <c r="H709" s="2"/>
      <c r="I709" s="2"/>
      <c r="J709" s="2"/>
      <c r="K709" s="2"/>
      <c r="L709" s="2"/>
      <c r="M709" s="2"/>
      <c r="N709" s="2"/>
      <c r="O709" s="2"/>
      <c r="P709" s="2"/>
      <c r="Q709" s="2"/>
      <c r="R709" s="2"/>
      <c r="S709" s="2"/>
      <c r="T709" s="2"/>
      <c r="U709" s="2"/>
      <c r="V709" s="2"/>
      <c r="W709" s="2"/>
      <c r="X709" s="2"/>
      <c r="Y709" s="2"/>
      <c r="Z709" s="2"/>
    </row>
    <row r="710" spans="6:26" ht="15.75" customHeight="1" x14ac:dyDescent="0.25">
      <c r="F710" s="2"/>
      <c r="G710" s="2"/>
      <c r="H710" s="2"/>
      <c r="I710" s="2"/>
      <c r="J710" s="2"/>
      <c r="K710" s="2"/>
      <c r="L710" s="2"/>
      <c r="M710" s="2"/>
      <c r="N710" s="2"/>
      <c r="O710" s="2"/>
      <c r="P710" s="2"/>
      <c r="Q710" s="2"/>
      <c r="R710" s="2"/>
      <c r="S710" s="2"/>
      <c r="T710" s="2"/>
      <c r="U710" s="2"/>
      <c r="V710" s="2"/>
      <c r="W710" s="2"/>
      <c r="X710" s="2"/>
      <c r="Y710" s="2"/>
      <c r="Z710" s="2"/>
    </row>
    <row r="711" spans="6:26" ht="15.75" customHeight="1" x14ac:dyDescent="0.25">
      <c r="F711" s="2"/>
      <c r="G711" s="2"/>
      <c r="H711" s="2"/>
      <c r="I711" s="2"/>
      <c r="J711" s="2"/>
      <c r="K711" s="2"/>
      <c r="L711" s="2"/>
      <c r="M711" s="2"/>
      <c r="N711" s="2"/>
      <c r="O711" s="2"/>
      <c r="P711" s="2"/>
      <c r="Q711" s="2"/>
      <c r="R711" s="2"/>
      <c r="S711" s="2"/>
      <c r="T711" s="2"/>
      <c r="U711" s="2"/>
      <c r="V711" s="2"/>
      <c r="W711" s="2"/>
      <c r="X711" s="2"/>
      <c r="Y711" s="2"/>
      <c r="Z711" s="2"/>
    </row>
    <row r="712" spans="6:26" ht="15.75" customHeight="1" x14ac:dyDescent="0.25">
      <c r="F712" s="2"/>
      <c r="G712" s="2"/>
      <c r="H712" s="2"/>
      <c r="I712" s="2"/>
      <c r="J712" s="2"/>
      <c r="K712" s="2"/>
      <c r="L712" s="2"/>
      <c r="M712" s="2"/>
      <c r="N712" s="2"/>
      <c r="O712" s="2"/>
      <c r="P712" s="2"/>
      <c r="Q712" s="2"/>
      <c r="R712" s="2"/>
      <c r="S712" s="2"/>
      <c r="T712" s="2"/>
      <c r="U712" s="2"/>
      <c r="V712" s="2"/>
      <c r="W712" s="2"/>
      <c r="X712" s="2"/>
      <c r="Y712" s="2"/>
      <c r="Z712" s="2"/>
    </row>
    <row r="713" spans="6:26" ht="15.75" customHeight="1" x14ac:dyDescent="0.25">
      <c r="F713" s="2"/>
      <c r="G713" s="2"/>
      <c r="H713" s="2"/>
      <c r="I713" s="2"/>
      <c r="J713" s="2"/>
      <c r="K713" s="2"/>
      <c r="L713" s="2"/>
      <c r="M713" s="2"/>
      <c r="N713" s="2"/>
      <c r="O713" s="2"/>
      <c r="P713" s="2"/>
      <c r="Q713" s="2"/>
      <c r="R713" s="2"/>
      <c r="S713" s="2"/>
      <c r="T713" s="2"/>
      <c r="U713" s="2"/>
      <c r="V713" s="2"/>
      <c r="W713" s="2"/>
      <c r="X713" s="2"/>
      <c r="Y713" s="2"/>
      <c r="Z713" s="2"/>
    </row>
    <row r="714" spans="6:26" ht="15.75" customHeight="1" x14ac:dyDescent="0.25">
      <c r="F714" s="2"/>
      <c r="G714" s="2"/>
      <c r="H714" s="2"/>
      <c r="I714" s="2"/>
      <c r="J714" s="2"/>
      <c r="K714" s="2"/>
      <c r="L714" s="2"/>
      <c r="M714" s="2"/>
      <c r="N714" s="2"/>
      <c r="O714" s="2"/>
      <c r="P714" s="2"/>
      <c r="Q714" s="2"/>
      <c r="R714" s="2"/>
      <c r="S714" s="2"/>
      <c r="T714" s="2"/>
      <c r="U714" s="2"/>
      <c r="V714" s="2"/>
      <c r="W714" s="2"/>
      <c r="X714" s="2"/>
      <c r="Y714" s="2"/>
      <c r="Z714" s="2"/>
    </row>
    <row r="715" spans="6:26" ht="15.75" customHeight="1" x14ac:dyDescent="0.25">
      <c r="F715" s="2"/>
      <c r="G715" s="2"/>
      <c r="H715" s="2"/>
      <c r="I715" s="2"/>
      <c r="J715" s="2"/>
      <c r="K715" s="2"/>
      <c r="L715" s="2"/>
      <c r="M715" s="2"/>
      <c r="N715" s="2"/>
      <c r="O715" s="2"/>
      <c r="P715" s="2"/>
      <c r="Q715" s="2"/>
      <c r="R715" s="2"/>
      <c r="S715" s="2"/>
      <c r="T715" s="2"/>
      <c r="U715" s="2"/>
      <c r="V715" s="2"/>
      <c r="W715" s="2"/>
      <c r="X715" s="2"/>
      <c r="Y715" s="2"/>
      <c r="Z715" s="2"/>
    </row>
    <row r="716" spans="6:26" ht="15.75" customHeight="1" x14ac:dyDescent="0.25">
      <c r="F716" s="2"/>
      <c r="G716" s="2"/>
      <c r="H716" s="2"/>
      <c r="I716" s="2"/>
      <c r="J716" s="2"/>
      <c r="K716" s="2"/>
      <c r="L716" s="2"/>
      <c r="M716" s="2"/>
      <c r="N716" s="2"/>
      <c r="O716" s="2"/>
      <c r="P716" s="2"/>
      <c r="Q716" s="2"/>
      <c r="R716" s="2"/>
      <c r="S716" s="2"/>
      <c r="T716" s="2"/>
      <c r="U716" s="2"/>
      <c r="V716" s="2"/>
      <c r="W716" s="2"/>
      <c r="X716" s="2"/>
      <c r="Y716" s="2"/>
      <c r="Z716" s="2"/>
    </row>
    <row r="717" spans="6:26" ht="15.75" customHeight="1" x14ac:dyDescent="0.25">
      <c r="F717" s="2"/>
      <c r="G717" s="2"/>
      <c r="H717" s="2"/>
      <c r="I717" s="2"/>
      <c r="J717" s="2"/>
      <c r="K717" s="2"/>
      <c r="L717" s="2"/>
      <c r="M717" s="2"/>
      <c r="N717" s="2"/>
      <c r="O717" s="2"/>
      <c r="P717" s="2"/>
      <c r="Q717" s="2"/>
      <c r="R717" s="2"/>
      <c r="S717" s="2"/>
      <c r="T717" s="2"/>
      <c r="U717" s="2"/>
      <c r="V717" s="2"/>
      <c r="W717" s="2"/>
      <c r="X717" s="2"/>
      <c r="Y717" s="2"/>
      <c r="Z717" s="2"/>
    </row>
    <row r="718" spans="6:26" ht="15.75" customHeight="1" x14ac:dyDescent="0.25">
      <c r="F718" s="2"/>
      <c r="G718" s="2"/>
      <c r="H718" s="2"/>
      <c r="I718" s="2"/>
      <c r="J718" s="2"/>
      <c r="K718" s="2"/>
      <c r="L718" s="2"/>
      <c r="M718" s="2"/>
      <c r="N718" s="2"/>
      <c r="O718" s="2"/>
      <c r="P718" s="2"/>
      <c r="Q718" s="2"/>
      <c r="R718" s="2"/>
      <c r="S718" s="2"/>
      <c r="T718" s="2"/>
      <c r="U718" s="2"/>
      <c r="V718" s="2"/>
      <c r="W718" s="2"/>
      <c r="X718" s="2"/>
      <c r="Y718" s="2"/>
      <c r="Z718" s="2"/>
    </row>
    <row r="719" spans="6:26" ht="15.75" customHeight="1" x14ac:dyDescent="0.25">
      <c r="F719" s="2"/>
      <c r="G719" s="2"/>
      <c r="H719" s="2"/>
      <c r="I719" s="2"/>
      <c r="J719" s="2"/>
      <c r="K719" s="2"/>
      <c r="L719" s="2"/>
      <c r="M719" s="2"/>
      <c r="N719" s="2"/>
      <c r="O719" s="2"/>
      <c r="P719" s="2"/>
      <c r="Q719" s="2"/>
      <c r="R719" s="2"/>
      <c r="S719" s="2"/>
      <c r="T719" s="2"/>
      <c r="U719" s="2"/>
      <c r="V719" s="2"/>
      <c r="W719" s="2"/>
      <c r="X719" s="2"/>
      <c r="Y719" s="2"/>
      <c r="Z719" s="2"/>
    </row>
    <row r="720" spans="6:26" ht="15.75" customHeight="1" x14ac:dyDescent="0.25">
      <c r="F720" s="2"/>
      <c r="G720" s="2"/>
      <c r="H720" s="2"/>
      <c r="I720" s="2"/>
      <c r="J720" s="2"/>
      <c r="K720" s="2"/>
      <c r="L720" s="2"/>
      <c r="M720" s="2"/>
      <c r="N720" s="2"/>
      <c r="O720" s="2"/>
      <c r="P720" s="2"/>
      <c r="Q720" s="2"/>
      <c r="R720" s="2"/>
      <c r="S720" s="2"/>
      <c r="T720" s="2"/>
      <c r="U720" s="2"/>
      <c r="V720" s="2"/>
      <c r="W720" s="2"/>
      <c r="X720" s="2"/>
      <c r="Y720" s="2"/>
      <c r="Z720" s="2"/>
    </row>
    <row r="721" spans="6:26" ht="15.75" customHeight="1" x14ac:dyDescent="0.25">
      <c r="F721" s="2"/>
      <c r="G721" s="2"/>
      <c r="H721" s="2"/>
      <c r="I721" s="2"/>
      <c r="J721" s="2"/>
      <c r="K721" s="2"/>
      <c r="L721" s="2"/>
      <c r="M721" s="2"/>
      <c r="N721" s="2"/>
      <c r="O721" s="2"/>
      <c r="P721" s="2"/>
      <c r="Q721" s="2"/>
      <c r="R721" s="2"/>
      <c r="S721" s="2"/>
      <c r="T721" s="2"/>
      <c r="U721" s="2"/>
      <c r="V721" s="2"/>
      <c r="W721" s="2"/>
      <c r="X721" s="2"/>
      <c r="Y721" s="2"/>
      <c r="Z721" s="2"/>
    </row>
    <row r="722" spans="6:26" ht="15.75" customHeight="1" x14ac:dyDescent="0.25">
      <c r="F722" s="2"/>
      <c r="G722" s="2"/>
      <c r="H722" s="2"/>
      <c r="I722" s="2"/>
      <c r="J722" s="2"/>
      <c r="K722" s="2"/>
      <c r="L722" s="2"/>
      <c r="M722" s="2"/>
      <c r="N722" s="2"/>
      <c r="O722" s="2"/>
      <c r="P722" s="2"/>
      <c r="Q722" s="2"/>
      <c r="R722" s="2"/>
      <c r="S722" s="2"/>
      <c r="T722" s="2"/>
      <c r="U722" s="2"/>
      <c r="V722" s="2"/>
      <c r="W722" s="2"/>
      <c r="X722" s="2"/>
      <c r="Y722" s="2"/>
      <c r="Z722" s="2"/>
    </row>
    <row r="723" spans="6:26" ht="15.75" customHeight="1" x14ac:dyDescent="0.25">
      <c r="F723" s="2"/>
      <c r="G723" s="2"/>
      <c r="H723" s="2"/>
      <c r="I723" s="2"/>
      <c r="J723" s="2"/>
      <c r="K723" s="2"/>
      <c r="L723" s="2"/>
      <c r="M723" s="2"/>
      <c r="N723" s="2"/>
      <c r="O723" s="2"/>
      <c r="P723" s="2"/>
      <c r="Q723" s="2"/>
      <c r="R723" s="2"/>
      <c r="S723" s="2"/>
      <c r="T723" s="2"/>
      <c r="U723" s="2"/>
      <c r="V723" s="2"/>
      <c r="W723" s="2"/>
      <c r="X723" s="2"/>
      <c r="Y723" s="2"/>
      <c r="Z723" s="2"/>
    </row>
    <row r="724" spans="6:26" ht="15.75" customHeight="1" x14ac:dyDescent="0.25">
      <c r="F724" s="2"/>
      <c r="G724" s="2"/>
      <c r="H724" s="2"/>
      <c r="I724" s="2"/>
      <c r="J724" s="2"/>
      <c r="K724" s="2"/>
      <c r="L724" s="2"/>
      <c r="M724" s="2"/>
      <c r="N724" s="2"/>
      <c r="O724" s="2"/>
      <c r="P724" s="2"/>
      <c r="Q724" s="2"/>
      <c r="R724" s="2"/>
      <c r="S724" s="2"/>
      <c r="T724" s="2"/>
      <c r="U724" s="2"/>
      <c r="V724" s="2"/>
      <c r="W724" s="2"/>
      <c r="X724" s="2"/>
      <c r="Y724" s="2"/>
      <c r="Z724" s="2"/>
    </row>
    <row r="725" spans="6:26" ht="15.75" customHeight="1" x14ac:dyDescent="0.25">
      <c r="F725" s="2"/>
      <c r="G725" s="2"/>
      <c r="H725" s="2"/>
      <c r="I725" s="2"/>
      <c r="J725" s="2"/>
      <c r="K725" s="2"/>
      <c r="L725" s="2"/>
      <c r="M725" s="2"/>
      <c r="N725" s="2"/>
      <c r="O725" s="2"/>
      <c r="P725" s="2"/>
      <c r="Q725" s="2"/>
      <c r="R725" s="2"/>
      <c r="S725" s="2"/>
      <c r="T725" s="2"/>
      <c r="U725" s="2"/>
      <c r="V725" s="2"/>
      <c r="W725" s="2"/>
      <c r="X725" s="2"/>
      <c r="Y725" s="2"/>
      <c r="Z725" s="2"/>
    </row>
    <row r="726" spans="6:26" ht="15.75" customHeight="1" x14ac:dyDescent="0.25">
      <c r="F726" s="2"/>
      <c r="G726" s="2"/>
      <c r="H726" s="2"/>
      <c r="I726" s="2"/>
      <c r="J726" s="2"/>
      <c r="K726" s="2"/>
      <c r="L726" s="2"/>
      <c r="M726" s="2"/>
      <c r="N726" s="2"/>
      <c r="O726" s="2"/>
      <c r="P726" s="2"/>
      <c r="Q726" s="2"/>
      <c r="R726" s="2"/>
      <c r="S726" s="2"/>
      <c r="T726" s="2"/>
      <c r="U726" s="2"/>
      <c r="V726" s="2"/>
      <c r="W726" s="2"/>
      <c r="X726" s="2"/>
      <c r="Y726" s="2"/>
      <c r="Z726" s="2"/>
    </row>
    <row r="727" spans="6:26" ht="15.75" customHeight="1" x14ac:dyDescent="0.25">
      <c r="F727" s="2"/>
      <c r="G727" s="2"/>
      <c r="H727" s="2"/>
      <c r="I727" s="2"/>
      <c r="J727" s="2"/>
      <c r="K727" s="2"/>
      <c r="L727" s="2"/>
      <c r="M727" s="2"/>
      <c r="N727" s="2"/>
      <c r="O727" s="2"/>
      <c r="P727" s="2"/>
      <c r="Q727" s="2"/>
      <c r="R727" s="2"/>
      <c r="S727" s="2"/>
      <c r="T727" s="2"/>
      <c r="U727" s="2"/>
      <c r="V727" s="2"/>
      <c r="W727" s="2"/>
      <c r="X727" s="2"/>
      <c r="Y727" s="2"/>
      <c r="Z727" s="2"/>
    </row>
    <row r="728" spans="6:26" ht="15.75" customHeight="1" x14ac:dyDescent="0.25">
      <c r="F728" s="2"/>
      <c r="G728" s="2"/>
      <c r="H728" s="2"/>
      <c r="I728" s="2"/>
      <c r="J728" s="2"/>
      <c r="K728" s="2"/>
      <c r="L728" s="2"/>
      <c r="M728" s="2"/>
      <c r="N728" s="2"/>
      <c r="O728" s="2"/>
      <c r="P728" s="2"/>
      <c r="Q728" s="2"/>
      <c r="R728" s="2"/>
      <c r="S728" s="2"/>
      <c r="T728" s="2"/>
      <c r="U728" s="2"/>
      <c r="V728" s="2"/>
      <c r="W728" s="2"/>
      <c r="X728" s="2"/>
      <c r="Y728" s="2"/>
      <c r="Z728" s="2"/>
    </row>
    <row r="729" spans="6:26" ht="15.75" customHeight="1" x14ac:dyDescent="0.25">
      <c r="F729" s="2"/>
      <c r="G729" s="2"/>
      <c r="H729" s="2"/>
      <c r="I729" s="2"/>
      <c r="J729" s="2"/>
      <c r="K729" s="2"/>
      <c r="L729" s="2"/>
      <c r="M729" s="2"/>
      <c r="N729" s="2"/>
      <c r="O729" s="2"/>
      <c r="P729" s="2"/>
      <c r="Q729" s="2"/>
      <c r="R729" s="2"/>
      <c r="S729" s="2"/>
      <c r="T729" s="2"/>
      <c r="U729" s="2"/>
      <c r="V729" s="2"/>
      <c r="W729" s="2"/>
      <c r="X729" s="2"/>
      <c r="Y729" s="2"/>
      <c r="Z729" s="2"/>
    </row>
    <row r="730" spans="6:26" ht="15.75" customHeight="1" x14ac:dyDescent="0.25">
      <c r="F730" s="2"/>
      <c r="G730" s="2"/>
      <c r="H730" s="2"/>
      <c r="I730" s="2"/>
      <c r="J730" s="2"/>
      <c r="K730" s="2"/>
      <c r="L730" s="2"/>
      <c r="M730" s="2"/>
      <c r="N730" s="2"/>
      <c r="O730" s="2"/>
      <c r="P730" s="2"/>
      <c r="Q730" s="2"/>
      <c r="R730" s="2"/>
      <c r="S730" s="2"/>
      <c r="T730" s="2"/>
      <c r="U730" s="2"/>
      <c r="V730" s="2"/>
      <c r="W730" s="2"/>
      <c r="X730" s="2"/>
      <c r="Y730" s="2"/>
      <c r="Z730" s="2"/>
    </row>
    <row r="731" spans="6:26" ht="15.75" customHeight="1" x14ac:dyDescent="0.25">
      <c r="F731" s="2"/>
      <c r="G731" s="2"/>
      <c r="H731" s="2"/>
      <c r="I731" s="2"/>
      <c r="J731" s="2"/>
      <c r="K731" s="2"/>
      <c r="L731" s="2"/>
      <c r="M731" s="2"/>
      <c r="N731" s="2"/>
      <c r="O731" s="2"/>
      <c r="P731" s="2"/>
      <c r="Q731" s="2"/>
      <c r="R731" s="2"/>
      <c r="S731" s="2"/>
      <c r="T731" s="2"/>
      <c r="U731" s="2"/>
      <c r="V731" s="2"/>
      <c r="W731" s="2"/>
      <c r="X731" s="2"/>
      <c r="Y731" s="2"/>
      <c r="Z731" s="2"/>
    </row>
    <row r="732" spans="6:26" ht="15.75" customHeight="1" x14ac:dyDescent="0.25">
      <c r="F732" s="2"/>
      <c r="G732" s="2"/>
      <c r="H732" s="2"/>
      <c r="I732" s="2"/>
      <c r="J732" s="2"/>
      <c r="K732" s="2"/>
      <c r="L732" s="2"/>
      <c r="M732" s="2"/>
      <c r="N732" s="2"/>
      <c r="O732" s="2"/>
      <c r="P732" s="2"/>
      <c r="Q732" s="2"/>
      <c r="R732" s="2"/>
      <c r="S732" s="2"/>
      <c r="T732" s="2"/>
      <c r="U732" s="2"/>
      <c r="V732" s="2"/>
      <c r="W732" s="2"/>
      <c r="X732" s="2"/>
      <c r="Y732" s="2"/>
      <c r="Z732" s="2"/>
    </row>
    <row r="733" spans="6:26" ht="15.75" customHeight="1" x14ac:dyDescent="0.25">
      <c r="F733" s="2"/>
      <c r="G733" s="2"/>
      <c r="H733" s="2"/>
      <c r="I733" s="2"/>
      <c r="J733" s="2"/>
      <c r="K733" s="2"/>
      <c r="L733" s="2"/>
      <c r="M733" s="2"/>
      <c r="N733" s="2"/>
      <c r="O733" s="2"/>
      <c r="P733" s="2"/>
      <c r="Q733" s="2"/>
      <c r="R733" s="2"/>
      <c r="S733" s="2"/>
      <c r="T733" s="2"/>
      <c r="U733" s="2"/>
      <c r="V733" s="2"/>
      <c r="W733" s="2"/>
      <c r="X733" s="2"/>
      <c r="Y733" s="2"/>
      <c r="Z733" s="2"/>
    </row>
    <row r="734" spans="6:26" ht="15.75" customHeight="1" x14ac:dyDescent="0.25">
      <c r="F734" s="2"/>
      <c r="G734" s="2"/>
      <c r="H734" s="2"/>
      <c r="I734" s="2"/>
      <c r="J734" s="2"/>
      <c r="K734" s="2"/>
      <c r="L734" s="2"/>
      <c r="M734" s="2"/>
      <c r="N734" s="2"/>
      <c r="O734" s="2"/>
      <c r="P734" s="2"/>
      <c r="Q734" s="2"/>
      <c r="R734" s="2"/>
      <c r="S734" s="2"/>
      <c r="T734" s="2"/>
      <c r="U734" s="2"/>
      <c r="V734" s="2"/>
      <c r="W734" s="2"/>
      <c r="X734" s="2"/>
      <c r="Y734" s="2"/>
      <c r="Z734" s="2"/>
    </row>
    <row r="735" spans="6:26" ht="15.75" customHeight="1" x14ac:dyDescent="0.25">
      <c r="F735" s="2"/>
      <c r="G735" s="2"/>
      <c r="H735" s="2"/>
      <c r="I735" s="2"/>
      <c r="J735" s="2"/>
      <c r="K735" s="2"/>
      <c r="L735" s="2"/>
      <c r="M735" s="2"/>
      <c r="N735" s="2"/>
      <c r="O735" s="2"/>
      <c r="P735" s="2"/>
      <c r="Q735" s="2"/>
      <c r="R735" s="2"/>
      <c r="S735" s="2"/>
      <c r="T735" s="2"/>
      <c r="U735" s="2"/>
      <c r="V735" s="2"/>
      <c r="W735" s="2"/>
      <c r="X735" s="2"/>
      <c r="Y735" s="2"/>
      <c r="Z735" s="2"/>
    </row>
    <row r="736" spans="6:26" ht="15.75" customHeight="1" x14ac:dyDescent="0.25">
      <c r="F736" s="2"/>
      <c r="G736" s="2"/>
      <c r="H736" s="2"/>
      <c r="I736" s="2"/>
      <c r="J736" s="2"/>
      <c r="K736" s="2"/>
      <c r="L736" s="2"/>
      <c r="M736" s="2"/>
      <c r="N736" s="2"/>
      <c r="O736" s="2"/>
      <c r="P736" s="2"/>
      <c r="Q736" s="2"/>
      <c r="R736" s="2"/>
      <c r="S736" s="2"/>
      <c r="T736" s="2"/>
      <c r="U736" s="2"/>
      <c r="V736" s="2"/>
      <c r="W736" s="2"/>
      <c r="X736" s="2"/>
      <c r="Y736" s="2"/>
      <c r="Z736" s="2"/>
    </row>
    <row r="737" spans="6:26" ht="15.75" customHeight="1" x14ac:dyDescent="0.25">
      <c r="F737" s="2"/>
      <c r="G737" s="2"/>
      <c r="H737" s="2"/>
      <c r="I737" s="2"/>
      <c r="J737" s="2"/>
      <c r="K737" s="2"/>
      <c r="L737" s="2"/>
      <c r="M737" s="2"/>
      <c r="N737" s="2"/>
      <c r="O737" s="2"/>
      <c r="P737" s="2"/>
      <c r="Q737" s="2"/>
      <c r="R737" s="2"/>
      <c r="S737" s="2"/>
      <c r="T737" s="2"/>
      <c r="U737" s="2"/>
      <c r="V737" s="2"/>
      <c r="W737" s="2"/>
      <c r="X737" s="2"/>
      <c r="Y737" s="2"/>
      <c r="Z737" s="2"/>
    </row>
    <row r="738" spans="6:26" ht="15.75" customHeight="1" x14ac:dyDescent="0.25">
      <c r="F738" s="2"/>
      <c r="G738" s="2"/>
      <c r="H738" s="2"/>
      <c r="I738" s="2"/>
      <c r="J738" s="2"/>
      <c r="K738" s="2"/>
      <c r="L738" s="2"/>
      <c r="M738" s="2"/>
      <c r="N738" s="2"/>
      <c r="O738" s="2"/>
      <c r="P738" s="2"/>
      <c r="Q738" s="2"/>
      <c r="R738" s="2"/>
      <c r="S738" s="2"/>
      <c r="T738" s="2"/>
      <c r="U738" s="2"/>
      <c r="V738" s="2"/>
      <c r="W738" s="2"/>
      <c r="X738" s="2"/>
      <c r="Y738" s="2"/>
      <c r="Z738" s="2"/>
    </row>
    <row r="739" spans="6:26" ht="15.75" customHeight="1" x14ac:dyDescent="0.25">
      <c r="F739" s="2"/>
      <c r="G739" s="2"/>
      <c r="H739" s="2"/>
      <c r="I739" s="2"/>
      <c r="J739" s="2"/>
      <c r="K739" s="2"/>
      <c r="L739" s="2"/>
      <c r="M739" s="2"/>
      <c r="N739" s="2"/>
      <c r="O739" s="2"/>
      <c r="P739" s="2"/>
      <c r="Q739" s="2"/>
      <c r="R739" s="2"/>
      <c r="S739" s="2"/>
      <c r="T739" s="2"/>
      <c r="U739" s="2"/>
      <c r="V739" s="2"/>
      <c r="W739" s="2"/>
      <c r="X739" s="2"/>
      <c r="Y739" s="2"/>
      <c r="Z739" s="2"/>
    </row>
    <row r="740" spans="6:26" ht="15.75" customHeight="1" x14ac:dyDescent="0.25">
      <c r="F740" s="2"/>
      <c r="G740" s="2"/>
      <c r="H740" s="2"/>
      <c r="I740" s="2"/>
      <c r="J740" s="2"/>
      <c r="K740" s="2"/>
      <c r="L740" s="2"/>
      <c r="M740" s="2"/>
      <c r="N740" s="2"/>
      <c r="O740" s="2"/>
      <c r="P740" s="2"/>
      <c r="Q740" s="2"/>
      <c r="R740" s="2"/>
      <c r="S740" s="2"/>
      <c r="T740" s="2"/>
      <c r="U740" s="2"/>
      <c r="V740" s="2"/>
      <c r="W740" s="2"/>
      <c r="X740" s="2"/>
      <c r="Y740" s="2"/>
      <c r="Z740" s="2"/>
    </row>
    <row r="741" spans="6:26" ht="15.75" customHeight="1" x14ac:dyDescent="0.25">
      <c r="F741" s="2"/>
      <c r="G741" s="2"/>
      <c r="H741" s="2"/>
      <c r="I741" s="2"/>
      <c r="J741" s="2"/>
      <c r="K741" s="2"/>
      <c r="L741" s="2"/>
      <c r="M741" s="2"/>
      <c r="N741" s="2"/>
      <c r="O741" s="2"/>
      <c r="P741" s="2"/>
      <c r="Q741" s="2"/>
      <c r="R741" s="2"/>
      <c r="S741" s="2"/>
      <c r="T741" s="2"/>
      <c r="U741" s="2"/>
      <c r="V741" s="2"/>
      <c r="W741" s="2"/>
      <c r="X741" s="2"/>
      <c r="Y741" s="2"/>
      <c r="Z741" s="2"/>
    </row>
    <row r="742" spans="6:26" ht="15.75" customHeight="1" x14ac:dyDescent="0.25">
      <c r="F742" s="2"/>
      <c r="G742" s="2"/>
      <c r="H742" s="2"/>
      <c r="I742" s="2"/>
      <c r="J742" s="2"/>
      <c r="K742" s="2"/>
      <c r="L742" s="2"/>
      <c r="M742" s="2"/>
      <c r="N742" s="2"/>
      <c r="O742" s="2"/>
      <c r="P742" s="2"/>
      <c r="Q742" s="2"/>
      <c r="R742" s="2"/>
      <c r="S742" s="2"/>
      <c r="T742" s="2"/>
      <c r="U742" s="2"/>
      <c r="V742" s="2"/>
      <c r="W742" s="2"/>
      <c r="X742" s="2"/>
      <c r="Y742" s="2"/>
      <c r="Z742" s="2"/>
    </row>
    <row r="743" spans="6:26" ht="15.75" customHeight="1" x14ac:dyDescent="0.25">
      <c r="F743" s="2"/>
      <c r="G743" s="2"/>
      <c r="H743" s="2"/>
      <c r="I743" s="2"/>
      <c r="J743" s="2"/>
      <c r="K743" s="2"/>
      <c r="L743" s="2"/>
      <c r="M743" s="2"/>
      <c r="N743" s="2"/>
      <c r="O743" s="2"/>
      <c r="P743" s="2"/>
      <c r="Q743" s="2"/>
      <c r="R743" s="2"/>
      <c r="S743" s="2"/>
      <c r="T743" s="2"/>
      <c r="U743" s="2"/>
      <c r="V743" s="2"/>
      <c r="W743" s="2"/>
      <c r="X743" s="2"/>
      <c r="Y743" s="2"/>
      <c r="Z743" s="2"/>
    </row>
    <row r="744" spans="6:26" ht="15.75" customHeight="1" x14ac:dyDescent="0.25">
      <c r="F744" s="2"/>
      <c r="G744" s="2"/>
      <c r="H744" s="2"/>
      <c r="I744" s="2"/>
      <c r="J744" s="2"/>
      <c r="K744" s="2"/>
      <c r="L744" s="2"/>
      <c r="M744" s="2"/>
      <c r="N744" s="2"/>
      <c r="O744" s="2"/>
      <c r="P744" s="2"/>
      <c r="Q744" s="2"/>
      <c r="R744" s="2"/>
      <c r="S744" s="2"/>
      <c r="T744" s="2"/>
      <c r="U744" s="2"/>
      <c r="V744" s="2"/>
      <c r="W744" s="2"/>
      <c r="X744" s="2"/>
      <c r="Y744" s="2"/>
      <c r="Z744" s="2"/>
    </row>
    <row r="745" spans="6:26" ht="15.75" customHeight="1" x14ac:dyDescent="0.25">
      <c r="F745" s="2"/>
      <c r="G745" s="2"/>
      <c r="H745" s="2"/>
      <c r="I745" s="2"/>
      <c r="J745" s="2"/>
      <c r="K745" s="2"/>
      <c r="L745" s="2"/>
      <c r="M745" s="2"/>
      <c r="N745" s="2"/>
      <c r="O745" s="2"/>
      <c r="P745" s="2"/>
      <c r="Q745" s="2"/>
      <c r="R745" s="2"/>
      <c r="S745" s="2"/>
      <c r="T745" s="2"/>
      <c r="U745" s="2"/>
      <c r="V745" s="2"/>
      <c r="W745" s="2"/>
      <c r="X745" s="2"/>
      <c r="Y745" s="2"/>
      <c r="Z745" s="2"/>
    </row>
    <row r="746" spans="6:26" ht="15.75" customHeight="1" x14ac:dyDescent="0.25">
      <c r="F746" s="2"/>
      <c r="G746" s="2"/>
      <c r="H746" s="2"/>
      <c r="I746" s="2"/>
      <c r="J746" s="2"/>
      <c r="K746" s="2"/>
      <c r="L746" s="2"/>
      <c r="M746" s="2"/>
      <c r="N746" s="2"/>
      <c r="O746" s="2"/>
      <c r="P746" s="2"/>
      <c r="Q746" s="2"/>
      <c r="R746" s="2"/>
      <c r="S746" s="2"/>
      <c r="T746" s="2"/>
      <c r="U746" s="2"/>
      <c r="V746" s="2"/>
      <c r="W746" s="2"/>
      <c r="X746" s="2"/>
      <c r="Y746" s="2"/>
      <c r="Z746" s="2"/>
    </row>
    <row r="747" spans="6:26" ht="15.75" customHeight="1" x14ac:dyDescent="0.25">
      <c r="F747" s="2"/>
      <c r="G747" s="2"/>
      <c r="H747" s="2"/>
      <c r="I747" s="2"/>
      <c r="J747" s="2"/>
      <c r="K747" s="2"/>
      <c r="L747" s="2"/>
      <c r="M747" s="2"/>
      <c r="N747" s="2"/>
      <c r="O747" s="2"/>
      <c r="P747" s="2"/>
      <c r="Q747" s="2"/>
      <c r="R747" s="2"/>
      <c r="S747" s="2"/>
      <c r="T747" s="2"/>
      <c r="U747" s="2"/>
      <c r="V747" s="2"/>
      <c r="W747" s="2"/>
      <c r="X747" s="2"/>
      <c r="Y747" s="2"/>
      <c r="Z747" s="2"/>
    </row>
    <row r="748" spans="6:26" ht="15.75" customHeight="1" x14ac:dyDescent="0.25">
      <c r="F748" s="2"/>
      <c r="G748" s="2"/>
      <c r="H748" s="2"/>
      <c r="I748" s="2"/>
      <c r="J748" s="2"/>
      <c r="K748" s="2"/>
      <c r="L748" s="2"/>
      <c r="M748" s="2"/>
      <c r="N748" s="2"/>
      <c r="O748" s="2"/>
      <c r="P748" s="2"/>
      <c r="Q748" s="2"/>
      <c r="R748" s="2"/>
      <c r="S748" s="2"/>
      <c r="T748" s="2"/>
      <c r="U748" s="2"/>
      <c r="V748" s="2"/>
      <c r="W748" s="2"/>
      <c r="X748" s="2"/>
      <c r="Y748" s="2"/>
      <c r="Z748" s="2"/>
    </row>
    <row r="749" spans="6:26" ht="15.75" customHeight="1" x14ac:dyDescent="0.25">
      <c r="F749" s="2"/>
      <c r="G749" s="2"/>
      <c r="H749" s="2"/>
      <c r="I749" s="2"/>
      <c r="J749" s="2"/>
      <c r="K749" s="2"/>
      <c r="L749" s="2"/>
      <c r="M749" s="2"/>
      <c r="N749" s="2"/>
      <c r="O749" s="2"/>
      <c r="P749" s="2"/>
      <c r="Q749" s="2"/>
      <c r="R749" s="2"/>
      <c r="S749" s="2"/>
      <c r="T749" s="2"/>
      <c r="U749" s="2"/>
      <c r="V749" s="2"/>
      <c r="W749" s="2"/>
      <c r="X749" s="2"/>
      <c r="Y749" s="2"/>
      <c r="Z749" s="2"/>
    </row>
    <row r="750" spans="6:26" ht="15.75" customHeight="1" x14ac:dyDescent="0.25">
      <c r="F750" s="2"/>
      <c r="G750" s="2"/>
      <c r="H750" s="2"/>
      <c r="I750" s="2"/>
      <c r="J750" s="2"/>
      <c r="K750" s="2"/>
      <c r="L750" s="2"/>
      <c r="M750" s="2"/>
      <c r="N750" s="2"/>
      <c r="O750" s="2"/>
      <c r="P750" s="2"/>
      <c r="Q750" s="2"/>
      <c r="R750" s="2"/>
      <c r="S750" s="2"/>
      <c r="T750" s="2"/>
      <c r="U750" s="2"/>
      <c r="V750" s="2"/>
      <c r="W750" s="2"/>
      <c r="X750" s="2"/>
      <c r="Y750" s="2"/>
      <c r="Z750" s="2"/>
    </row>
    <row r="751" spans="6:26" ht="15.75" customHeight="1" x14ac:dyDescent="0.25">
      <c r="F751" s="2"/>
      <c r="G751" s="2"/>
      <c r="H751" s="2"/>
      <c r="I751" s="2"/>
      <c r="J751" s="2"/>
      <c r="K751" s="2"/>
      <c r="L751" s="2"/>
      <c r="M751" s="2"/>
      <c r="N751" s="2"/>
      <c r="O751" s="2"/>
      <c r="P751" s="2"/>
      <c r="Q751" s="2"/>
      <c r="R751" s="2"/>
      <c r="S751" s="2"/>
      <c r="T751" s="2"/>
      <c r="U751" s="2"/>
      <c r="V751" s="2"/>
      <c r="W751" s="2"/>
      <c r="X751" s="2"/>
      <c r="Y751" s="2"/>
      <c r="Z751" s="2"/>
    </row>
    <row r="752" spans="6:26" ht="15.75" customHeight="1" x14ac:dyDescent="0.25">
      <c r="F752" s="2"/>
      <c r="G752" s="2"/>
      <c r="H752" s="2"/>
      <c r="I752" s="2"/>
      <c r="J752" s="2"/>
      <c r="K752" s="2"/>
      <c r="L752" s="2"/>
      <c r="M752" s="2"/>
      <c r="N752" s="2"/>
      <c r="O752" s="2"/>
      <c r="P752" s="2"/>
      <c r="Q752" s="2"/>
      <c r="R752" s="2"/>
      <c r="S752" s="2"/>
      <c r="T752" s="2"/>
      <c r="U752" s="2"/>
      <c r="V752" s="2"/>
      <c r="W752" s="2"/>
      <c r="X752" s="2"/>
      <c r="Y752" s="2"/>
      <c r="Z752" s="2"/>
    </row>
    <row r="753" spans="6:26" ht="15.75" customHeight="1" x14ac:dyDescent="0.25">
      <c r="F753" s="2"/>
      <c r="G753" s="2"/>
      <c r="H753" s="2"/>
      <c r="I753" s="2"/>
      <c r="J753" s="2"/>
      <c r="K753" s="2"/>
      <c r="L753" s="2"/>
      <c r="M753" s="2"/>
      <c r="N753" s="2"/>
      <c r="O753" s="2"/>
      <c r="P753" s="2"/>
      <c r="Q753" s="2"/>
      <c r="R753" s="2"/>
      <c r="S753" s="2"/>
      <c r="T753" s="2"/>
      <c r="U753" s="2"/>
      <c r="V753" s="2"/>
      <c r="W753" s="2"/>
      <c r="X753" s="2"/>
      <c r="Y753" s="2"/>
      <c r="Z753" s="2"/>
    </row>
    <row r="754" spans="6:26" ht="15.75" customHeight="1" x14ac:dyDescent="0.25">
      <c r="F754" s="2"/>
      <c r="G754" s="2"/>
      <c r="H754" s="2"/>
      <c r="I754" s="2"/>
      <c r="J754" s="2"/>
      <c r="K754" s="2"/>
      <c r="L754" s="2"/>
      <c r="M754" s="2"/>
      <c r="N754" s="2"/>
      <c r="O754" s="2"/>
      <c r="P754" s="2"/>
      <c r="Q754" s="2"/>
      <c r="R754" s="2"/>
      <c r="S754" s="2"/>
      <c r="T754" s="2"/>
      <c r="U754" s="2"/>
      <c r="V754" s="2"/>
      <c r="W754" s="2"/>
      <c r="X754" s="2"/>
      <c r="Y754" s="2"/>
      <c r="Z754" s="2"/>
    </row>
    <row r="755" spans="6:26" ht="15.75" customHeight="1" x14ac:dyDescent="0.25">
      <c r="F755" s="2"/>
      <c r="G755" s="2"/>
      <c r="H755" s="2"/>
      <c r="I755" s="2"/>
      <c r="J755" s="2"/>
      <c r="K755" s="2"/>
      <c r="L755" s="2"/>
      <c r="M755" s="2"/>
      <c r="N755" s="2"/>
      <c r="O755" s="2"/>
      <c r="P755" s="2"/>
      <c r="Q755" s="2"/>
      <c r="R755" s="2"/>
      <c r="S755" s="2"/>
      <c r="T755" s="2"/>
      <c r="U755" s="2"/>
      <c r="V755" s="2"/>
      <c r="W755" s="2"/>
      <c r="X755" s="2"/>
      <c r="Y755" s="2"/>
      <c r="Z755" s="2"/>
    </row>
    <row r="756" spans="6:26" ht="15.75" customHeight="1" x14ac:dyDescent="0.25">
      <c r="F756" s="2"/>
      <c r="G756" s="2"/>
      <c r="H756" s="2"/>
      <c r="I756" s="2"/>
      <c r="J756" s="2"/>
      <c r="K756" s="2"/>
      <c r="L756" s="2"/>
      <c r="M756" s="2"/>
      <c r="N756" s="2"/>
      <c r="O756" s="2"/>
      <c r="P756" s="2"/>
      <c r="Q756" s="2"/>
      <c r="R756" s="2"/>
      <c r="S756" s="2"/>
      <c r="T756" s="2"/>
      <c r="U756" s="2"/>
      <c r="V756" s="2"/>
      <c r="W756" s="2"/>
      <c r="X756" s="2"/>
      <c r="Y756" s="2"/>
      <c r="Z756" s="2"/>
    </row>
    <row r="757" spans="6:26" ht="15.75" customHeight="1" x14ac:dyDescent="0.25">
      <c r="F757" s="2"/>
      <c r="G757" s="2"/>
      <c r="H757" s="2"/>
      <c r="I757" s="2"/>
      <c r="J757" s="2"/>
      <c r="K757" s="2"/>
      <c r="L757" s="2"/>
      <c r="M757" s="2"/>
      <c r="N757" s="2"/>
      <c r="O757" s="2"/>
      <c r="P757" s="2"/>
      <c r="Q757" s="2"/>
      <c r="R757" s="2"/>
      <c r="S757" s="2"/>
      <c r="T757" s="2"/>
      <c r="U757" s="2"/>
      <c r="V757" s="2"/>
      <c r="W757" s="2"/>
      <c r="X757" s="2"/>
      <c r="Y757" s="2"/>
      <c r="Z757" s="2"/>
    </row>
    <row r="758" spans="6:26" ht="15.75" customHeight="1" x14ac:dyDescent="0.25">
      <c r="F758" s="2"/>
      <c r="G758" s="2"/>
      <c r="H758" s="2"/>
      <c r="I758" s="2"/>
      <c r="J758" s="2"/>
      <c r="K758" s="2"/>
      <c r="L758" s="2"/>
      <c r="M758" s="2"/>
      <c r="N758" s="2"/>
      <c r="O758" s="2"/>
      <c r="P758" s="2"/>
      <c r="Q758" s="2"/>
      <c r="R758" s="2"/>
      <c r="S758" s="2"/>
      <c r="T758" s="2"/>
      <c r="U758" s="2"/>
      <c r="V758" s="2"/>
      <c r="W758" s="2"/>
      <c r="X758" s="2"/>
      <c r="Y758" s="2"/>
      <c r="Z758" s="2"/>
    </row>
    <row r="759" spans="6:26" ht="15.75" customHeight="1" x14ac:dyDescent="0.25">
      <c r="F759" s="2"/>
      <c r="G759" s="2"/>
      <c r="H759" s="2"/>
      <c r="I759" s="2"/>
      <c r="J759" s="2"/>
      <c r="K759" s="2"/>
      <c r="L759" s="2"/>
      <c r="M759" s="2"/>
      <c r="N759" s="2"/>
      <c r="O759" s="2"/>
      <c r="P759" s="2"/>
      <c r="Q759" s="2"/>
      <c r="R759" s="2"/>
      <c r="S759" s="2"/>
      <c r="T759" s="2"/>
      <c r="U759" s="2"/>
      <c r="V759" s="2"/>
      <c r="W759" s="2"/>
      <c r="X759" s="2"/>
      <c r="Y759" s="2"/>
      <c r="Z759" s="2"/>
    </row>
    <row r="760" spans="6:26" ht="15.75" customHeight="1" x14ac:dyDescent="0.25">
      <c r="F760" s="2"/>
      <c r="G760" s="2"/>
      <c r="H760" s="2"/>
      <c r="I760" s="2"/>
      <c r="J760" s="2"/>
      <c r="K760" s="2"/>
      <c r="L760" s="2"/>
      <c r="M760" s="2"/>
      <c r="N760" s="2"/>
      <c r="O760" s="2"/>
      <c r="P760" s="2"/>
      <c r="Q760" s="2"/>
      <c r="R760" s="2"/>
      <c r="S760" s="2"/>
      <c r="T760" s="2"/>
      <c r="U760" s="2"/>
      <c r="V760" s="2"/>
      <c r="W760" s="2"/>
      <c r="X760" s="2"/>
      <c r="Y760" s="2"/>
      <c r="Z760" s="2"/>
    </row>
    <row r="761" spans="6:26" ht="15.75" customHeight="1" x14ac:dyDescent="0.25">
      <c r="F761" s="2"/>
      <c r="G761" s="2"/>
      <c r="H761" s="2"/>
      <c r="I761" s="2"/>
      <c r="J761" s="2"/>
      <c r="K761" s="2"/>
      <c r="L761" s="2"/>
      <c r="M761" s="2"/>
      <c r="N761" s="2"/>
      <c r="O761" s="2"/>
      <c r="P761" s="2"/>
      <c r="Q761" s="2"/>
      <c r="R761" s="2"/>
      <c r="S761" s="2"/>
      <c r="T761" s="2"/>
      <c r="U761" s="2"/>
      <c r="V761" s="2"/>
      <c r="W761" s="2"/>
      <c r="X761" s="2"/>
      <c r="Y761" s="2"/>
      <c r="Z761" s="2"/>
    </row>
    <row r="762" spans="6:26" ht="15.75" customHeight="1" x14ac:dyDescent="0.25">
      <c r="F762" s="2"/>
      <c r="G762" s="2"/>
      <c r="H762" s="2"/>
      <c r="I762" s="2"/>
      <c r="J762" s="2"/>
      <c r="K762" s="2"/>
      <c r="L762" s="2"/>
      <c r="M762" s="2"/>
      <c r="N762" s="2"/>
      <c r="O762" s="2"/>
      <c r="P762" s="2"/>
      <c r="Q762" s="2"/>
      <c r="R762" s="2"/>
      <c r="S762" s="2"/>
      <c r="T762" s="2"/>
      <c r="U762" s="2"/>
      <c r="V762" s="2"/>
      <c r="W762" s="2"/>
      <c r="X762" s="2"/>
      <c r="Y762" s="2"/>
      <c r="Z762" s="2"/>
    </row>
    <row r="763" spans="6:26" ht="15.75" customHeight="1" x14ac:dyDescent="0.25">
      <c r="F763" s="2"/>
      <c r="G763" s="2"/>
      <c r="H763" s="2"/>
      <c r="I763" s="2"/>
      <c r="J763" s="2"/>
      <c r="K763" s="2"/>
      <c r="L763" s="2"/>
      <c r="M763" s="2"/>
      <c r="N763" s="2"/>
      <c r="O763" s="2"/>
      <c r="P763" s="2"/>
      <c r="Q763" s="2"/>
      <c r="R763" s="2"/>
      <c r="S763" s="2"/>
      <c r="T763" s="2"/>
      <c r="U763" s="2"/>
      <c r="V763" s="2"/>
      <c r="W763" s="2"/>
      <c r="X763" s="2"/>
      <c r="Y763" s="2"/>
      <c r="Z763" s="2"/>
    </row>
    <row r="764" spans="6:26" ht="15.75" customHeight="1" x14ac:dyDescent="0.25">
      <c r="F764" s="2"/>
      <c r="G764" s="2"/>
      <c r="H764" s="2"/>
      <c r="I764" s="2"/>
      <c r="J764" s="2"/>
      <c r="K764" s="2"/>
      <c r="L764" s="2"/>
      <c r="M764" s="2"/>
      <c r="N764" s="2"/>
      <c r="O764" s="2"/>
      <c r="P764" s="2"/>
      <c r="Q764" s="2"/>
      <c r="R764" s="2"/>
      <c r="S764" s="2"/>
      <c r="T764" s="2"/>
      <c r="U764" s="2"/>
      <c r="V764" s="2"/>
      <c r="W764" s="2"/>
      <c r="X764" s="2"/>
      <c r="Y764" s="2"/>
      <c r="Z764" s="2"/>
    </row>
    <row r="765" spans="6:26" ht="15.75" customHeight="1" x14ac:dyDescent="0.25">
      <c r="F765" s="2"/>
      <c r="G765" s="2"/>
      <c r="H765" s="2"/>
      <c r="I765" s="2"/>
      <c r="J765" s="2"/>
      <c r="K765" s="2"/>
      <c r="L765" s="2"/>
      <c r="M765" s="2"/>
      <c r="N765" s="2"/>
      <c r="O765" s="2"/>
      <c r="P765" s="2"/>
      <c r="Q765" s="2"/>
      <c r="R765" s="2"/>
      <c r="S765" s="2"/>
      <c r="T765" s="2"/>
      <c r="U765" s="2"/>
      <c r="V765" s="2"/>
      <c r="W765" s="2"/>
      <c r="X765" s="2"/>
      <c r="Y765" s="2"/>
      <c r="Z765" s="2"/>
    </row>
    <row r="766" spans="6:26" ht="15.75" customHeight="1" x14ac:dyDescent="0.25">
      <c r="F766" s="2"/>
      <c r="G766" s="2"/>
      <c r="H766" s="2"/>
      <c r="I766" s="2"/>
      <c r="J766" s="2"/>
      <c r="K766" s="2"/>
      <c r="L766" s="2"/>
      <c r="M766" s="2"/>
      <c r="N766" s="2"/>
      <c r="O766" s="2"/>
      <c r="P766" s="2"/>
      <c r="Q766" s="2"/>
      <c r="R766" s="2"/>
      <c r="S766" s="2"/>
      <c r="T766" s="2"/>
      <c r="U766" s="2"/>
      <c r="V766" s="2"/>
      <c r="W766" s="2"/>
      <c r="X766" s="2"/>
      <c r="Y766" s="2"/>
      <c r="Z766" s="2"/>
    </row>
    <row r="767" spans="6:26" ht="15.75" customHeight="1" x14ac:dyDescent="0.25">
      <c r="F767" s="2"/>
      <c r="G767" s="2"/>
      <c r="H767" s="2"/>
      <c r="I767" s="2"/>
      <c r="J767" s="2"/>
      <c r="K767" s="2"/>
      <c r="L767" s="2"/>
      <c r="M767" s="2"/>
      <c r="N767" s="2"/>
      <c r="O767" s="2"/>
      <c r="P767" s="2"/>
      <c r="Q767" s="2"/>
      <c r="R767" s="2"/>
      <c r="S767" s="2"/>
      <c r="T767" s="2"/>
      <c r="U767" s="2"/>
      <c r="V767" s="2"/>
      <c r="W767" s="2"/>
      <c r="X767" s="2"/>
      <c r="Y767" s="2"/>
      <c r="Z767" s="2"/>
    </row>
    <row r="768" spans="6:26" ht="15.75" customHeight="1" x14ac:dyDescent="0.25">
      <c r="F768" s="2"/>
      <c r="G768" s="2"/>
      <c r="H768" s="2"/>
      <c r="I768" s="2"/>
      <c r="J768" s="2"/>
      <c r="K768" s="2"/>
      <c r="L768" s="2"/>
      <c r="M768" s="2"/>
      <c r="N768" s="2"/>
      <c r="O768" s="2"/>
      <c r="P768" s="2"/>
      <c r="Q768" s="2"/>
      <c r="R768" s="2"/>
      <c r="S768" s="2"/>
      <c r="T768" s="2"/>
      <c r="U768" s="2"/>
      <c r="V768" s="2"/>
      <c r="W768" s="2"/>
      <c r="X768" s="2"/>
      <c r="Y768" s="2"/>
      <c r="Z768" s="2"/>
    </row>
    <row r="769" spans="6:26" ht="15.75" customHeight="1" x14ac:dyDescent="0.25">
      <c r="F769" s="2"/>
      <c r="G769" s="2"/>
      <c r="H769" s="2"/>
      <c r="I769" s="2"/>
      <c r="J769" s="2"/>
      <c r="K769" s="2"/>
      <c r="L769" s="2"/>
      <c r="M769" s="2"/>
      <c r="N769" s="2"/>
      <c r="O769" s="2"/>
      <c r="P769" s="2"/>
      <c r="Q769" s="2"/>
      <c r="R769" s="2"/>
      <c r="S769" s="2"/>
      <c r="T769" s="2"/>
      <c r="U769" s="2"/>
      <c r="V769" s="2"/>
      <c r="W769" s="2"/>
      <c r="X769" s="2"/>
      <c r="Y769" s="2"/>
      <c r="Z769" s="2"/>
    </row>
    <row r="770" spans="6:26" ht="15.75" customHeight="1" x14ac:dyDescent="0.25">
      <c r="F770" s="2"/>
      <c r="G770" s="2"/>
      <c r="H770" s="2"/>
      <c r="I770" s="2"/>
      <c r="J770" s="2"/>
      <c r="K770" s="2"/>
      <c r="L770" s="2"/>
      <c r="M770" s="2"/>
      <c r="N770" s="2"/>
      <c r="O770" s="2"/>
      <c r="P770" s="2"/>
      <c r="Q770" s="2"/>
      <c r="R770" s="2"/>
      <c r="S770" s="2"/>
      <c r="T770" s="2"/>
      <c r="U770" s="2"/>
      <c r="V770" s="2"/>
      <c r="W770" s="2"/>
      <c r="X770" s="2"/>
      <c r="Y770" s="2"/>
      <c r="Z770" s="2"/>
    </row>
    <row r="771" spans="6:26" ht="15.75" customHeight="1" x14ac:dyDescent="0.25">
      <c r="F771" s="2"/>
      <c r="G771" s="2"/>
      <c r="H771" s="2"/>
      <c r="I771" s="2"/>
      <c r="J771" s="2"/>
      <c r="K771" s="2"/>
      <c r="L771" s="2"/>
      <c r="M771" s="2"/>
      <c r="N771" s="2"/>
      <c r="O771" s="2"/>
      <c r="P771" s="2"/>
      <c r="Q771" s="2"/>
      <c r="R771" s="2"/>
      <c r="S771" s="2"/>
      <c r="T771" s="2"/>
      <c r="U771" s="2"/>
      <c r="V771" s="2"/>
      <c r="W771" s="2"/>
      <c r="X771" s="2"/>
      <c r="Y771" s="2"/>
      <c r="Z771" s="2"/>
    </row>
    <row r="772" spans="6:26" ht="15.75" customHeight="1" x14ac:dyDescent="0.25">
      <c r="F772" s="2"/>
      <c r="G772" s="2"/>
      <c r="H772" s="2"/>
      <c r="I772" s="2"/>
      <c r="J772" s="2"/>
      <c r="K772" s="2"/>
      <c r="L772" s="2"/>
      <c r="M772" s="2"/>
      <c r="N772" s="2"/>
      <c r="O772" s="2"/>
      <c r="P772" s="2"/>
      <c r="Q772" s="2"/>
      <c r="R772" s="2"/>
      <c r="S772" s="2"/>
      <c r="T772" s="2"/>
      <c r="U772" s="2"/>
      <c r="V772" s="2"/>
      <c r="W772" s="2"/>
      <c r="X772" s="2"/>
      <c r="Y772" s="2"/>
      <c r="Z772" s="2"/>
    </row>
    <row r="773" spans="6:26" ht="15.75" customHeight="1" x14ac:dyDescent="0.25">
      <c r="F773" s="2"/>
      <c r="G773" s="2"/>
      <c r="H773" s="2"/>
      <c r="I773" s="2"/>
      <c r="J773" s="2"/>
      <c r="K773" s="2"/>
      <c r="L773" s="2"/>
      <c r="M773" s="2"/>
      <c r="N773" s="2"/>
      <c r="O773" s="2"/>
      <c r="P773" s="2"/>
      <c r="Q773" s="2"/>
      <c r="R773" s="2"/>
      <c r="S773" s="2"/>
      <c r="T773" s="2"/>
      <c r="U773" s="2"/>
      <c r="V773" s="2"/>
      <c r="W773" s="2"/>
      <c r="X773" s="2"/>
      <c r="Y773" s="2"/>
      <c r="Z773" s="2"/>
    </row>
    <row r="774" spans="6:26" ht="15.75" customHeight="1" x14ac:dyDescent="0.25">
      <c r="F774" s="2"/>
      <c r="G774" s="2"/>
      <c r="H774" s="2"/>
      <c r="I774" s="2"/>
      <c r="J774" s="2"/>
      <c r="K774" s="2"/>
      <c r="L774" s="2"/>
      <c r="M774" s="2"/>
      <c r="N774" s="2"/>
      <c r="O774" s="2"/>
      <c r="P774" s="2"/>
      <c r="Q774" s="2"/>
      <c r="R774" s="2"/>
      <c r="S774" s="2"/>
      <c r="T774" s="2"/>
      <c r="U774" s="2"/>
      <c r="V774" s="2"/>
      <c r="W774" s="2"/>
      <c r="X774" s="2"/>
      <c r="Y774" s="2"/>
      <c r="Z774" s="2"/>
    </row>
    <row r="775" spans="6:26" ht="15.75" customHeight="1" x14ac:dyDescent="0.25">
      <c r="F775" s="2"/>
      <c r="G775" s="2"/>
      <c r="H775" s="2"/>
      <c r="I775" s="2"/>
      <c r="J775" s="2"/>
      <c r="K775" s="2"/>
      <c r="L775" s="2"/>
      <c r="M775" s="2"/>
      <c r="N775" s="2"/>
      <c r="O775" s="2"/>
      <c r="P775" s="2"/>
      <c r="Q775" s="2"/>
      <c r="R775" s="2"/>
      <c r="S775" s="2"/>
      <c r="T775" s="2"/>
      <c r="U775" s="2"/>
      <c r="V775" s="2"/>
      <c r="W775" s="2"/>
      <c r="X775" s="2"/>
      <c r="Y775" s="2"/>
      <c r="Z775" s="2"/>
    </row>
    <row r="776" spans="6:26" ht="15.75" customHeight="1" x14ac:dyDescent="0.25">
      <c r="F776" s="2"/>
      <c r="G776" s="2"/>
      <c r="H776" s="2"/>
      <c r="I776" s="2"/>
      <c r="J776" s="2"/>
      <c r="K776" s="2"/>
      <c r="L776" s="2"/>
      <c r="M776" s="2"/>
      <c r="N776" s="2"/>
      <c r="O776" s="2"/>
      <c r="P776" s="2"/>
      <c r="Q776" s="2"/>
      <c r="R776" s="2"/>
      <c r="S776" s="2"/>
      <c r="T776" s="2"/>
      <c r="U776" s="2"/>
      <c r="V776" s="2"/>
      <c r="W776" s="2"/>
      <c r="X776" s="2"/>
      <c r="Y776" s="2"/>
      <c r="Z776" s="2"/>
    </row>
    <row r="777" spans="6:26" ht="15.75" customHeight="1" x14ac:dyDescent="0.25">
      <c r="F777" s="2"/>
      <c r="G777" s="2"/>
      <c r="H777" s="2"/>
      <c r="I777" s="2"/>
      <c r="J777" s="2"/>
      <c r="K777" s="2"/>
      <c r="L777" s="2"/>
      <c r="M777" s="2"/>
      <c r="N777" s="2"/>
      <c r="O777" s="2"/>
      <c r="P777" s="2"/>
      <c r="Q777" s="2"/>
      <c r="R777" s="2"/>
      <c r="S777" s="2"/>
      <c r="T777" s="2"/>
      <c r="U777" s="2"/>
      <c r="V777" s="2"/>
      <c r="W777" s="2"/>
      <c r="X777" s="2"/>
      <c r="Y777" s="2"/>
      <c r="Z777" s="2"/>
    </row>
    <row r="778" spans="6:26" ht="15.75" customHeight="1" x14ac:dyDescent="0.25">
      <c r="F778" s="2"/>
      <c r="G778" s="2"/>
      <c r="H778" s="2"/>
      <c r="I778" s="2"/>
      <c r="J778" s="2"/>
      <c r="K778" s="2"/>
      <c r="L778" s="2"/>
      <c r="M778" s="2"/>
      <c r="N778" s="2"/>
      <c r="O778" s="2"/>
      <c r="P778" s="2"/>
      <c r="Q778" s="2"/>
      <c r="R778" s="2"/>
      <c r="S778" s="2"/>
      <c r="T778" s="2"/>
      <c r="U778" s="2"/>
      <c r="V778" s="2"/>
      <c r="W778" s="2"/>
      <c r="X778" s="2"/>
      <c r="Y778" s="2"/>
      <c r="Z778" s="2"/>
    </row>
    <row r="779" spans="6:26" ht="15.75" customHeight="1" x14ac:dyDescent="0.25">
      <c r="F779" s="2"/>
      <c r="G779" s="2"/>
      <c r="H779" s="2"/>
      <c r="I779" s="2"/>
      <c r="J779" s="2"/>
      <c r="K779" s="2"/>
      <c r="L779" s="2"/>
      <c r="M779" s="2"/>
      <c r="N779" s="2"/>
      <c r="O779" s="2"/>
      <c r="P779" s="2"/>
      <c r="Q779" s="2"/>
      <c r="R779" s="2"/>
      <c r="S779" s="2"/>
      <c r="T779" s="2"/>
      <c r="U779" s="2"/>
      <c r="V779" s="2"/>
      <c r="W779" s="2"/>
      <c r="X779" s="2"/>
      <c r="Y779" s="2"/>
      <c r="Z779" s="2"/>
    </row>
    <row r="780" spans="6:26" ht="15.75" customHeight="1" x14ac:dyDescent="0.25">
      <c r="F780" s="2"/>
      <c r="G780" s="2"/>
      <c r="H780" s="2"/>
      <c r="I780" s="2"/>
      <c r="J780" s="2"/>
      <c r="K780" s="2"/>
      <c r="L780" s="2"/>
      <c r="M780" s="2"/>
      <c r="N780" s="2"/>
      <c r="O780" s="2"/>
      <c r="P780" s="2"/>
      <c r="Q780" s="2"/>
      <c r="R780" s="2"/>
      <c r="S780" s="2"/>
      <c r="T780" s="2"/>
      <c r="U780" s="2"/>
      <c r="V780" s="2"/>
      <c r="W780" s="2"/>
      <c r="X780" s="2"/>
      <c r="Y780" s="2"/>
      <c r="Z780" s="2"/>
    </row>
    <row r="781" spans="6:26" ht="15.75" customHeight="1" x14ac:dyDescent="0.25">
      <c r="F781" s="2"/>
      <c r="G781" s="2"/>
      <c r="H781" s="2"/>
      <c r="I781" s="2"/>
      <c r="J781" s="2"/>
      <c r="K781" s="2"/>
      <c r="L781" s="2"/>
      <c r="M781" s="2"/>
      <c r="N781" s="2"/>
      <c r="O781" s="2"/>
      <c r="P781" s="2"/>
      <c r="Q781" s="2"/>
      <c r="R781" s="2"/>
      <c r="S781" s="2"/>
      <c r="T781" s="2"/>
      <c r="U781" s="2"/>
      <c r="V781" s="2"/>
      <c r="W781" s="2"/>
      <c r="X781" s="2"/>
      <c r="Y781" s="2"/>
      <c r="Z781" s="2"/>
    </row>
    <row r="782" spans="6:26" ht="15.75" customHeight="1" x14ac:dyDescent="0.25">
      <c r="F782" s="2"/>
      <c r="G782" s="2"/>
      <c r="H782" s="2"/>
      <c r="I782" s="2"/>
      <c r="J782" s="2"/>
      <c r="K782" s="2"/>
      <c r="L782" s="2"/>
      <c r="M782" s="2"/>
      <c r="N782" s="2"/>
      <c r="O782" s="2"/>
      <c r="P782" s="2"/>
      <c r="Q782" s="2"/>
      <c r="R782" s="2"/>
      <c r="S782" s="2"/>
      <c r="T782" s="2"/>
      <c r="U782" s="2"/>
      <c r="V782" s="2"/>
      <c r="W782" s="2"/>
      <c r="X782" s="2"/>
      <c r="Y782" s="2"/>
      <c r="Z782" s="2"/>
    </row>
    <row r="783" spans="6:26" ht="15.75" customHeight="1" x14ac:dyDescent="0.25">
      <c r="F783" s="2"/>
      <c r="G783" s="2"/>
      <c r="H783" s="2"/>
      <c r="I783" s="2"/>
      <c r="J783" s="2"/>
      <c r="K783" s="2"/>
      <c r="L783" s="2"/>
      <c r="M783" s="2"/>
      <c r="N783" s="2"/>
      <c r="O783" s="2"/>
      <c r="P783" s="2"/>
      <c r="Q783" s="2"/>
      <c r="R783" s="2"/>
      <c r="S783" s="2"/>
      <c r="T783" s="2"/>
      <c r="U783" s="2"/>
      <c r="V783" s="2"/>
      <c r="W783" s="2"/>
      <c r="X783" s="2"/>
      <c r="Y783" s="2"/>
      <c r="Z783" s="2"/>
    </row>
    <row r="784" spans="6:26" ht="15.75" customHeight="1" x14ac:dyDescent="0.25">
      <c r="F784" s="2"/>
      <c r="G784" s="2"/>
      <c r="H784" s="2"/>
      <c r="I784" s="2"/>
      <c r="J784" s="2"/>
      <c r="K784" s="2"/>
      <c r="L784" s="2"/>
      <c r="M784" s="2"/>
      <c r="N784" s="2"/>
      <c r="O784" s="2"/>
      <c r="P784" s="2"/>
      <c r="Q784" s="2"/>
      <c r="R784" s="2"/>
      <c r="S784" s="2"/>
      <c r="T784" s="2"/>
      <c r="U784" s="2"/>
      <c r="V784" s="2"/>
      <c r="W784" s="2"/>
      <c r="X784" s="2"/>
      <c r="Y784" s="2"/>
      <c r="Z784" s="2"/>
    </row>
    <row r="785" spans="6:26" ht="15.75" customHeight="1" x14ac:dyDescent="0.25">
      <c r="F785" s="2"/>
      <c r="G785" s="2"/>
      <c r="H785" s="2"/>
      <c r="I785" s="2"/>
      <c r="J785" s="2"/>
      <c r="K785" s="2"/>
      <c r="L785" s="2"/>
      <c r="M785" s="2"/>
      <c r="N785" s="2"/>
      <c r="O785" s="2"/>
      <c r="P785" s="2"/>
      <c r="Q785" s="2"/>
      <c r="R785" s="2"/>
      <c r="S785" s="2"/>
      <c r="T785" s="2"/>
      <c r="U785" s="2"/>
      <c r="V785" s="2"/>
      <c r="W785" s="2"/>
      <c r="X785" s="2"/>
      <c r="Y785" s="2"/>
      <c r="Z785" s="2"/>
    </row>
    <row r="786" spans="6:26" ht="15.75" customHeight="1" x14ac:dyDescent="0.25">
      <c r="F786" s="2"/>
      <c r="G786" s="2"/>
      <c r="H786" s="2"/>
      <c r="I786" s="2"/>
      <c r="J786" s="2"/>
      <c r="K786" s="2"/>
      <c r="L786" s="2"/>
      <c r="M786" s="2"/>
      <c r="N786" s="2"/>
      <c r="O786" s="2"/>
      <c r="P786" s="2"/>
      <c r="Q786" s="2"/>
      <c r="R786" s="2"/>
      <c r="S786" s="2"/>
      <c r="T786" s="2"/>
      <c r="U786" s="2"/>
      <c r="V786" s="2"/>
      <c r="W786" s="2"/>
      <c r="X786" s="2"/>
      <c r="Y786" s="2"/>
      <c r="Z786" s="2"/>
    </row>
    <row r="787" spans="6:26" ht="15.75" customHeight="1" x14ac:dyDescent="0.25">
      <c r="F787" s="2"/>
      <c r="G787" s="2"/>
      <c r="H787" s="2"/>
      <c r="I787" s="2"/>
      <c r="J787" s="2"/>
      <c r="K787" s="2"/>
      <c r="L787" s="2"/>
      <c r="M787" s="2"/>
      <c r="N787" s="2"/>
      <c r="O787" s="2"/>
      <c r="P787" s="2"/>
      <c r="Q787" s="2"/>
      <c r="R787" s="2"/>
      <c r="S787" s="2"/>
      <c r="T787" s="2"/>
      <c r="U787" s="2"/>
      <c r="V787" s="2"/>
      <c r="W787" s="2"/>
      <c r="X787" s="2"/>
      <c r="Y787" s="2"/>
      <c r="Z787" s="2"/>
    </row>
    <row r="788" spans="6:26" ht="15.75" customHeight="1" x14ac:dyDescent="0.25">
      <c r="F788" s="2"/>
      <c r="G788" s="2"/>
      <c r="H788" s="2"/>
      <c r="I788" s="2"/>
      <c r="J788" s="2"/>
      <c r="K788" s="2"/>
      <c r="L788" s="2"/>
      <c r="M788" s="2"/>
      <c r="N788" s="2"/>
      <c r="O788" s="2"/>
      <c r="P788" s="2"/>
      <c r="Q788" s="2"/>
      <c r="R788" s="2"/>
      <c r="S788" s="2"/>
      <c r="T788" s="2"/>
      <c r="U788" s="2"/>
      <c r="V788" s="2"/>
      <c r="W788" s="2"/>
      <c r="X788" s="2"/>
      <c r="Y788" s="2"/>
      <c r="Z788" s="2"/>
    </row>
    <row r="789" spans="6:26" ht="15.75" customHeight="1" x14ac:dyDescent="0.25">
      <c r="F789" s="2"/>
      <c r="G789" s="2"/>
      <c r="H789" s="2"/>
      <c r="I789" s="2"/>
      <c r="J789" s="2"/>
      <c r="K789" s="2"/>
      <c r="L789" s="2"/>
      <c r="M789" s="2"/>
      <c r="N789" s="2"/>
      <c r="O789" s="2"/>
      <c r="P789" s="2"/>
      <c r="Q789" s="2"/>
      <c r="R789" s="2"/>
      <c r="S789" s="2"/>
      <c r="T789" s="2"/>
      <c r="U789" s="2"/>
      <c r="V789" s="2"/>
      <c r="W789" s="2"/>
      <c r="X789" s="2"/>
      <c r="Y789" s="2"/>
      <c r="Z789" s="2"/>
    </row>
    <row r="790" spans="6:26" ht="15.75" customHeight="1" x14ac:dyDescent="0.25">
      <c r="F790" s="2"/>
      <c r="G790" s="2"/>
      <c r="H790" s="2"/>
      <c r="I790" s="2"/>
      <c r="J790" s="2"/>
      <c r="K790" s="2"/>
      <c r="L790" s="2"/>
      <c r="M790" s="2"/>
      <c r="N790" s="2"/>
      <c r="O790" s="2"/>
      <c r="P790" s="2"/>
      <c r="Q790" s="2"/>
      <c r="R790" s="2"/>
      <c r="S790" s="2"/>
      <c r="T790" s="2"/>
      <c r="U790" s="2"/>
      <c r="V790" s="2"/>
      <c r="W790" s="2"/>
      <c r="X790" s="2"/>
      <c r="Y790" s="2"/>
      <c r="Z790" s="2"/>
    </row>
    <row r="791" spans="6:26" ht="15.75" customHeight="1" x14ac:dyDescent="0.25">
      <c r="F791" s="2"/>
      <c r="G791" s="2"/>
      <c r="H791" s="2"/>
      <c r="I791" s="2"/>
      <c r="J791" s="2"/>
      <c r="K791" s="2"/>
      <c r="L791" s="2"/>
      <c r="M791" s="2"/>
      <c r="N791" s="2"/>
      <c r="O791" s="2"/>
      <c r="P791" s="2"/>
      <c r="Q791" s="2"/>
      <c r="R791" s="2"/>
      <c r="S791" s="2"/>
      <c r="T791" s="2"/>
      <c r="U791" s="2"/>
      <c r="V791" s="2"/>
      <c r="W791" s="2"/>
      <c r="X791" s="2"/>
      <c r="Y791" s="2"/>
      <c r="Z791" s="2"/>
    </row>
    <row r="792" spans="6:26" ht="15.75" customHeight="1" x14ac:dyDescent="0.25">
      <c r="F792" s="2"/>
      <c r="G792" s="2"/>
      <c r="H792" s="2"/>
      <c r="I792" s="2"/>
      <c r="J792" s="2"/>
      <c r="K792" s="2"/>
      <c r="L792" s="2"/>
      <c r="M792" s="2"/>
      <c r="N792" s="2"/>
      <c r="O792" s="2"/>
      <c r="P792" s="2"/>
      <c r="Q792" s="2"/>
      <c r="R792" s="2"/>
      <c r="S792" s="2"/>
      <c r="T792" s="2"/>
      <c r="U792" s="2"/>
      <c r="V792" s="2"/>
      <c r="W792" s="2"/>
      <c r="X792" s="2"/>
      <c r="Y792" s="2"/>
      <c r="Z792" s="2"/>
    </row>
    <row r="793" spans="6:26" ht="15.75" customHeight="1" x14ac:dyDescent="0.25">
      <c r="F793" s="2"/>
      <c r="G793" s="2"/>
      <c r="H793" s="2"/>
      <c r="I793" s="2"/>
      <c r="J793" s="2"/>
      <c r="K793" s="2"/>
      <c r="L793" s="2"/>
      <c r="M793" s="2"/>
      <c r="N793" s="2"/>
      <c r="O793" s="2"/>
      <c r="P793" s="2"/>
      <c r="Q793" s="2"/>
      <c r="R793" s="2"/>
      <c r="S793" s="2"/>
      <c r="T793" s="2"/>
      <c r="U793" s="2"/>
      <c r="V793" s="2"/>
      <c r="W793" s="2"/>
      <c r="X793" s="2"/>
      <c r="Y793" s="2"/>
      <c r="Z793" s="2"/>
    </row>
    <row r="794" spans="6:26" ht="15.75" customHeight="1" x14ac:dyDescent="0.25">
      <c r="F794" s="2"/>
      <c r="G794" s="2"/>
      <c r="H794" s="2"/>
      <c r="I794" s="2"/>
      <c r="J794" s="2"/>
      <c r="K794" s="2"/>
      <c r="L794" s="2"/>
      <c r="M794" s="2"/>
      <c r="N794" s="2"/>
      <c r="O794" s="2"/>
      <c r="P794" s="2"/>
      <c r="Q794" s="2"/>
      <c r="R794" s="2"/>
      <c r="S794" s="2"/>
      <c r="T794" s="2"/>
      <c r="U794" s="2"/>
      <c r="V794" s="2"/>
      <c r="W794" s="2"/>
      <c r="X794" s="2"/>
      <c r="Y794" s="2"/>
      <c r="Z794" s="2"/>
    </row>
    <row r="795" spans="6:26" ht="15.75" customHeight="1" x14ac:dyDescent="0.25">
      <c r="F795" s="2"/>
      <c r="G795" s="2"/>
      <c r="H795" s="2"/>
      <c r="I795" s="2"/>
      <c r="J795" s="2"/>
      <c r="K795" s="2"/>
      <c r="L795" s="2"/>
      <c r="M795" s="2"/>
      <c r="N795" s="2"/>
      <c r="O795" s="2"/>
      <c r="P795" s="2"/>
      <c r="Q795" s="2"/>
      <c r="R795" s="2"/>
      <c r="S795" s="2"/>
      <c r="T795" s="2"/>
      <c r="U795" s="2"/>
      <c r="V795" s="2"/>
      <c r="W795" s="2"/>
      <c r="X795" s="2"/>
      <c r="Y795" s="2"/>
      <c r="Z795" s="2"/>
    </row>
    <row r="796" spans="6:26" ht="15.75" customHeight="1" x14ac:dyDescent="0.25">
      <c r="F796" s="2"/>
      <c r="G796" s="2"/>
      <c r="H796" s="2"/>
      <c r="I796" s="2"/>
      <c r="J796" s="2"/>
      <c r="K796" s="2"/>
      <c r="L796" s="2"/>
      <c r="M796" s="2"/>
      <c r="N796" s="2"/>
      <c r="O796" s="2"/>
      <c r="P796" s="2"/>
      <c r="Q796" s="2"/>
      <c r="R796" s="2"/>
      <c r="S796" s="2"/>
      <c r="T796" s="2"/>
      <c r="U796" s="2"/>
      <c r="V796" s="2"/>
      <c r="W796" s="2"/>
      <c r="X796" s="2"/>
      <c r="Y796" s="2"/>
      <c r="Z796" s="2"/>
    </row>
    <row r="797" spans="6:26" ht="15.75" customHeight="1" x14ac:dyDescent="0.25">
      <c r="F797" s="2"/>
      <c r="G797" s="2"/>
      <c r="H797" s="2"/>
      <c r="I797" s="2"/>
      <c r="J797" s="2"/>
      <c r="K797" s="2"/>
      <c r="L797" s="2"/>
      <c r="M797" s="2"/>
      <c r="N797" s="2"/>
      <c r="O797" s="2"/>
      <c r="P797" s="2"/>
      <c r="Q797" s="2"/>
      <c r="R797" s="2"/>
      <c r="S797" s="2"/>
      <c r="T797" s="2"/>
      <c r="U797" s="2"/>
      <c r="V797" s="2"/>
      <c r="W797" s="2"/>
      <c r="X797" s="2"/>
      <c r="Y797" s="2"/>
      <c r="Z797" s="2"/>
    </row>
    <row r="798" spans="6:26" ht="15.75" customHeight="1" x14ac:dyDescent="0.25">
      <c r="F798" s="2"/>
      <c r="G798" s="2"/>
      <c r="H798" s="2"/>
      <c r="I798" s="2"/>
      <c r="J798" s="2"/>
      <c r="K798" s="2"/>
      <c r="L798" s="2"/>
      <c r="M798" s="2"/>
      <c r="N798" s="2"/>
      <c r="O798" s="2"/>
      <c r="P798" s="2"/>
      <c r="Q798" s="2"/>
      <c r="R798" s="2"/>
      <c r="S798" s="2"/>
      <c r="T798" s="2"/>
      <c r="U798" s="2"/>
      <c r="V798" s="2"/>
      <c r="W798" s="2"/>
      <c r="X798" s="2"/>
      <c r="Y798" s="2"/>
      <c r="Z798" s="2"/>
    </row>
    <row r="799" spans="6:26" ht="15.75" customHeight="1" x14ac:dyDescent="0.25">
      <c r="F799" s="2"/>
      <c r="G799" s="2"/>
      <c r="H799" s="2"/>
      <c r="I799" s="2"/>
      <c r="J799" s="2"/>
      <c r="K799" s="2"/>
      <c r="L799" s="2"/>
      <c r="M799" s="2"/>
      <c r="N799" s="2"/>
      <c r="O799" s="2"/>
      <c r="P799" s="2"/>
      <c r="Q799" s="2"/>
      <c r="R799" s="2"/>
      <c r="S799" s="2"/>
      <c r="T799" s="2"/>
      <c r="U799" s="2"/>
      <c r="V799" s="2"/>
      <c r="W799" s="2"/>
      <c r="X799" s="2"/>
      <c r="Y799" s="2"/>
      <c r="Z799" s="2"/>
    </row>
    <row r="800" spans="6:26" ht="15.75" customHeight="1" x14ac:dyDescent="0.25">
      <c r="F800" s="2"/>
      <c r="G800" s="2"/>
      <c r="H800" s="2"/>
      <c r="I800" s="2"/>
      <c r="J800" s="2"/>
      <c r="K800" s="2"/>
      <c r="L800" s="2"/>
      <c r="M800" s="2"/>
      <c r="N800" s="2"/>
      <c r="O800" s="2"/>
      <c r="P800" s="2"/>
      <c r="Q800" s="2"/>
      <c r="R800" s="2"/>
      <c r="S800" s="2"/>
      <c r="T800" s="2"/>
      <c r="U800" s="2"/>
      <c r="V800" s="2"/>
      <c r="W800" s="2"/>
      <c r="X800" s="2"/>
      <c r="Y800" s="2"/>
      <c r="Z800" s="2"/>
    </row>
    <row r="801" spans="6:26" ht="15.75" customHeight="1" x14ac:dyDescent="0.25">
      <c r="F801" s="2"/>
      <c r="G801" s="2"/>
      <c r="H801" s="2"/>
      <c r="I801" s="2"/>
      <c r="J801" s="2"/>
      <c r="K801" s="2"/>
      <c r="L801" s="2"/>
      <c r="M801" s="2"/>
      <c r="N801" s="2"/>
      <c r="O801" s="2"/>
      <c r="P801" s="2"/>
      <c r="Q801" s="2"/>
      <c r="R801" s="2"/>
      <c r="S801" s="2"/>
      <c r="T801" s="2"/>
      <c r="U801" s="2"/>
      <c r="V801" s="2"/>
      <c r="W801" s="2"/>
      <c r="X801" s="2"/>
      <c r="Y801" s="2"/>
      <c r="Z801" s="2"/>
    </row>
    <row r="802" spans="6:26" ht="15.75" customHeight="1" x14ac:dyDescent="0.25">
      <c r="F802" s="2"/>
      <c r="G802" s="2"/>
      <c r="H802" s="2"/>
      <c r="I802" s="2"/>
      <c r="J802" s="2"/>
      <c r="K802" s="2"/>
      <c r="L802" s="2"/>
      <c r="M802" s="2"/>
      <c r="N802" s="2"/>
      <c r="O802" s="2"/>
      <c r="P802" s="2"/>
      <c r="Q802" s="2"/>
      <c r="R802" s="2"/>
      <c r="S802" s="2"/>
      <c r="T802" s="2"/>
      <c r="U802" s="2"/>
      <c r="V802" s="2"/>
      <c r="W802" s="2"/>
      <c r="X802" s="2"/>
      <c r="Y802" s="2"/>
      <c r="Z802" s="2"/>
    </row>
    <row r="803" spans="6:26" ht="15.75" customHeight="1" x14ac:dyDescent="0.25">
      <c r="F803" s="2"/>
      <c r="G803" s="2"/>
      <c r="H803" s="2"/>
      <c r="I803" s="2"/>
      <c r="J803" s="2"/>
      <c r="K803" s="2"/>
      <c r="L803" s="2"/>
      <c r="M803" s="2"/>
      <c r="N803" s="2"/>
      <c r="O803" s="2"/>
      <c r="P803" s="2"/>
      <c r="Q803" s="2"/>
      <c r="R803" s="2"/>
      <c r="S803" s="2"/>
      <c r="T803" s="2"/>
      <c r="U803" s="2"/>
      <c r="V803" s="2"/>
      <c r="W803" s="2"/>
      <c r="X803" s="2"/>
      <c r="Y803" s="2"/>
      <c r="Z803" s="2"/>
    </row>
    <row r="804" spans="6:26" ht="15.75" customHeight="1" x14ac:dyDescent="0.25">
      <c r="F804" s="2"/>
      <c r="G804" s="2"/>
      <c r="H804" s="2"/>
      <c r="I804" s="2"/>
      <c r="J804" s="2"/>
      <c r="K804" s="2"/>
      <c r="L804" s="2"/>
      <c r="M804" s="2"/>
      <c r="N804" s="2"/>
      <c r="O804" s="2"/>
      <c r="P804" s="2"/>
      <c r="Q804" s="2"/>
      <c r="R804" s="2"/>
      <c r="S804" s="2"/>
      <c r="T804" s="2"/>
      <c r="U804" s="2"/>
      <c r="V804" s="2"/>
      <c r="W804" s="2"/>
      <c r="X804" s="2"/>
      <c r="Y804" s="2"/>
      <c r="Z804" s="2"/>
    </row>
    <row r="805" spans="6:26" ht="15.75" customHeight="1" x14ac:dyDescent="0.25">
      <c r="F805" s="2"/>
      <c r="G805" s="2"/>
      <c r="H805" s="2"/>
      <c r="I805" s="2"/>
      <c r="J805" s="2"/>
      <c r="K805" s="2"/>
      <c r="L805" s="2"/>
      <c r="M805" s="2"/>
      <c r="N805" s="2"/>
      <c r="O805" s="2"/>
      <c r="P805" s="2"/>
      <c r="Q805" s="2"/>
      <c r="R805" s="2"/>
      <c r="S805" s="2"/>
      <c r="T805" s="2"/>
      <c r="U805" s="2"/>
      <c r="V805" s="2"/>
      <c r="W805" s="2"/>
      <c r="X805" s="2"/>
      <c r="Y805" s="2"/>
      <c r="Z805" s="2"/>
    </row>
    <row r="806" spans="6:26" ht="15.75" customHeight="1" x14ac:dyDescent="0.25">
      <c r="F806" s="2"/>
      <c r="G806" s="2"/>
      <c r="H806" s="2"/>
      <c r="I806" s="2"/>
      <c r="J806" s="2"/>
      <c r="K806" s="2"/>
      <c r="L806" s="2"/>
      <c r="M806" s="2"/>
      <c r="N806" s="2"/>
      <c r="O806" s="2"/>
      <c r="P806" s="2"/>
      <c r="Q806" s="2"/>
      <c r="R806" s="2"/>
      <c r="S806" s="2"/>
      <c r="T806" s="2"/>
      <c r="U806" s="2"/>
      <c r="V806" s="2"/>
      <c r="W806" s="2"/>
      <c r="X806" s="2"/>
      <c r="Y806" s="2"/>
      <c r="Z806" s="2"/>
    </row>
    <row r="807" spans="6:26" ht="15.75" customHeight="1" x14ac:dyDescent="0.25">
      <c r="F807" s="2"/>
      <c r="G807" s="2"/>
      <c r="H807" s="2"/>
      <c r="I807" s="2"/>
      <c r="J807" s="2"/>
      <c r="K807" s="2"/>
      <c r="L807" s="2"/>
      <c r="M807" s="2"/>
      <c r="N807" s="2"/>
      <c r="O807" s="2"/>
      <c r="P807" s="2"/>
      <c r="Q807" s="2"/>
      <c r="R807" s="2"/>
      <c r="S807" s="2"/>
      <c r="T807" s="2"/>
      <c r="U807" s="2"/>
      <c r="V807" s="2"/>
      <c r="W807" s="2"/>
      <c r="X807" s="2"/>
      <c r="Y807" s="2"/>
      <c r="Z807" s="2"/>
    </row>
    <row r="808" spans="6:26" ht="15.75" customHeight="1" x14ac:dyDescent="0.25">
      <c r="F808" s="2"/>
      <c r="G808" s="2"/>
      <c r="H808" s="2"/>
      <c r="I808" s="2"/>
      <c r="J808" s="2"/>
      <c r="K808" s="2"/>
      <c r="L808" s="2"/>
      <c r="M808" s="2"/>
      <c r="N808" s="2"/>
      <c r="O808" s="2"/>
      <c r="P808" s="2"/>
      <c r="Q808" s="2"/>
      <c r="R808" s="2"/>
      <c r="S808" s="2"/>
      <c r="T808" s="2"/>
      <c r="U808" s="2"/>
      <c r="V808" s="2"/>
      <c r="W808" s="2"/>
      <c r="X808" s="2"/>
      <c r="Y808" s="2"/>
      <c r="Z808" s="2"/>
    </row>
    <row r="809" spans="6:26" ht="15.75" customHeight="1" x14ac:dyDescent="0.25">
      <c r="F809" s="2"/>
      <c r="G809" s="2"/>
      <c r="H809" s="2"/>
      <c r="I809" s="2"/>
      <c r="J809" s="2"/>
      <c r="K809" s="2"/>
      <c r="L809" s="2"/>
      <c r="M809" s="2"/>
      <c r="N809" s="2"/>
      <c r="O809" s="2"/>
      <c r="P809" s="2"/>
      <c r="Q809" s="2"/>
      <c r="R809" s="2"/>
      <c r="S809" s="2"/>
      <c r="T809" s="2"/>
      <c r="U809" s="2"/>
      <c r="V809" s="2"/>
      <c r="W809" s="2"/>
      <c r="X809" s="2"/>
      <c r="Y809" s="2"/>
      <c r="Z809" s="2"/>
    </row>
    <row r="810" spans="6:26" ht="15.75" customHeight="1" x14ac:dyDescent="0.25">
      <c r="F810" s="2"/>
      <c r="G810" s="2"/>
      <c r="H810" s="2"/>
      <c r="I810" s="2"/>
      <c r="J810" s="2"/>
      <c r="K810" s="2"/>
      <c r="L810" s="2"/>
      <c r="M810" s="2"/>
      <c r="N810" s="2"/>
      <c r="O810" s="2"/>
      <c r="P810" s="2"/>
      <c r="Q810" s="2"/>
      <c r="R810" s="2"/>
      <c r="S810" s="2"/>
      <c r="T810" s="2"/>
      <c r="U810" s="2"/>
      <c r="V810" s="2"/>
      <c r="W810" s="2"/>
      <c r="X810" s="2"/>
      <c r="Y810" s="2"/>
      <c r="Z810" s="2"/>
    </row>
    <row r="811" spans="6:26" ht="15.75" customHeight="1" x14ac:dyDescent="0.25">
      <c r="F811" s="2"/>
      <c r="G811" s="2"/>
      <c r="H811" s="2"/>
      <c r="I811" s="2"/>
      <c r="J811" s="2"/>
      <c r="K811" s="2"/>
      <c r="L811" s="2"/>
      <c r="M811" s="2"/>
      <c r="N811" s="2"/>
      <c r="O811" s="2"/>
      <c r="P811" s="2"/>
      <c r="Q811" s="2"/>
      <c r="R811" s="2"/>
      <c r="S811" s="2"/>
      <c r="T811" s="2"/>
      <c r="U811" s="2"/>
      <c r="V811" s="2"/>
      <c r="W811" s="2"/>
      <c r="X811" s="2"/>
      <c r="Y811" s="2"/>
      <c r="Z811" s="2"/>
    </row>
    <row r="812" spans="6:26" ht="15.75" customHeight="1" x14ac:dyDescent="0.25">
      <c r="F812" s="2"/>
      <c r="G812" s="2"/>
      <c r="H812" s="2"/>
      <c r="I812" s="2"/>
      <c r="J812" s="2"/>
      <c r="K812" s="2"/>
      <c r="L812" s="2"/>
      <c r="M812" s="2"/>
      <c r="N812" s="2"/>
      <c r="O812" s="2"/>
      <c r="P812" s="2"/>
      <c r="Q812" s="2"/>
      <c r="R812" s="2"/>
      <c r="S812" s="2"/>
      <c r="T812" s="2"/>
      <c r="U812" s="2"/>
      <c r="V812" s="2"/>
      <c r="W812" s="2"/>
      <c r="X812" s="2"/>
      <c r="Y812" s="2"/>
      <c r="Z812" s="2"/>
    </row>
    <row r="813" spans="6:26" ht="15.75" customHeight="1" x14ac:dyDescent="0.25">
      <c r="F813" s="2"/>
      <c r="G813" s="2"/>
      <c r="H813" s="2"/>
      <c r="I813" s="2"/>
      <c r="J813" s="2"/>
      <c r="K813" s="2"/>
      <c r="L813" s="2"/>
      <c r="M813" s="2"/>
      <c r="N813" s="2"/>
      <c r="O813" s="2"/>
      <c r="P813" s="2"/>
      <c r="Q813" s="2"/>
      <c r="R813" s="2"/>
      <c r="S813" s="2"/>
      <c r="T813" s="2"/>
      <c r="U813" s="2"/>
      <c r="V813" s="2"/>
      <c r="W813" s="2"/>
      <c r="X813" s="2"/>
      <c r="Y813" s="2"/>
      <c r="Z813" s="2"/>
    </row>
    <row r="814" spans="6:26" ht="15.75" customHeight="1" x14ac:dyDescent="0.25">
      <c r="F814" s="2"/>
      <c r="G814" s="2"/>
      <c r="H814" s="2"/>
      <c r="I814" s="2"/>
      <c r="J814" s="2"/>
      <c r="K814" s="2"/>
      <c r="L814" s="2"/>
      <c r="M814" s="2"/>
      <c r="N814" s="2"/>
      <c r="O814" s="2"/>
      <c r="P814" s="2"/>
      <c r="Q814" s="2"/>
      <c r="R814" s="2"/>
      <c r="S814" s="2"/>
      <c r="T814" s="2"/>
      <c r="U814" s="2"/>
      <c r="V814" s="2"/>
      <c r="W814" s="2"/>
      <c r="X814" s="2"/>
      <c r="Y814" s="2"/>
      <c r="Z814" s="2"/>
    </row>
    <row r="815" spans="6:26" ht="15.75" customHeight="1" x14ac:dyDescent="0.25">
      <c r="F815" s="2"/>
      <c r="G815" s="2"/>
      <c r="H815" s="2"/>
      <c r="I815" s="2"/>
      <c r="J815" s="2"/>
      <c r="K815" s="2"/>
      <c r="L815" s="2"/>
      <c r="M815" s="2"/>
      <c r="N815" s="2"/>
      <c r="O815" s="2"/>
      <c r="P815" s="2"/>
      <c r="Q815" s="2"/>
      <c r="R815" s="2"/>
      <c r="S815" s="2"/>
      <c r="T815" s="2"/>
      <c r="U815" s="2"/>
      <c r="V815" s="2"/>
      <c r="W815" s="2"/>
      <c r="X815" s="2"/>
      <c r="Y815" s="2"/>
      <c r="Z815" s="2"/>
    </row>
    <row r="816" spans="6:26" ht="15.75" customHeight="1" x14ac:dyDescent="0.25">
      <c r="F816" s="2"/>
      <c r="G816" s="2"/>
      <c r="H816" s="2"/>
      <c r="I816" s="2"/>
      <c r="J816" s="2"/>
      <c r="K816" s="2"/>
      <c r="L816" s="2"/>
      <c r="M816" s="2"/>
      <c r="N816" s="2"/>
      <c r="O816" s="2"/>
      <c r="P816" s="2"/>
      <c r="Q816" s="2"/>
      <c r="R816" s="2"/>
      <c r="S816" s="2"/>
      <c r="T816" s="2"/>
      <c r="U816" s="2"/>
      <c r="V816" s="2"/>
      <c r="W816" s="2"/>
      <c r="X816" s="2"/>
      <c r="Y816" s="2"/>
      <c r="Z816" s="2"/>
    </row>
    <row r="817" spans="6:26" ht="15.75" customHeight="1" x14ac:dyDescent="0.25">
      <c r="F817" s="2"/>
      <c r="G817" s="2"/>
      <c r="H817" s="2"/>
      <c r="I817" s="2"/>
      <c r="J817" s="2"/>
      <c r="K817" s="2"/>
      <c r="L817" s="2"/>
      <c r="M817" s="2"/>
      <c r="N817" s="2"/>
      <c r="O817" s="2"/>
      <c r="P817" s="2"/>
      <c r="Q817" s="2"/>
      <c r="R817" s="2"/>
      <c r="S817" s="2"/>
      <c r="T817" s="2"/>
      <c r="U817" s="2"/>
      <c r="V817" s="2"/>
      <c r="W817" s="2"/>
      <c r="X817" s="2"/>
      <c r="Y817" s="2"/>
      <c r="Z817" s="2"/>
    </row>
    <row r="818" spans="6:26" ht="15.75" customHeight="1" x14ac:dyDescent="0.25">
      <c r="F818" s="2"/>
      <c r="G818" s="2"/>
      <c r="H818" s="2"/>
      <c r="I818" s="2"/>
      <c r="J818" s="2"/>
      <c r="K818" s="2"/>
      <c r="L818" s="2"/>
      <c r="M818" s="2"/>
      <c r="N818" s="2"/>
      <c r="O818" s="2"/>
      <c r="P818" s="2"/>
      <c r="Q818" s="2"/>
      <c r="R818" s="2"/>
      <c r="S818" s="2"/>
      <c r="T818" s="2"/>
      <c r="U818" s="2"/>
      <c r="V818" s="2"/>
      <c r="W818" s="2"/>
      <c r="X818" s="2"/>
      <c r="Y818" s="2"/>
      <c r="Z818" s="2"/>
    </row>
    <row r="819" spans="6:26" ht="15.75" customHeight="1" x14ac:dyDescent="0.25">
      <c r="F819" s="2"/>
      <c r="G819" s="2"/>
      <c r="H819" s="2"/>
      <c r="I819" s="2"/>
      <c r="J819" s="2"/>
      <c r="K819" s="2"/>
      <c r="L819" s="2"/>
      <c r="M819" s="2"/>
      <c r="N819" s="2"/>
      <c r="O819" s="2"/>
      <c r="P819" s="2"/>
      <c r="Q819" s="2"/>
      <c r="R819" s="2"/>
      <c r="S819" s="2"/>
      <c r="T819" s="2"/>
      <c r="U819" s="2"/>
      <c r="V819" s="2"/>
      <c r="W819" s="2"/>
      <c r="X819" s="2"/>
      <c r="Y819" s="2"/>
      <c r="Z819" s="2"/>
    </row>
    <row r="820" spans="6:26" ht="15.75" customHeight="1" x14ac:dyDescent="0.25">
      <c r="F820" s="2"/>
      <c r="G820" s="2"/>
      <c r="H820" s="2"/>
      <c r="I820" s="2"/>
      <c r="J820" s="2"/>
      <c r="K820" s="2"/>
      <c r="L820" s="2"/>
      <c r="M820" s="2"/>
      <c r="N820" s="2"/>
      <c r="O820" s="2"/>
      <c r="P820" s="2"/>
      <c r="Q820" s="2"/>
      <c r="R820" s="2"/>
      <c r="S820" s="2"/>
      <c r="T820" s="2"/>
      <c r="U820" s="2"/>
      <c r="V820" s="2"/>
      <c r="W820" s="2"/>
      <c r="X820" s="2"/>
      <c r="Y820" s="2"/>
      <c r="Z820" s="2"/>
    </row>
    <row r="821" spans="6:26" ht="15.75" customHeight="1" x14ac:dyDescent="0.25">
      <c r="F821" s="2"/>
      <c r="G821" s="2"/>
      <c r="H821" s="2"/>
      <c r="I821" s="2"/>
      <c r="J821" s="2"/>
      <c r="K821" s="2"/>
      <c r="L821" s="2"/>
      <c r="M821" s="2"/>
      <c r="N821" s="2"/>
      <c r="O821" s="2"/>
      <c r="P821" s="2"/>
      <c r="Q821" s="2"/>
      <c r="R821" s="2"/>
      <c r="S821" s="2"/>
      <c r="T821" s="2"/>
      <c r="U821" s="2"/>
      <c r="V821" s="2"/>
      <c r="W821" s="2"/>
      <c r="X821" s="2"/>
      <c r="Y821" s="2"/>
      <c r="Z821" s="2"/>
    </row>
    <row r="822" spans="6:26" ht="15.75" customHeight="1" x14ac:dyDescent="0.25">
      <c r="F822" s="2"/>
      <c r="G822" s="2"/>
      <c r="H822" s="2"/>
      <c r="I822" s="2"/>
      <c r="J822" s="2"/>
      <c r="K822" s="2"/>
      <c r="L822" s="2"/>
      <c r="M822" s="2"/>
      <c r="N822" s="2"/>
      <c r="O822" s="2"/>
      <c r="P822" s="2"/>
      <c r="Q822" s="2"/>
      <c r="R822" s="2"/>
      <c r="S822" s="2"/>
      <c r="T822" s="2"/>
      <c r="U822" s="2"/>
      <c r="V822" s="2"/>
      <c r="W822" s="2"/>
      <c r="X822" s="2"/>
      <c r="Y822" s="2"/>
      <c r="Z822" s="2"/>
    </row>
    <row r="823" spans="6:26" ht="15.75" customHeight="1" x14ac:dyDescent="0.25">
      <c r="F823" s="2"/>
      <c r="G823" s="2"/>
      <c r="H823" s="2"/>
      <c r="I823" s="2"/>
      <c r="J823" s="2"/>
      <c r="K823" s="2"/>
      <c r="L823" s="2"/>
      <c r="M823" s="2"/>
      <c r="N823" s="2"/>
      <c r="O823" s="2"/>
      <c r="P823" s="2"/>
      <c r="Q823" s="2"/>
      <c r="R823" s="2"/>
      <c r="S823" s="2"/>
      <c r="T823" s="2"/>
      <c r="U823" s="2"/>
      <c r="V823" s="2"/>
      <c r="W823" s="2"/>
      <c r="X823" s="2"/>
      <c r="Y823" s="2"/>
      <c r="Z823" s="2"/>
    </row>
    <row r="824" spans="6:26" ht="15.75" customHeight="1" x14ac:dyDescent="0.25">
      <c r="F824" s="2"/>
      <c r="G824" s="2"/>
      <c r="H824" s="2"/>
      <c r="I824" s="2"/>
      <c r="J824" s="2"/>
      <c r="K824" s="2"/>
      <c r="L824" s="2"/>
      <c r="M824" s="2"/>
      <c r="N824" s="2"/>
      <c r="O824" s="2"/>
      <c r="P824" s="2"/>
      <c r="Q824" s="2"/>
      <c r="R824" s="2"/>
      <c r="S824" s="2"/>
      <c r="T824" s="2"/>
      <c r="U824" s="2"/>
      <c r="V824" s="2"/>
      <c r="W824" s="2"/>
      <c r="X824" s="2"/>
      <c r="Y824" s="2"/>
      <c r="Z824" s="2"/>
    </row>
    <row r="825" spans="6:26" ht="15.75" customHeight="1" x14ac:dyDescent="0.25">
      <c r="F825" s="2"/>
      <c r="G825" s="2"/>
      <c r="H825" s="2"/>
      <c r="I825" s="2"/>
      <c r="J825" s="2"/>
      <c r="K825" s="2"/>
      <c r="L825" s="2"/>
      <c r="M825" s="2"/>
      <c r="N825" s="2"/>
      <c r="O825" s="2"/>
      <c r="P825" s="2"/>
      <c r="Q825" s="2"/>
      <c r="R825" s="2"/>
      <c r="S825" s="2"/>
      <c r="T825" s="2"/>
      <c r="U825" s="2"/>
      <c r="V825" s="2"/>
      <c r="W825" s="2"/>
      <c r="X825" s="2"/>
      <c r="Y825" s="2"/>
      <c r="Z825" s="2"/>
    </row>
    <row r="826" spans="6:26" ht="15.75" customHeight="1" x14ac:dyDescent="0.25">
      <c r="F826" s="2"/>
      <c r="G826" s="2"/>
      <c r="H826" s="2"/>
      <c r="I826" s="2"/>
      <c r="J826" s="2"/>
      <c r="K826" s="2"/>
      <c r="L826" s="2"/>
      <c r="M826" s="2"/>
      <c r="N826" s="2"/>
      <c r="O826" s="2"/>
      <c r="P826" s="2"/>
      <c r="Q826" s="2"/>
      <c r="R826" s="2"/>
      <c r="S826" s="2"/>
      <c r="T826" s="2"/>
      <c r="U826" s="2"/>
      <c r="V826" s="2"/>
      <c r="W826" s="2"/>
      <c r="X826" s="2"/>
      <c r="Y826" s="2"/>
      <c r="Z826" s="2"/>
    </row>
    <row r="827" spans="6:26" ht="15.75" customHeight="1" x14ac:dyDescent="0.25">
      <c r="F827" s="2"/>
      <c r="G827" s="2"/>
      <c r="H827" s="2"/>
      <c r="I827" s="2"/>
      <c r="J827" s="2"/>
      <c r="K827" s="2"/>
      <c r="L827" s="2"/>
      <c r="M827" s="2"/>
      <c r="N827" s="2"/>
      <c r="O827" s="2"/>
      <c r="P827" s="2"/>
      <c r="Q827" s="2"/>
      <c r="R827" s="2"/>
      <c r="S827" s="2"/>
      <c r="T827" s="2"/>
      <c r="U827" s="2"/>
      <c r="V827" s="2"/>
      <c r="W827" s="2"/>
      <c r="X827" s="2"/>
      <c r="Y827" s="2"/>
      <c r="Z827" s="2"/>
    </row>
    <row r="828" spans="6:26" ht="15.75" customHeight="1" x14ac:dyDescent="0.25">
      <c r="F828" s="2"/>
      <c r="G828" s="2"/>
      <c r="H828" s="2"/>
      <c r="I828" s="2"/>
      <c r="J828" s="2"/>
      <c r="K828" s="2"/>
      <c r="L828" s="2"/>
      <c r="M828" s="2"/>
      <c r="N828" s="2"/>
      <c r="O828" s="2"/>
      <c r="P828" s="2"/>
      <c r="Q828" s="2"/>
      <c r="R828" s="2"/>
      <c r="S828" s="2"/>
      <c r="T828" s="2"/>
      <c r="U828" s="2"/>
      <c r="V828" s="2"/>
      <c r="W828" s="2"/>
      <c r="X828" s="2"/>
      <c r="Y828" s="2"/>
      <c r="Z828" s="2"/>
    </row>
    <row r="829" spans="6:26" ht="15.75" customHeight="1" x14ac:dyDescent="0.25">
      <c r="F829" s="2"/>
      <c r="G829" s="2"/>
      <c r="H829" s="2"/>
      <c r="I829" s="2"/>
      <c r="J829" s="2"/>
      <c r="K829" s="2"/>
      <c r="L829" s="2"/>
      <c r="M829" s="2"/>
      <c r="N829" s="2"/>
      <c r="O829" s="2"/>
      <c r="P829" s="2"/>
      <c r="Q829" s="2"/>
      <c r="R829" s="2"/>
      <c r="S829" s="2"/>
      <c r="T829" s="2"/>
      <c r="U829" s="2"/>
      <c r="V829" s="2"/>
      <c r="W829" s="2"/>
      <c r="X829" s="2"/>
      <c r="Y829" s="2"/>
      <c r="Z829" s="2"/>
    </row>
    <row r="830" spans="6:26" ht="15.75" customHeight="1" x14ac:dyDescent="0.25">
      <c r="F830" s="2"/>
      <c r="G830" s="2"/>
      <c r="H830" s="2"/>
      <c r="I830" s="2"/>
      <c r="J830" s="2"/>
      <c r="K830" s="2"/>
      <c r="L830" s="2"/>
      <c r="M830" s="2"/>
      <c r="N830" s="2"/>
      <c r="O830" s="2"/>
      <c r="P830" s="2"/>
      <c r="Q830" s="2"/>
      <c r="R830" s="2"/>
      <c r="S830" s="2"/>
      <c r="T830" s="2"/>
      <c r="U830" s="2"/>
      <c r="V830" s="2"/>
      <c r="W830" s="2"/>
      <c r="X830" s="2"/>
      <c r="Y830" s="2"/>
      <c r="Z830" s="2"/>
    </row>
    <row r="831" spans="6:26" ht="15.75" customHeight="1" x14ac:dyDescent="0.25">
      <c r="F831" s="2"/>
      <c r="G831" s="2"/>
      <c r="H831" s="2"/>
      <c r="I831" s="2"/>
      <c r="J831" s="2"/>
      <c r="K831" s="2"/>
      <c r="L831" s="2"/>
      <c r="M831" s="2"/>
      <c r="N831" s="2"/>
      <c r="O831" s="2"/>
      <c r="P831" s="2"/>
      <c r="Q831" s="2"/>
      <c r="R831" s="2"/>
      <c r="S831" s="2"/>
      <c r="T831" s="2"/>
      <c r="U831" s="2"/>
      <c r="V831" s="2"/>
      <c r="W831" s="2"/>
      <c r="X831" s="2"/>
      <c r="Y831" s="2"/>
      <c r="Z831" s="2"/>
    </row>
    <row r="832" spans="6:26" ht="15.75" customHeight="1" x14ac:dyDescent="0.25">
      <c r="F832" s="2"/>
      <c r="G832" s="2"/>
      <c r="H832" s="2"/>
      <c r="I832" s="2"/>
      <c r="J832" s="2"/>
      <c r="K832" s="2"/>
      <c r="L832" s="2"/>
      <c r="M832" s="2"/>
      <c r="N832" s="2"/>
      <c r="O832" s="2"/>
      <c r="P832" s="2"/>
      <c r="Q832" s="2"/>
      <c r="R832" s="2"/>
      <c r="S832" s="2"/>
      <c r="T832" s="2"/>
      <c r="U832" s="2"/>
      <c r="V832" s="2"/>
      <c r="W832" s="2"/>
      <c r="X832" s="2"/>
      <c r="Y832" s="2"/>
      <c r="Z832" s="2"/>
    </row>
    <row r="833" spans="6:26" ht="15.75" customHeight="1" x14ac:dyDescent="0.25">
      <c r="F833" s="2"/>
      <c r="G833" s="2"/>
      <c r="H833" s="2"/>
      <c r="I833" s="2"/>
      <c r="J833" s="2"/>
      <c r="K833" s="2"/>
      <c r="L833" s="2"/>
      <c r="M833" s="2"/>
      <c r="N833" s="2"/>
      <c r="O833" s="2"/>
      <c r="P833" s="2"/>
      <c r="Q833" s="2"/>
      <c r="R833" s="2"/>
      <c r="S833" s="2"/>
      <c r="T833" s="2"/>
      <c r="U833" s="2"/>
      <c r="V833" s="2"/>
      <c r="W833" s="2"/>
      <c r="X833" s="2"/>
      <c r="Y833" s="2"/>
      <c r="Z833" s="2"/>
    </row>
    <row r="834" spans="6:26" ht="15.75" customHeight="1" x14ac:dyDescent="0.25">
      <c r="F834" s="2"/>
      <c r="G834" s="2"/>
      <c r="H834" s="2"/>
      <c r="I834" s="2"/>
      <c r="J834" s="2"/>
      <c r="K834" s="2"/>
      <c r="L834" s="2"/>
      <c r="M834" s="2"/>
      <c r="N834" s="2"/>
      <c r="O834" s="2"/>
      <c r="P834" s="2"/>
      <c r="Q834" s="2"/>
      <c r="R834" s="2"/>
      <c r="S834" s="2"/>
      <c r="T834" s="2"/>
      <c r="U834" s="2"/>
      <c r="V834" s="2"/>
      <c r="W834" s="2"/>
      <c r="X834" s="2"/>
      <c r="Y834" s="2"/>
      <c r="Z834" s="2"/>
    </row>
    <row r="835" spans="6:26" ht="15.75" customHeight="1" x14ac:dyDescent="0.25">
      <c r="F835" s="2"/>
      <c r="G835" s="2"/>
      <c r="H835" s="2"/>
      <c r="I835" s="2"/>
      <c r="J835" s="2"/>
      <c r="K835" s="2"/>
      <c r="L835" s="2"/>
      <c r="M835" s="2"/>
      <c r="N835" s="2"/>
      <c r="O835" s="2"/>
      <c r="P835" s="2"/>
      <c r="Q835" s="2"/>
      <c r="R835" s="2"/>
      <c r="S835" s="2"/>
      <c r="T835" s="2"/>
      <c r="U835" s="2"/>
      <c r="V835" s="2"/>
      <c r="W835" s="2"/>
      <c r="X835" s="2"/>
      <c r="Y835" s="2"/>
      <c r="Z835" s="2"/>
    </row>
    <row r="836" spans="6:26" ht="15.75" customHeight="1" x14ac:dyDescent="0.25">
      <c r="F836" s="2"/>
      <c r="G836" s="2"/>
      <c r="H836" s="2"/>
      <c r="I836" s="2"/>
      <c r="J836" s="2"/>
      <c r="K836" s="2"/>
      <c r="L836" s="2"/>
      <c r="M836" s="2"/>
      <c r="N836" s="2"/>
      <c r="O836" s="2"/>
      <c r="P836" s="2"/>
      <c r="Q836" s="2"/>
      <c r="R836" s="2"/>
      <c r="S836" s="2"/>
      <c r="T836" s="2"/>
      <c r="U836" s="2"/>
      <c r="V836" s="2"/>
      <c r="W836" s="2"/>
      <c r="X836" s="2"/>
      <c r="Y836" s="2"/>
      <c r="Z836" s="2"/>
    </row>
    <row r="837" spans="6:26" ht="15.75" customHeight="1" x14ac:dyDescent="0.25">
      <c r="F837" s="2"/>
      <c r="G837" s="2"/>
      <c r="H837" s="2"/>
      <c r="I837" s="2"/>
      <c r="J837" s="2"/>
      <c r="K837" s="2"/>
      <c r="L837" s="2"/>
      <c r="M837" s="2"/>
      <c r="N837" s="2"/>
      <c r="O837" s="2"/>
      <c r="P837" s="2"/>
      <c r="Q837" s="2"/>
      <c r="R837" s="2"/>
      <c r="S837" s="2"/>
      <c r="T837" s="2"/>
      <c r="U837" s="2"/>
      <c r="V837" s="2"/>
      <c r="W837" s="2"/>
      <c r="X837" s="2"/>
      <c r="Y837" s="2"/>
      <c r="Z837" s="2"/>
    </row>
    <row r="838" spans="6:26" ht="15.75" customHeight="1" x14ac:dyDescent="0.25">
      <c r="F838" s="2"/>
      <c r="G838" s="2"/>
      <c r="H838" s="2"/>
      <c r="I838" s="2"/>
      <c r="J838" s="2"/>
      <c r="K838" s="2"/>
      <c r="L838" s="2"/>
      <c r="M838" s="2"/>
      <c r="N838" s="2"/>
      <c r="O838" s="2"/>
      <c r="P838" s="2"/>
      <c r="Q838" s="2"/>
      <c r="R838" s="2"/>
      <c r="S838" s="2"/>
      <c r="T838" s="2"/>
      <c r="U838" s="2"/>
      <c r="V838" s="2"/>
      <c r="W838" s="2"/>
      <c r="X838" s="2"/>
      <c r="Y838" s="2"/>
      <c r="Z838" s="2"/>
    </row>
    <row r="839" spans="6:26" ht="15.75" customHeight="1" x14ac:dyDescent="0.25">
      <c r="F839" s="2"/>
      <c r="G839" s="2"/>
      <c r="H839" s="2"/>
      <c r="I839" s="2"/>
      <c r="J839" s="2"/>
      <c r="K839" s="2"/>
      <c r="L839" s="2"/>
      <c r="M839" s="2"/>
      <c r="N839" s="2"/>
      <c r="O839" s="2"/>
      <c r="P839" s="2"/>
      <c r="Q839" s="2"/>
      <c r="R839" s="2"/>
      <c r="S839" s="2"/>
      <c r="T839" s="2"/>
      <c r="U839" s="2"/>
      <c r="V839" s="2"/>
      <c r="W839" s="2"/>
      <c r="X839" s="2"/>
      <c r="Y839" s="2"/>
      <c r="Z839" s="2"/>
    </row>
    <row r="840" spans="6:26" ht="15.75" customHeight="1" x14ac:dyDescent="0.25">
      <c r="F840" s="2"/>
      <c r="G840" s="2"/>
      <c r="H840" s="2"/>
      <c r="I840" s="2"/>
      <c r="J840" s="2"/>
      <c r="K840" s="2"/>
      <c r="L840" s="2"/>
      <c r="M840" s="2"/>
      <c r="N840" s="2"/>
      <c r="O840" s="2"/>
      <c r="P840" s="2"/>
      <c r="Q840" s="2"/>
      <c r="R840" s="2"/>
      <c r="S840" s="2"/>
      <c r="T840" s="2"/>
      <c r="U840" s="2"/>
      <c r="V840" s="2"/>
      <c r="W840" s="2"/>
      <c r="X840" s="2"/>
      <c r="Y840" s="2"/>
      <c r="Z840" s="2"/>
    </row>
    <row r="841" spans="6:26" ht="15.75" customHeight="1" x14ac:dyDescent="0.25">
      <c r="F841" s="2"/>
      <c r="G841" s="2"/>
      <c r="H841" s="2"/>
      <c r="I841" s="2"/>
      <c r="J841" s="2"/>
      <c r="K841" s="2"/>
      <c r="L841" s="2"/>
      <c r="M841" s="2"/>
      <c r="N841" s="2"/>
      <c r="O841" s="2"/>
      <c r="P841" s="2"/>
      <c r="Q841" s="2"/>
      <c r="R841" s="2"/>
      <c r="S841" s="2"/>
      <c r="T841" s="2"/>
      <c r="U841" s="2"/>
      <c r="V841" s="2"/>
      <c r="W841" s="2"/>
      <c r="X841" s="2"/>
      <c r="Y841" s="2"/>
      <c r="Z841" s="2"/>
    </row>
    <row r="842" spans="6:26" ht="15.75" customHeight="1" x14ac:dyDescent="0.25">
      <c r="F842" s="2"/>
      <c r="G842" s="2"/>
      <c r="H842" s="2"/>
      <c r="I842" s="2"/>
      <c r="J842" s="2"/>
      <c r="K842" s="2"/>
      <c r="L842" s="2"/>
      <c r="M842" s="2"/>
      <c r="N842" s="2"/>
      <c r="O842" s="2"/>
      <c r="P842" s="2"/>
      <c r="Q842" s="2"/>
      <c r="R842" s="2"/>
      <c r="S842" s="2"/>
      <c r="T842" s="2"/>
      <c r="U842" s="2"/>
      <c r="V842" s="2"/>
      <c r="W842" s="2"/>
      <c r="X842" s="2"/>
      <c r="Y842" s="2"/>
      <c r="Z842" s="2"/>
    </row>
    <row r="843" spans="6:26" ht="15.75" customHeight="1" x14ac:dyDescent="0.25">
      <c r="F843" s="2"/>
      <c r="G843" s="2"/>
      <c r="H843" s="2"/>
      <c r="I843" s="2"/>
      <c r="J843" s="2"/>
      <c r="K843" s="2"/>
      <c r="L843" s="2"/>
      <c r="M843" s="2"/>
      <c r="N843" s="2"/>
      <c r="O843" s="2"/>
      <c r="P843" s="2"/>
      <c r="Q843" s="2"/>
      <c r="R843" s="2"/>
      <c r="S843" s="2"/>
      <c r="T843" s="2"/>
      <c r="U843" s="2"/>
      <c r="V843" s="2"/>
      <c r="W843" s="2"/>
      <c r="X843" s="2"/>
      <c r="Y843" s="2"/>
      <c r="Z843" s="2"/>
    </row>
    <row r="844" spans="6:26" ht="15.75" customHeight="1" x14ac:dyDescent="0.25">
      <c r="F844" s="2"/>
      <c r="G844" s="2"/>
      <c r="H844" s="2"/>
      <c r="I844" s="2"/>
      <c r="J844" s="2"/>
      <c r="K844" s="2"/>
      <c r="L844" s="2"/>
      <c r="M844" s="2"/>
      <c r="N844" s="2"/>
      <c r="O844" s="2"/>
      <c r="P844" s="2"/>
      <c r="Q844" s="2"/>
      <c r="R844" s="2"/>
      <c r="S844" s="2"/>
      <c r="T844" s="2"/>
      <c r="U844" s="2"/>
      <c r="V844" s="2"/>
      <c r="W844" s="2"/>
      <c r="X844" s="2"/>
      <c r="Y844" s="2"/>
      <c r="Z844" s="2"/>
    </row>
    <row r="845" spans="6:26" ht="15.75" customHeight="1" x14ac:dyDescent="0.25">
      <c r="F845" s="2"/>
      <c r="G845" s="2"/>
      <c r="H845" s="2"/>
      <c r="I845" s="2"/>
      <c r="J845" s="2"/>
      <c r="K845" s="2"/>
      <c r="L845" s="2"/>
      <c r="M845" s="2"/>
      <c r="N845" s="2"/>
      <c r="O845" s="2"/>
      <c r="P845" s="2"/>
      <c r="Q845" s="2"/>
      <c r="R845" s="2"/>
      <c r="S845" s="2"/>
      <c r="T845" s="2"/>
      <c r="U845" s="2"/>
      <c r="V845" s="2"/>
      <c r="W845" s="2"/>
      <c r="X845" s="2"/>
      <c r="Y845" s="2"/>
      <c r="Z845" s="2"/>
    </row>
    <row r="846" spans="6:26" ht="15.75" customHeight="1" x14ac:dyDescent="0.25">
      <c r="F846" s="2"/>
      <c r="G846" s="2"/>
      <c r="H846" s="2"/>
      <c r="I846" s="2"/>
      <c r="J846" s="2"/>
      <c r="K846" s="2"/>
      <c r="L846" s="2"/>
      <c r="M846" s="2"/>
      <c r="N846" s="2"/>
      <c r="O846" s="2"/>
      <c r="P846" s="2"/>
      <c r="Q846" s="2"/>
      <c r="R846" s="2"/>
      <c r="S846" s="2"/>
      <c r="T846" s="2"/>
      <c r="U846" s="2"/>
      <c r="V846" s="2"/>
      <c r="W846" s="2"/>
      <c r="X846" s="2"/>
      <c r="Y846" s="2"/>
      <c r="Z846" s="2"/>
    </row>
    <row r="847" spans="6:26" ht="15.75" customHeight="1" x14ac:dyDescent="0.25">
      <c r="F847" s="2"/>
      <c r="G847" s="2"/>
      <c r="H847" s="2"/>
      <c r="I847" s="2"/>
      <c r="J847" s="2"/>
      <c r="K847" s="2"/>
      <c r="L847" s="2"/>
      <c r="M847" s="2"/>
      <c r="N847" s="2"/>
      <c r="O847" s="2"/>
      <c r="P847" s="2"/>
      <c r="Q847" s="2"/>
      <c r="R847" s="2"/>
      <c r="S847" s="2"/>
      <c r="T847" s="2"/>
      <c r="U847" s="2"/>
      <c r="V847" s="2"/>
      <c r="W847" s="2"/>
      <c r="X847" s="2"/>
      <c r="Y847" s="2"/>
      <c r="Z847" s="2"/>
    </row>
    <row r="848" spans="6:26" ht="15.75" customHeight="1" x14ac:dyDescent="0.25">
      <c r="F848" s="2"/>
      <c r="G848" s="2"/>
      <c r="H848" s="2"/>
      <c r="I848" s="2"/>
      <c r="J848" s="2"/>
      <c r="K848" s="2"/>
      <c r="L848" s="2"/>
      <c r="M848" s="2"/>
      <c r="N848" s="2"/>
      <c r="O848" s="2"/>
      <c r="P848" s="2"/>
      <c r="Q848" s="2"/>
      <c r="R848" s="2"/>
      <c r="S848" s="2"/>
      <c r="T848" s="2"/>
      <c r="U848" s="2"/>
      <c r="V848" s="2"/>
      <c r="W848" s="2"/>
      <c r="X848" s="2"/>
      <c r="Y848" s="2"/>
      <c r="Z848" s="2"/>
    </row>
    <row r="849" spans="6:26" ht="15.75" customHeight="1" x14ac:dyDescent="0.25">
      <c r="F849" s="2"/>
      <c r="G849" s="2"/>
      <c r="H849" s="2"/>
      <c r="I849" s="2"/>
      <c r="J849" s="2"/>
      <c r="K849" s="2"/>
      <c r="L849" s="2"/>
      <c r="M849" s="2"/>
      <c r="N849" s="2"/>
      <c r="O849" s="2"/>
      <c r="P849" s="2"/>
      <c r="Q849" s="2"/>
      <c r="R849" s="2"/>
      <c r="S849" s="2"/>
      <c r="T849" s="2"/>
      <c r="U849" s="2"/>
      <c r="V849" s="2"/>
      <c r="W849" s="2"/>
      <c r="X849" s="2"/>
      <c r="Y849" s="2"/>
      <c r="Z849" s="2"/>
    </row>
    <row r="850" spans="6:26" ht="15.75" customHeight="1" x14ac:dyDescent="0.25">
      <c r="F850" s="2"/>
      <c r="G850" s="2"/>
      <c r="H850" s="2"/>
      <c r="I850" s="2"/>
      <c r="J850" s="2"/>
      <c r="K850" s="2"/>
      <c r="L850" s="2"/>
      <c r="M850" s="2"/>
      <c r="N850" s="2"/>
      <c r="O850" s="2"/>
      <c r="P850" s="2"/>
      <c r="Q850" s="2"/>
      <c r="R850" s="2"/>
      <c r="S850" s="2"/>
      <c r="T850" s="2"/>
      <c r="U850" s="2"/>
      <c r="V850" s="2"/>
      <c r="W850" s="2"/>
      <c r="X850" s="2"/>
      <c r="Y850" s="2"/>
      <c r="Z850" s="2"/>
    </row>
    <row r="851" spans="6:26" ht="15.75" customHeight="1" x14ac:dyDescent="0.25">
      <c r="F851" s="2"/>
      <c r="G851" s="2"/>
      <c r="H851" s="2"/>
      <c r="I851" s="2"/>
      <c r="J851" s="2"/>
      <c r="K851" s="2"/>
      <c r="L851" s="2"/>
      <c r="M851" s="2"/>
      <c r="N851" s="2"/>
      <c r="O851" s="2"/>
      <c r="P851" s="2"/>
      <c r="Q851" s="2"/>
      <c r="R851" s="2"/>
      <c r="S851" s="2"/>
      <c r="T851" s="2"/>
      <c r="U851" s="2"/>
      <c r="V851" s="2"/>
      <c r="W851" s="2"/>
      <c r="X851" s="2"/>
      <c r="Y851" s="2"/>
      <c r="Z851" s="2"/>
    </row>
    <row r="852" spans="6:26" ht="15.75" customHeight="1" x14ac:dyDescent="0.25">
      <c r="F852" s="2"/>
      <c r="G852" s="2"/>
      <c r="H852" s="2"/>
      <c r="I852" s="2"/>
      <c r="J852" s="2"/>
      <c r="K852" s="2"/>
      <c r="L852" s="2"/>
      <c r="M852" s="2"/>
      <c r="N852" s="2"/>
      <c r="O852" s="2"/>
      <c r="P852" s="2"/>
      <c r="Q852" s="2"/>
      <c r="R852" s="2"/>
      <c r="S852" s="2"/>
      <c r="T852" s="2"/>
      <c r="U852" s="2"/>
      <c r="V852" s="2"/>
      <c r="W852" s="2"/>
      <c r="X852" s="2"/>
      <c r="Y852" s="2"/>
      <c r="Z852" s="2"/>
    </row>
    <row r="853" spans="6:26" ht="15.75" customHeight="1" x14ac:dyDescent="0.25">
      <c r="F853" s="2"/>
      <c r="G853" s="2"/>
      <c r="H853" s="2"/>
      <c r="I853" s="2"/>
      <c r="J853" s="2"/>
      <c r="K853" s="2"/>
      <c r="L853" s="2"/>
      <c r="M853" s="2"/>
      <c r="N853" s="2"/>
      <c r="O853" s="2"/>
      <c r="P853" s="2"/>
      <c r="Q853" s="2"/>
      <c r="R853" s="2"/>
      <c r="S853" s="2"/>
      <c r="T853" s="2"/>
      <c r="U853" s="2"/>
      <c r="V853" s="2"/>
      <c r="W853" s="2"/>
      <c r="X853" s="2"/>
      <c r="Y853" s="2"/>
      <c r="Z853" s="2"/>
    </row>
    <row r="854" spans="6:26" ht="15.75" customHeight="1" x14ac:dyDescent="0.25">
      <c r="F854" s="2"/>
      <c r="G854" s="2"/>
      <c r="H854" s="2"/>
      <c r="I854" s="2"/>
      <c r="J854" s="2"/>
      <c r="K854" s="2"/>
      <c r="L854" s="2"/>
      <c r="M854" s="2"/>
      <c r="N854" s="2"/>
      <c r="O854" s="2"/>
      <c r="P854" s="2"/>
      <c r="Q854" s="2"/>
      <c r="R854" s="2"/>
      <c r="S854" s="2"/>
      <c r="T854" s="2"/>
      <c r="U854" s="2"/>
      <c r="V854" s="2"/>
      <c r="W854" s="2"/>
      <c r="X854" s="2"/>
      <c r="Y854" s="2"/>
      <c r="Z854" s="2"/>
    </row>
    <row r="855" spans="6:26" ht="15.75" customHeight="1" x14ac:dyDescent="0.25">
      <c r="F855" s="2"/>
      <c r="G855" s="2"/>
      <c r="H855" s="2"/>
      <c r="I855" s="2"/>
      <c r="J855" s="2"/>
      <c r="K855" s="2"/>
      <c r="L855" s="2"/>
      <c r="M855" s="2"/>
      <c r="N855" s="2"/>
      <c r="O855" s="2"/>
      <c r="P855" s="2"/>
      <c r="Q855" s="2"/>
      <c r="R855" s="2"/>
      <c r="S855" s="2"/>
      <c r="T855" s="2"/>
      <c r="U855" s="2"/>
      <c r="V855" s="2"/>
      <c r="W855" s="2"/>
      <c r="X855" s="2"/>
      <c r="Y855" s="2"/>
      <c r="Z855" s="2"/>
    </row>
    <row r="856" spans="6:26" ht="15.75" customHeight="1" x14ac:dyDescent="0.25">
      <c r="F856" s="2"/>
      <c r="G856" s="2"/>
      <c r="H856" s="2"/>
      <c r="I856" s="2"/>
      <c r="J856" s="2"/>
      <c r="K856" s="2"/>
      <c r="L856" s="2"/>
      <c r="M856" s="2"/>
      <c r="N856" s="2"/>
      <c r="O856" s="2"/>
      <c r="P856" s="2"/>
      <c r="Q856" s="2"/>
      <c r="R856" s="2"/>
      <c r="S856" s="2"/>
      <c r="T856" s="2"/>
      <c r="U856" s="2"/>
      <c r="V856" s="2"/>
      <c r="W856" s="2"/>
      <c r="X856" s="2"/>
      <c r="Y856" s="2"/>
      <c r="Z856" s="2"/>
    </row>
    <row r="857" spans="6:26" ht="15.75" customHeight="1" x14ac:dyDescent="0.25">
      <c r="F857" s="2"/>
      <c r="G857" s="2"/>
      <c r="H857" s="2"/>
      <c r="I857" s="2"/>
      <c r="J857" s="2"/>
      <c r="K857" s="2"/>
      <c r="L857" s="2"/>
      <c r="M857" s="2"/>
      <c r="N857" s="2"/>
      <c r="O857" s="2"/>
      <c r="P857" s="2"/>
      <c r="Q857" s="2"/>
      <c r="R857" s="2"/>
      <c r="S857" s="2"/>
      <c r="T857" s="2"/>
      <c r="U857" s="2"/>
      <c r="V857" s="2"/>
      <c r="W857" s="2"/>
      <c r="X857" s="2"/>
      <c r="Y857" s="2"/>
      <c r="Z857" s="2"/>
    </row>
    <row r="858" spans="6:26" ht="15.75" customHeight="1" x14ac:dyDescent="0.25">
      <c r="F858" s="2"/>
      <c r="G858" s="2"/>
      <c r="H858" s="2"/>
      <c r="I858" s="2"/>
      <c r="J858" s="2"/>
      <c r="K858" s="2"/>
      <c r="L858" s="2"/>
      <c r="M858" s="2"/>
      <c r="N858" s="2"/>
      <c r="O858" s="2"/>
      <c r="P858" s="2"/>
      <c r="Q858" s="2"/>
      <c r="R858" s="2"/>
      <c r="S858" s="2"/>
      <c r="T858" s="2"/>
      <c r="U858" s="2"/>
      <c r="V858" s="2"/>
      <c r="W858" s="2"/>
      <c r="X858" s="2"/>
      <c r="Y858" s="2"/>
      <c r="Z858" s="2"/>
    </row>
    <row r="859" spans="6:26" ht="15.75" customHeight="1" x14ac:dyDescent="0.25">
      <c r="F859" s="2"/>
      <c r="G859" s="2"/>
      <c r="H859" s="2"/>
      <c r="I859" s="2"/>
      <c r="J859" s="2"/>
      <c r="K859" s="2"/>
      <c r="L859" s="2"/>
      <c r="M859" s="2"/>
      <c r="N859" s="2"/>
      <c r="O859" s="2"/>
      <c r="P859" s="2"/>
      <c r="Q859" s="2"/>
      <c r="R859" s="2"/>
      <c r="S859" s="2"/>
      <c r="T859" s="2"/>
      <c r="U859" s="2"/>
      <c r="V859" s="2"/>
      <c r="W859" s="2"/>
      <c r="X859" s="2"/>
      <c r="Y859" s="2"/>
      <c r="Z859" s="2"/>
    </row>
    <row r="860" spans="6:26" ht="15.75" customHeight="1" x14ac:dyDescent="0.25">
      <c r="F860" s="2"/>
      <c r="G860" s="2"/>
      <c r="H860" s="2"/>
      <c r="I860" s="2"/>
      <c r="J860" s="2"/>
      <c r="K860" s="2"/>
      <c r="L860" s="2"/>
      <c r="M860" s="2"/>
      <c r="N860" s="2"/>
      <c r="O860" s="2"/>
      <c r="P860" s="2"/>
      <c r="Q860" s="2"/>
      <c r="R860" s="2"/>
      <c r="S860" s="2"/>
      <c r="T860" s="2"/>
      <c r="U860" s="2"/>
      <c r="V860" s="2"/>
      <c r="W860" s="2"/>
      <c r="X860" s="2"/>
      <c r="Y860" s="2"/>
      <c r="Z860" s="2"/>
    </row>
    <row r="861" spans="6:26" ht="15.75" customHeight="1" x14ac:dyDescent="0.25">
      <c r="F861" s="2"/>
      <c r="G861" s="2"/>
      <c r="H861" s="2"/>
      <c r="I861" s="2"/>
      <c r="J861" s="2"/>
      <c r="K861" s="2"/>
      <c r="L861" s="2"/>
      <c r="M861" s="2"/>
      <c r="N861" s="2"/>
      <c r="O861" s="2"/>
      <c r="P861" s="2"/>
      <c r="Q861" s="2"/>
      <c r="R861" s="2"/>
      <c r="S861" s="2"/>
      <c r="T861" s="2"/>
      <c r="U861" s="2"/>
      <c r="V861" s="2"/>
      <c r="W861" s="2"/>
      <c r="X861" s="2"/>
      <c r="Y861" s="2"/>
      <c r="Z861" s="2"/>
    </row>
    <row r="862" spans="6:26" ht="15.75" customHeight="1" x14ac:dyDescent="0.25">
      <c r="F862" s="2"/>
      <c r="G862" s="2"/>
      <c r="H862" s="2"/>
      <c r="I862" s="2"/>
      <c r="J862" s="2"/>
      <c r="K862" s="2"/>
      <c r="L862" s="2"/>
      <c r="M862" s="2"/>
      <c r="N862" s="2"/>
      <c r="O862" s="2"/>
      <c r="P862" s="2"/>
      <c r="Q862" s="2"/>
      <c r="R862" s="2"/>
      <c r="S862" s="2"/>
      <c r="T862" s="2"/>
      <c r="U862" s="2"/>
      <c r="V862" s="2"/>
      <c r="W862" s="2"/>
      <c r="X862" s="2"/>
      <c r="Y862" s="2"/>
      <c r="Z862" s="2"/>
    </row>
    <row r="863" spans="6:26" ht="15.75" customHeight="1" x14ac:dyDescent="0.25">
      <c r="F863" s="2"/>
      <c r="G863" s="2"/>
      <c r="H863" s="2"/>
      <c r="I863" s="2"/>
      <c r="J863" s="2"/>
      <c r="K863" s="2"/>
      <c r="L863" s="2"/>
      <c r="M863" s="2"/>
      <c r="N863" s="2"/>
      <c r="O863" s="2"/>
      <c r="P863" s="2"/>
      <c r="Q863" s="2"/>
      <c r="R863" s="2"/>
      <c r="S863" s="2"/>
      <c r="T863" s="2"/>
      <c r="U863" s="2"/>
      <c r="V863" s="2"/>
      <c r="W863" s="2"/>
      <c r="X863" s="2"/>
      <c r="Y863" s="2"/>
      <c r="Z863" s="2"/>
    </row>
    <row r="864" spans="6:26" ht="15.75" customHeight="1" x14ac:dyDescent="0.25">
      <c r="F864" s="2"/>
      <c r="G864" s="2"/>
      <c r="H864" s="2"/>
      <c r="I864" s="2"/>
      <c r="J864" s="2"/>
      <c r="K864" s="2"/>
      <c r="L864" s="2"/>
      <c r="M864" s="2"/>
      <c r="N864" s="2"/>
      <c r="O864" s="2"/>
      <c r="P864" s="2"/>
      <c r="Q864" s="2"/>
      <c r="R864" s="2"/>
      <c r="S864" s="2"/>
      <c r="T864" s="2"/>
      <c r="U864" s="2"/>
      <c r="V864" s="2"/>
      <c r="W864" s="2"/>
      <c r="X864" s="2"/>
      <c r="Y864" s="2"/>
      <c r="Z864" s="2"/>
    </row>
    <row r="865" spans="6:26" ht="15.75" customHeight="1" x14ac:dyDescent="0.25">
      <c r="F865" s="2"/>
      <c r="G865" s="2"/>
      <c r="H865" s="2"/>
      <c r="I865" s="2"/>
      <c r="J865" s="2"/>
      <c r="K865" s="2"/>
      <c r="L865" s="2"/>
      <c r="M865" s="2"/>
      <c r="N865" s="2"/>
      <c r="O865" s="2"/>
      <c r="P865" s="2"/>
      <c r="Q865" s="2"/>
      <c r="R865" s="2"/>
      <c r="S865" s="2"/>
      <c r="T865" s="2"/>
      <c r="U865" s="2"/>
      <c r="V865" s="2"/>
      <c r="W865" s="2"/>
      <c r="X865" s="2"/>
      <c r="Y865" s="2"/>
      <c r="Z865" s="2"/>
    </row>
    <row r="866" spans="6:26" ht="15.75" customHeight="1" x14ac:dyDescent="0.25">
      <c r="F866" s="2"/>
      <c r="G866" s="2"/>
      <c r="H866" s="2"/>
      <c r="I866" s="2"/>
      <c r="J866" s="2"/>
      <c r="K866" s="2"/>
      <c r="L866" s="2"/>
      <c r="M866" s="2"/>
      <c r="N866" s="2"/>
      <c r="O866" s="2"/>
      <c r="P866" s="2"/>
      <c r="Q866" s="2"/>
      <c r="R866" s="2"/>
      <c r="S866" s="2"/>
      <c r="T866" s="2"/>
      <c r="U866" s="2"/>
      <c r="V866" s="2"/>
      <c r="W866" s="2"/>
      <c r="X866" s="2"/>
      <c r="Y866" s="2"/>
      <c r="Z866" s="2"/>
    </row>
    <row r="867" spans="6:26" ht="15.75" customHeight="1" x14ac:dyDescent="0.25">
      <c r="F867" s="2"/>
      <c r="G867" s="2"/>
      <c r="H867" s="2"/>
      <c r="I867" s="2"/>
      <c r="J867" s="2"/>
      <c r="K867" s="2"/>
      <c r="L867" s="2"/>
      <c r="M867" s="2"/>
      <c r="N867" s="2"/>
      <c r="O867" s="2"/>
      <c r="P867" s="2"/>
      <c r="Q867" s="2"/>
      <c r="R867" s="2"/>
      <c r="S867" s="2"/>
      <c r="T867" s="2"/>
      <c r="U867" s="2"/>
      <c r="V867" s="2"/>
      <c r="W867" s="2"/>
      <c r="X867" s="2"/>
      <c r="Y867" s="2"/>
      <c r="Z867" s="2"/>
    </row>
    <row r="868" spans="6:26" ht="15.75" customHeight="1" x14ac:dyDescent="0.25">
      <c r="F868" s="2"/>
      <c r="G868" s="2"/>
      <c r="H868" s="2"/>
      <c r="I868" s="2"/>
      <c r="J868" s="2"/>
      <c r="K868" s="2"/>
      <c r="L868" s="2"/>
      <c r="M868" s="2"/>
      <c r="N868" s="2"/>
      <c r="O868" s="2"/>
      <c r="P868" s="2"/>
      <c r="Q868" s="2"/>
      <c r="R868" s="2"/>
      <c r="S868" s="2"/>
      <c r="T868" s="2"/>
      <c r="U868" s="2"/>
      <c r="V868" s="2"/>
      <c r="W868" s="2"/>
      <c r="X868" s="2"/>
      <c r="Y868" s="2"/>
      <c r="Z868" s="2"/>
    </row>
    <row r="869" spans="6:26" ht="15.75" customHeight="1" x14ac:dyDescent="0.25">
      <c r="F869" s="2"/>
      <c r="G869" s="2"/>
      <c r="H869" s="2"/>
      <c r="I869" s="2"/>
      <c r="J869" s="2"/>
      <c r="K869" s="2"/>
      <c r="L869" s="2"/>
      <c r="M869" s="2"/>
      <c r="N869" s="2"/>
      <c r="O869" s="2"/>
      <c r="P869" s="2"/>
      <c r="Q869" s="2"/>
      <c r="R869" s="2"/>
      <c r="S869" s="2"/>
      <c r="T869" s="2"/>
      <c r="U869" s="2"/>
      <c r="V869" s="2"/>
      <c r="W869" s="2"/>
      <c r="X869" s="2"/>
      <c r="Y869" s="2"/>
      <c r="Z869" s="2"/>
    </row>
    <row r="870" spans="6:26" ht="15.75" customHeight="1" x14ac:dyDescent="0.25">
      <c r="F870" s="2"/>
      <c r="G870" s="2"/>
      <c r="H870" s="2"/>
      <c r="I870" s="2"/>
      <c r="J870" s="2"/>
      <c r="K870" s="2"/>
      <c r="L870" s="2"/>
      <c r="M870" s="2"/>
      <c r="N870" s="2"/>
      <c r="O870" s="2"/>
      <c r="P870" s="2"/>
      <c r="Q870" s="2"/>
      <c r="R870" s="2"/>
      <c r="S870" s="2"/>
      <c r="T870" s="2"/>
      <c r="U870" s="2"/>
      <c r="V870" s="2"/>
      <c r="W870" s="2"/>
      <c r="X870" s="2"/>
      <c r="Y870" s="2"/>
      <c r="Z870" s="2"/>
    </row>
    <row r="871" spans="6:26" ht="15.75" customHeight="1" x14ac:dyDescent="0.25">
      <c r="F871" s="2"/>
      <c r="G871" s="2"/>
      <c r="H871" s="2"/>
      <c r="I871" s="2"/>
      <c r="J871" s="2"/>
      <c r="K871" s="2"/>
      <c r="L871" s="2"/>
      <c r="M871" s="2"/>
      <c r="N871" s="2"/>
      <c r="O871" s="2"/>
      <c r="P871" s="2"/>
      <c r="Q871" s="2"/>
      <c r="R871" s="2"/>
      <c r="S871" s="2"/>
      <c r="T871" s="2"/>
      <c r="U871" s="2"/>
      <c r="V871" s="2"/>
      <c r="W871" s="2"/>
      <c r="X871" s="2"/>
      <c r="Y871" s="2"/>
      <c r="Z871" s="2"/>
    </row>
    <row r="872" spans="6:26" ht="15.75" customHeight="1" x14ac:dyDescent="0.25">
      <c r="F872" s="2"/>
      <c r="G872" s="2"/>
      <c r="H872" s="2"/>
      <c r="I872" s="2"/>
      <c r="J872" s="2"/>
      <c r="K872" s="2"/>
      <c r="L872" s="2"/>
      <c r="M872" s="2"/>
      <c r="N872" s="2"/>
      <c r="O872" s="2"/>
      <c r="P872" s="2"/>
      <c r="Q872" s="2"/>
      <c r="R872" s="2"/>
      <c r="S872" s="2"/>
      <c r="T872" s="2"/>
      <c r="U872" s="2"/>
      <c r="V872" s="2"/>
      <c r="W872" s="2"/>
      <c r="X872" s="2"/>
      <c r="Y872" s="2"/>
      <c r="Z872" s="2"/>
    </row>
    <row r="873" spans="6:26" ht="15.75" customHeight="1" x14ac:dyDescent="0.25">
      <c r="F873" s="2"/>
      <c r="G873" s="2"/>
      <c r="H873" s="2"/>
      <c r="I873" s="2"/>
      <c r="J873" s="2"/>
      <c r="K873" s="2"/>
      <c r="L873" s="2"/>
      <c r="M873" s="2"/>
      <c r="N873" s="2"/>
      <c r="O873" s="2"/>
      <c r="P873" s="2"/>
      <c r="Q873" s="2"/>
      <c r="R873" s="2"/>
      <c r="S873" s="2"/>
      <c r="T873" s="2"/>
      <c r="U873" s="2"/>
      <c r="V873" s="2"/>
      <c r="W873" s="2"/>
      <c r="X873" s="2"/>
      <c r="Y873" s="2"/>
      <c r="Z873" s="2"/>
    </row>
    <row r="874" spans="6:26" ht="15.75" customHeight="1" x14ac:dyDescent="0.25">
      <c r="F874" s="2"/>
      <c r="G874" s="2"/>
      <c r="H874" s="2"/>
      <c r="I874" s="2"/>
      <c r="J874" s="2"/>
      <c r="K874" s="2"/>
      <c r="L874" s="2"/>
      <c r="M874" s="2"/>
      <c r="N874" s="2"/>
      <c r="O874" s="2"/>
      <c r="P874" s="2"/>
      <c r="Q874" s="2"/>
      <c r="R874" s="2"/>
      <c r="S874" s="2"/>
      <c r="T874" s="2"/>
      <c r="U874" s="2"/>
      <c r="V874" s="2"/>
      <c r="W874" s="2"/>
      <c r="X874" s="2"/>
      <c r="Y874" s="2"/>
      <c r="Z874" s="2"/>
    </row>
    <row r="875" spans="6:26" ht="15.75" customHeight="1" x14ac:dyDescent="0.25">
      <c r="F875" s="2"/>
      <c r="G875" s="2"/>
      <c r="H875" s="2"/>
      <c r="I875" s="2"/>
      <c r="J875" s="2"/>
      <c r="K875" s="2"/>
      <c r="L875" s="2"/>
      <c r="M875" s="2"/>
      <c r="N875" s="2"/>
      <c r="O875" s="2"/>
      <c r="P875" s="2"/>
      <c r="Q875" s="2"/>
      <c r="R875" s="2"/>
      <c r="S875" s="2"/>
      <c r="T875" s="2"/>
      <c r="U875" s="2"/>
      <c r="V875" s="2"/>
      <c r="W875" s="2"/>
      <c r="X875" s="2"/>
      <c r="Y875" s="2"/>
      <c r="Z875" s="2"/>
    </row>
    <row r="876" spans="6:26" ht="15.75" customHeight="1" x14ac:dyDescent="0.25">
      <c r="F876" s="2"/>
      <c r="G876" s="2"/>
      <c r="H876" s="2"/>
      <c r="I876" s="2"/>
      <c r="J876" s="2"/>
      <c r="K876" s="2"/>
      <c r="L876" s="2"/>
      <c r="M876" s="2"/>
      <c r="N876" s="2"/>
      <c r="O876" s="2"/>
      <c r="P876" s="2"/>
      <c r="Q876" s="2"/>
      <c r="R876" s="2"/>
      <c r="S876" s="2"/>
      <c r="T876" s="2"/>
      <c r="U876" s="2"/>
      <c r="V876" s="2"/>
      <c r="W876" s="2"/>
      <c r="X876" s="2"/>
      <c r="Y876" s="2"/>
      <c r="Z876" s="2"/>
    </row>
    <row r="877" spans="6:26" ht="15.75" customHeight="1" x14ac:dyDescent="0.25">
      <c r="F877" s="2"/>
      <c r="G877" s="2"/>
      <c r="H877" s="2"/>
      <c r="I877" s="2"/>
      <c r="J877" s="2"/>
      <c r="K877" s="2"/>
      <c r="L877" s="2"/>
      <c r="M877" s="2"/>
      <c r="N877" s="2"/>
      <c r="O877" s="2"/>
      <c r="P877" s="2"/>
      <c r="Q877" s="2"/>
      <c r="R877" s="2"/>
      <c r="S877" s="2"/>
      <c r="T877" s="2"/>
      <c r="U877" s="2"/>
      <c r="V877" s="2"/>
      <c r="W877" s="2"/>
      <c r="X877" s="2"/>
      <c r="Y877" s="2"/>
      <c r="Z877" s="2"/>
    </row>
    <row r="878" spans="6:26" ht="15.75" customHeight="1" x14ac:dyDescent="0.25">
      <c r="F878" s="2"/>
      <c r="G878" s="2"/>
      <c r="H878" s="2"/>
      <c r="I878" s="2"/>
      <c r="J878" s="2"/>
      <c r="K878" s="2"/>
      <c r="L878" s="2"/>
      <c r="M878" s="2"/>
      <c r="N878" s="2"/>
      <c r="O878" s="2"/>
      <c r="P878" s="2"/>
      <c r="Q878" s="2"/>
      <c r="R878" s="2"/>
      <c r="S878" s="2"/>
      <c r="T878" s="2"/>
      <c r="U878" s="2"/>
      <c r="V878" s="2"/>
      <c r="W878" s="2"/>
      <c r="X878" s="2"/>
      <c r="Y878" s="2"/>
      <c r="Z878" s="2"/>
    </row>
    <row r="879" spans="6:26" ht="15.75" customHeight="1" x14ac:dyDescent="0.25">
      <c r="F879" s="2"/>
      <c r="G879" s="2"/>
      <c r="H879" s="2"/>
      <c r="I879" s="2"/>
      <c r="J879" s="2"/>
      <c r="K879" s="2"/>
      <c r="L879" s="2"/>
      <c r="M879" s="2"/>
      <c r="N879" s="2"/>
      <c r="O879" s="2"/>
      <c r="P879" s="2"/>
      <c r="Q879" s="2"/>
      <c r="R879" s="2"/>
      <c r="S879" s="2"/>
      <c r="T879" s="2"/>
      <c r="U879" s="2"/>
      <c r="V879" s="2"/>
      <c r="W879" s="2"/>
      <c r="X879" s="2"/>
      <c r="Y879" s="2"/>
      <c r="Z879" s="2"/>
    </row>
    <row r="880" spans="6:26" ht="15.75" customHeight="1" x14ac:dyDescent="0.25">
      <c r="F880" s="2"/>
      <c r="G880" s="2"/>
      <c r="H880" s="2"/>
      <c r="I880" s="2"/>
      <c r="J880" s="2"/>
      <c r="K880" s="2"/>
      <c r="L880" s="2"/>
      <c r="M880" s="2"/>
      <c r="N880" s="2"/>
      <c r="O880" s="2"/>
      <c r="P880" s="2"/>
      <c r="Q880" s="2"/>
      <c r="R880" s="2"/>
      <c r="S880" s="2"/>
      <c r="T880" s="2"/>
      <c r="U880" s="2"/>
      <c r="V880" s="2"/>
      <c r="W880" s="2"/>
      <c r="X880" s="2"/>
      <c r="Y880" s="2"/>
      <c r="Z880" s="2"/>
    </row>
    <row r="881" spans="6:26" ht="15.75" customHeight="1" x14ac:dyDescent="0.25">
      <c r="F881" s="2"/>
      <c r="G881" s="2"/>
      <c r="H881" s="2"/>
      <c r="I881" s="2"/>
      <c r="J881" s="2"/>
      <c r="K881" s="2"/>
      <c r="L881" s="2"/>
      <c r="M881" s="2"/>
      <c r="N881" s="2"/>
      <c r="O881" s="2"/>
      <c r="P881" s="2"/>
      <c r="Q881" s="2"/>
      <c r="R881" s="2"/>
      <c r="S881" s="2"/>
      <c r="T881" s="2"/>
      <c r="U881" s="2"/>
      <c r="V881" s="2"/>
      <c r="W881" s="2"/>
      <c r="X881" s="2"/>
      <c r="Y881" s="2"/>
      <c r="Z881" s="2"/>
    </row>
    <row r="882" spans="6:26" ht="15.75" customHeight="1" x14ac:dyDescent="0.25">
      <c r="F882" s="2"/>
      <c r="G882" s="2"/>
      <c r="H882" s="2"/>
      <c r="I882" s="2"/>
      <c r="J882" s="2"/>
      <c r="K882" s="2"/>
      <c r="L882" s="2"/>
      <c r="M882" s="2"/>
      <c r="N882" s="2"/>
      <c r="O882" s="2"/>
      <c r="P882" s="2"/>
      <c r="Q882" s="2"/>
      <c r="R882" s="2"/>
      <c r="S882" s="2"/>
      <c r="T882" s="2"/>
      <c r="U882" s="2"/>
      <c r="V882" s="2"/>
      <c r="W882" s="2"/>
      <c r="X882" s="2"/>
      <c r="Y882" s="2"/>
      <c r="Z882" s="2"/>
    </row>
    <row r="883" spans="6:26" ht="15.75" customHeight="1" x14ac:dyDescent="0.25">
      <c r="F883" s="2"/>
      <c r="G883" s="2"/>
      <c r="H883" s="2"/>
      <c r="I883" s="2"/>
      <c r="J883" s="2"/>
      <c r="K883" s="2"/>
      <c r="L883" s="2"/>
      <c r="M883" s="2"/>
      <c r="N883" s="2"/>
      <c r="O883" s="2"/>
      <c r="P883" s="2"/>
      <c r="Q883" s="2"/>
      <c r="R883" s="2"/>
      <c r="S883" s="2"/>
      <c r="T883" s="2"/>
      <c r="U883" s="2"/>
      <c r="V883" s="2"/>
      <c r="W883" s="2"/>
      <c r="X883" s="2"/>
      <c r="Y883" s="2"/>
      <c r="Z883" s="2"/>
    </row>
    <row r="884" spans="6:26" ht="15.75" customHeight="1" x14ac:dyDescent="0.25">
      <c r="F884" s="2"/>
      <c r="G884" s="2"/>
      <c r="H884" s="2"/>
      <c r="I884" s="2"/>
      <c r="J884" s="2"/>
      <c r="K884" s="2"/>
      <c r="L884" s="2"/>
      <c r="M884" s="2"/>
      <c r="N884" s="2"/>
      <c r="O884" s="2"/>
      <c r="P884" s="2"/>
      <c r="Q884" s="2"/>
      <c r="R884" s="2"/>
      <c r="S884" s="2"/>
      <c r="T884" s="2"/>
      <c r="U884" s="2"/>
      <c r="V884" s="2"/>
      <c r="W884" s="2"/>
      <c r="X884" s="2"/>
      <c r="Y884" s="2"/>
      <c r="Z884" s="2"/>
    </row>
    <row r="885" spans="6:26" ht="15.75" customHeight="1" x14ac:dyDescent="0.25">
      <c r="F885" s="2"/>
      <c r="G885" s="2"/>
      <c r="H885" s="2"/>
      <c r="I885" s="2"/>
      <c r="J885" s="2"/>
      <c r="K885" s="2"/>
      <c r="L885" s="2"/>
      <c r="M885" s="2"/>
      <c r="N885" s="2"/>
      <c r="O885" s="2"/>
      <c r="P885" s="2"/>
      <c r="Q885" s="2"/>
      <c r="R885" s="2"/>
      <c r="S885" s="2"/>
      <c r="T885" s="2"/>
      <c r="U885" s="2"/>
      <c r="V885" s="2"/>
      <c r="W885" s="2"/>
      <c r="X885" s="2"/>
      <c r="Y885" s="2"/>
      <c r="Z885" s="2"/>
    </row>
    <row r="886" spans="6:26" ht="15.75" customHeight="1" x14ac:dyDescent="0.25">
      <c r="F886" s="2"/>
      <c r="G886" s="2"/>
      <c r="H886" s="2"/>
      <c r="I886" s="2"/>
      <c r="J886" s="2"/>
      <c r="K886" s="2"/>
      <c r="L886" s="2"/>
      <c r="M886" s="2"/>
      <c r="N886" s="2"/>
      <c r="O886" s="2"/>
      <c r="P886" s="2"/>
      <c r="Q886" s="2"/>
      <c r="R886" s="2"/>
      <c r="S886" s="2"/>
      <c r="T886" s="2"/>
      <c r="U886" s="2"/>
      <c r="V886" s="2"/>
      <c r="W886" s="2"/>
      <c r="X886" s="2"/>
      <c r="Y886" s="2"/>
      <c r="Z886" s="2"/>
    </row>
    <row r="887" spans="6:26" ht="15.75" customHeight="1" x14ac:dyDescent="0.25">
      <c r="F887" s="2"/>
      <c r="G887" s="2"/>
      <c r="H887" s="2"/>
      <c r="I887" s="2"/>
      <c r="J887" s="2"/>
      <c r="K887" s="2"/>
      <c r="L887" s="2"/>
      <c r="M887" s="2"/>
      <c r="N887" s="2"/>
      <c r="O887" s="2"/>
      <c r="P887" s="2"/>
      <c r="Q887" s="2"/>
      <c r="R887" s="2"/>
      <c r="S887" s="2"/>
      <c r="T887" s="2"/>
      <c r="U887" s="2"/>
      <c r="V887" s="2"/>
      <c r="W887" s="2"/>
      <c r="X887" s="2"/>
      <c r="Y887" s="2"/>
      <c r="Z887" s="2"/>
    </row>
    <row r="888" spans="6:26" ht="15.75" customHeight="1" x14ac:dyDescent="0.25">
      <c r="F888" s="2"/>
      <c r="G888" s="2"/>
      <c r="H888" s="2"/>
      <c r="I888" s="2"/>
      <c r="J888" s="2"/>
      <c r="K888" s="2"/>
      <c r="L888" s="2"/>
      <c r="M888" s="2"/>
      <c r="N888" s="2"/>
      <c r="O888" s="2"/>
      <c r="P888" s="2"/>
      <c r="Q888" s="2"/>
      <c r="R888" s="2"/>
      <c r="S888" s="2"/>
      <c r="T888" s="2"/>
      <c r="U888" s="2"/>
      <c r="V888" s="2"/>
      <c r="W888" s="2"/>
      <c r="X888" s="2"/>
      <c r="Y888" s="2"/>
      <c r="Z888" s="2"/>
    </row>
    <row r="889" spans="6:26" ht="15.75" customHeight="1" x14ac:dyDescent="0.25">
      <c r="F889" s="2"/>
      <c r="G889" s="2"/>
      <c r="H889" s="2"/>
      <c r="I889" s="2"/>
      <c r="J889" s="2"/>
      <c r="K889" s="2"/>
      <c r="L889" s="2"/>
      <c r="M889" s="2"/>
      <c r="N889" s="2"/>
      <c r="O889" s="2"/>
      <c r="P889" s="2"/>
      <c r="Q889" s="2"/>
      <c r="R889" s="2"/>
      <c r="S889" s="2"/>
      <c r="T889" s="2"/>
      <c r="U889" s="2"/>
      <c r="V889" s="2"/>
      <c r="W889" s="2"/>
      <c r="X889" s="2"/>
      <c r="Y889" s="2"/>
      <c r="Z889" s="2"/>
    </row>
    <row r="890" spans="6:26" ht="15.75" customHeight="1" x14ac:dyDescent="0.25">
      <c r="F890" s="2"/>
      <c r="G890" s="2"/>
      <c r="H890" s="2"/>
      <c r="I890" s="2"/>
      <c r="J890" s="2"/>
      <c r="K890" s="2"/>
      <c r="L890" s="2"/>
      <c r="M890" s="2"/>
      <c r="N890" s="2"/>
      <c r="O890" s="2"/>
      <c r="P890" s="2"/>
      <c r="Q890" s="2"/>
      <c r="R890" s="2"/>
      <c r="S890" s="2"/>
      <c r="T890" s="2"/>
      <c r="U890" s="2"/>
      <c r="V890" s="2"/>
      <c r="W890" s="2"/>
      <c r="X890" s="2"/>
      <c r="Y890" s="2"/>
      <c r="Z890" s="2"/>
    </row>
    <row r="891" spans="6:26" ht="15.75" customHeight="1" x14ac:dyDescent="0.25">
      <c r="F891" s="2"/>
      <c r="G891" s="2"/>
      <c r="H891" s="2"/>
      <c r="I891" s="2"/>
      <c r="J891" s="2"/>
      <c r="K891" s="2"/>
      <c r="L891" s="2"/>
      <c r="M891" s="2"/>
      <c r="N891" s="2"/>
      <c r="O891" s="2"/>
      <c r="P891" s="2"/>
      <c r="Q891" s="2"/>
      <c r="R891" s="2"/>
      <c r="S891" s="2"/>
      <c r="T891" s="2"/>
      <c r="U891" s="2"/>
      <c r="V891" s="2"/>
      <c r="W891" s="2"/>
      <c r="X891" s="2"/>
      <c r="Y891" s="2"/>
      <c r="Z891" s="2"/>
    </row>
    <row r="892" spans="6:26" ht="15.75" customHeight="1" x14ac:dyDescent="0.25">
      <c r="F892" s="2"/>
      <c r="G892" s="2"/>
      <c r="H892" s="2"/>
      <c r="I892" s="2"/>
      <c r="J892" s="2"/>
      <c r="K892" s="2"/>
      <c r="L892" s="2"/>
      <c r="M892" s="2"/>
      <c r="N892" s="2"/>
      <c r="O892" s="2"/>
      <c r="P892" s="2"/>
      <c r="Q892" s="2"/>
      <c r="R892" s="2"/>
      <c r="S892" s="2"/>
      <c r="T892" s="2"/>
      <c r="U892" s="2"/>
      <c r="V892" s="2"/>
      <c r="W892" s="2"/>
      <c r="X892" s="2"/>
      <c r="Y892" s="2"/>
      <c r="Z892" s="2"/>
    </row>
    <row r="893" spans="6:26" ht="15.75" customHeight="1" x14ac:dyDescent="0.25">
      <c r="F893" s="2"/>
      <c r="G893" s="2"/>
      <c r="H893" s="2"/>
      <c r="I893" s="2"/>
      <c r="J893" s="2"/>
      <c r="K893" s="2"/>
      <c r="L893" s="2"/>
      <c r="M893" s="2"/>
      <c r="N893" s="2"/>
      <c r="O893" s="2"/>
      <c r="P893" s="2"/>
      <c r="Q893" s="2"/>
      <c r="R893" s="2"/>
      <c r="S893" s="2"/>
      <c r="T893" s="2"/>
      <c r="U893" s="2"/>
      <c r="V893" s="2"/>
      <c r="W893" s="2"/>
      <c r="X893" s="2"/>
      <c r="Y893" s="2"/>
      <c r="Z893" s="2"/>
    </row>
    <row r="894" spans="6:26" ht="15.75" customHeight="1" x14ac:dyDescent="0.25">
      <c r="F894" s="2"/>
      <c r="G894" s="2"/>
      <c r="H894" s="2"/>
      <c r="I894" s="2"/>
      <c r="J894" s="2"/>
      <c r="K894" s="2"/>
      <c r="L894" s="2"/>
      <c r="M894" s="2"/>
      <c r="N894" s="2"/>
      <c r="O894" s="2"/>
      <c r="P894" s="2"/>
      <c r="Q894" s="2"/>
      <c r="R894" s="2"/>
      <c r="S894" s="2"/>
      <c r="T894" s="2"/>
      <c r="U894" s="2"/>
      <c r="V894" s="2"/>
      <c r="W894" s="2"/>
      <c r="X894" s="2"/>
      <c r="Y894" s="2"/>
      <c r="Z894" s="2"/>
    </row>
    <row r="895" spans="6:26" ht="15.75" customHeight="1" x14ac:dyDescent="0.25">
      <c r="F895" s="2"/>
      <c r="G895" s="2"/>
      <c r="H895" s="2"/>
      <c r="I895" s="2"/>
      <c r="J895" s="2"/>
      <c r="K895" s="2"/>
      <c r="L895" s="2"/>
      <c r="M895" s="2"/>
      <c r="N895" s="2"/>
      <c r="O895" s="2"/>
      <c r="P895" s="2"/>
      <c r="Q895" s="2"/>
      <c r="R895" s="2"/>
      <c r="S895" s="2"/>
      <c r="T895" s="2"/>
      <c r="U895" s="2"/>
      <c r="V895" s="2"/>
      <c r="W895" s="2"/>
      <c r="X895" s="2"/>
      <c r="Y895" s="2"/>
      <c r="Z895" s="2"/>
    </row>
    <row r="896" spans="6:26" ht="15.75" customHeight="1" x14ac:dyDescent="0.25">
      <c r="F896" s="2"/>
      <c r="G896" s="2"/>
      <c r="H896" s="2"/>
      <c r="I896" s="2"/>
      <c r="J896" s="2"/>
      <c r="K896" s="2"/>
      <c r="L896" s="2"/>
      <c r="M896" s="2"/>
      <c r="N896" s="2"/>
      <c r="O896" s="2"/>
      <c r="P896" s="2"/>
      <c r="Q896" s="2"/>
      <c r="R896" s="2"/>
      <c r="S896" s="2"/>
      <c r="T896" s="2"/>
      <c r="U896" s="2"/>
      <c r="V896" s="2"/>
      <c r="W896" s="2"/>
      <c r="X896" s="2"/>
      <c r="Y896" s="2"/>
      <c r="Z896" s="2"/>
    </row>
    <row r="897" spans="6:26" ht="15.75" customHeight="1" x14ac:dyDescent="0.25">
      <c r="F897" s="2"/>
      <c r="G897" s="2"/>
      <c r="H897" s="2"/>
      <c r="I897" s="2"/>
      <c r="J897" s="2"/>
      <c r="K897" s="2"/>
      <c r="L897" s="2"/>
      <c r="M897" s="2"/>
      <c r="N897" s="2"/>
      <c r="O897" s="2"/>
      <c r="P897" s="2"/>
      <c r="Q897" s="2"/>
      <c r="R897" s="2"/>
      <c r="S897" s="2"/>
      <c r="T897" s="2"/>
      <c r="U897" s="2"/>
      <c r="V897" s="2"/>
      <c r="W897" s="2"/>
      <c r="X897" s="2"/>
      <c r="Y897" s="2"/>
      <c r="Z897" s="2"/>
    </row>
    <row r="898" spans="6:26" ht="15.75" customHeight="1" x14ac:dyDescent="0.25">
      <c r="F898" s="2"/>
      <c r="G898" s="2"/>
      <c r="H898" s="2"/>
      <c r="I898" s="2"/>
      <c r="J898" s="2"/>
      <c r="K898" s="2"/>
      <c r="L898" s="2"/>
      <c r="M898" s="2"/>
      <c r="N898" s="2"/>
      <c r="O898" s="2"/>
      <c r="P898" s="2"/>
      <c r="Q898" s="2"/>
      <c r="R898" s="2"/>
      <c r="S898" s="2"/>
      <c r="T898" s="2"/>
      <c r="U898" s="2"/>
      <c r="V898" s="2"/>
      <c r="W898" s="2"/>
      <c r="X898" s="2"/>
      <c r="Y898" s="2"/>
      <c r="Z898" s="2"/>
    </row>
    <row r="899" spans="6:26" ht="15.75" customHeight="1" x14ac:dyDescent="0.25">
      <c r="F899" s="2"/>
      <c r="G899" s="2"/>
      <c r="H899" s="2"/>
      <c r="I899" s="2"/>
      <c r="J899" s="2"/>
      <c r="K899" s="2"/>
      <c r="L899" s="2"/>
      <c r="M899" s="2"/>
      <c r="N899" s="2"/>
      <c r="O899" s="2"/>
      <c r="P899" s="2"/>
      <c r="Q899" s="2"/>
      <c r="R899" s="2"/>
      <c r="S899" s="2"/>
      <c r="T899" s="2"/>
      <c r="U899" s="2"/>
      <c r="V899" s="2"/>
      <c r="W899" s="2"/>
      <c r="X899" s="2"/>
      <c r="Y899" s="2"/>
      <c r="Z899" s="2"/>
    </row>
    <row r="900" spans="6:26" ht="15.75" customHeight="1" x14ac:dyDescent="0.25">
      <c r="F900" s="2"/>
      <c r="G900" s="2"/>
      <c r="H900" s="2"/>
      <c r="I900" s="2"/>
      <c r="J900" s="2"/>
      <c r="K900" s="2"/>
      <c r="L900" s="2"/>
      <c r="M900" s="2"/>
      <c r="N900" s="2"/>
      <c r="O900" s="2"/>
      <c r="P900" s="2"/>
      <c r="Q900" s="2"/>
      <c r="R900" s="2"/>
      <c r="S900" s="2"/>
      <c r="T900" s="2"/>
      <c r="U900" s="2"/>
      <c r="V900" s="2"/>
      <c r="W900" s="2"/>
      <c r="X900" s="2"/>
      <c r="Y900" s="2"/>
      <c r="Z900" s="2"/>
    </row>
    <row r="901" spans="6:26" ht="15.75" customHeight="1" x14ac:dyDescent="0.25">
      <c r="F901" s="2"/>
      <c r="G901" s="2"/>
      <c r="H901" s="2"/>
      <c r="I901" s="2"/>
      <c r="J901" s="2"/>
      <c r="K901" s="2"/>
      <c r="L901" s="2"/>
      <c r="M901" s="2"/>
      <c r="N901" s="2"/>
      <c r="O901" s="2"/>
      <c r="P901" s="2"/>
      <c r="Q901" s="2"/>
      <c r="R901" s="2"/>
      <c r="S901" s="2"/>
      <c r="T901" s="2"/>
      <c r="U901" s="2"/>
      <c r="V901" s="2"/>
      <c r="W901" s="2"/>
      <c r="X901" s="2"/>
      <c r="Y901" s="2"/>
      <c r="Z901" s="2"/>
    </row>
    <row r="902" spans="6:26" ht="15.75" customHeight="1" x14ac:dyDescent="0.25">
      <c r="F902" s="2"/>
      <c r="G902" s="2"/>
      <c r="H902" s="2"/>
      <c r="I902" s="2"/>
      <c r="J902" s="2"/>
      <c r="K902" s="2"/>
      <c r="L902" s="2"/>
      <c r="M902" s="2"/>
      <c r="N902" s="2"/>
      <c r="O902" s="2"/>
      <c r="P902" s="2"/>
      <c r="Q902" s="2"/>
      <c r="R902" s="2"/>
      <c r="S902" s="2"/>
      <c r="T902" s="2"/>
      <c r="U902" s="2"/>
      <c r="V902" s="2"/>
      <c r="W902" s="2"/>
      <c r="X902" s="2"/>
      <c r="Y902" s="2"/>
      <c r="Z902" s="2"/>
    </row>
    <row r="903" spans="6:26" ht="15.75" customHeight="1" x14ac:dyDescent="0.25">
      <c r="F903" s="2"/>
      <c r="G903" s="2"/>
      <c r="H903" s="2"/>
      <c r="I903" s="2"/>
      <c r="J903" s="2"/>
      <c r="K903" s="2"/>
      <c r="L903" s="2"/>
      <c r="M903" s="2"/>
      <c r="N903" s="2"/>
      <c r="O903" s="2"/>
      <c r="P903" s="2"/>
      <c r="Q903" s="2"/>
      <c r="R903" s="2"/>
      <c r="S903" s="2"/>
      <c r="T903" s="2"/>
      <c r="U903" s="2"/>
      <c r="V903" s="2"/>
      <c r="W903" s="2"/>
      <c r="X903" s="2"/>
      <c r="Y903" s="2"/>
      <c r="Z903" s="2"/>
    </row>
    <row r="904" spans="6:26" ht="15.75" customHeight="1" x14ac:dyDescent="0.25">
      <c r="F904" s="2"/>
      <c r="G904" s="2"/>
      <c r="H904" s="2"/>
      <c r="I904" s="2"/>
      <c r="J904" s="2"/>
      <c r="K904" s="2"/>
      <c r="L904" s="2"/>
      <c r="M904" s="2"/>
      <c r="N904" s="2"/>
      <c r="O904" s="2"/>
      <c r="P904" s="2"/>
      <c r="Q904" s="2"/>
      <c r="R904" s="2"/>
      <c r="S904" s="2"/>
      <c r="T904" s="2"/>
      <c r="U904" s="2"/>
      <c r="V904" s="2"/>
      <c r="W904" s="2"/>
      <c r="X904" s="2"/>
      <c r="Y904" s="2"/>
      <c r="Z904" s="2"/>
    </row>
    <row r="905" spans="6:26" ht="15.75" customHeight="1" x14ac:dyDescent="0.25">
      <c r="F905" s="2"/>
      <c r="G905" s="2"/>
      <c r="H905" s="2"/>
      <c r="I905" s="2"/>
      <c r="J905" s="2"/>
      <c r="K905" s="2"/>
      <c r="L905" s="2"/>
      <c r="M905" s="2"/>
      <c r="N905" s="2"/>
      <c r="O905" s="2"/>
      <c r="P905" s="2"/>
      <c r="Q905" s="2"/>
      <c r="R905" s="2"/>
      <c r="S905" s="2"/>
      <c r="T905" s="2"/>
      <c r="U905" s="2"/>
      <c r="V905" s="2"/>
      <c r="W905" s="2"/>
      <c r="X905" s="2"/>
      <c r="Y905" s="2"/>
      <c r="Z905" s="2"/>
    </row>
    <row r="906" spans="6:26" ht="15.75" customHeight="1" x14ac:dyDescent="0.25">
      <c r="F906" s="2"/>
      <c r="G906" s="2"/>
      <c r="H906" s="2"/>
      <c r="I906" s="2"/>
      <c r="J906" s="2"/>
      <c r="K906" s="2"/>
      <c r="L906" s="2"/>
      <c r="M906" s="2"/>
      <c r="N906" s="2"/>
      <c r="O906" s="2"/>
      <c r="P906" s="2"/>
      <c r="Q906" s="2"/>
      <c r="R906" s="2"/>
      <c r="S906" s="2"/>
      <c r="T906" s="2"/>
      <c r="U906" s="2"/>
      <c r="V906" s="2"/>
      <c r="W906" s="2"/>
      <c r="X906" s="2"/>
      <c r="Y906" s="2"/>
      <c r="Z906" s="2"/>
    </row>
    <row r="907" spans="6:26" ht="15.75" customHeight="1" x14ac:dyDescent="0.25">
      <c r="F907" s="2"/>
      <c r="G907" s="2"/>
      <c r="H907" s="2"/>
      <c r="I907" s="2"/>
      <c r="J907" s="2"/>
      <c r="K907" s="2"/>
      <c r="L907" s="2"/>
      <c r="M907" s="2"/>
      <c r="N907" s="2"/>
      <c r="O907" s="2"/>
      <c r="P907" s="2"/>
      <c r="Q907" s="2"/>
      <c r="R907" s="2"/>
      <c r="S907" s="2"/>
      <c r="T907" s="2"/>
      <c r="U907" s="2"/>
      <c r="V907" s="2"/>
      <c r="W907" s="2"/>
      <c r="X907" s="2"/>
      <c r="Y907" s="2"/>
      <c r="Z907" s="2"/>
    </row>
    <row r="908" spans="6:26" ht="15.75" customHeight="1" x14ac:dyDescent="0.25">
      <c r="F908" s="2"/>
      <c r="G908" s="2"/>
      <c r="H908" s="2"/>
      <c r="I908" s="2"/>
      <c r="J908" s="2"/>
      <c r="K908" s="2"/>
      <c r="L908" s="2"/>
      <c r="M908" s="2"/>
      <c r="N908" s="2"/>
      <c r="O908" s="2"/>
      <c r="P908" s="2"/>
      <c r="Q908" s="2"/>
      <c r="R908" s="2"/>
      <c r="S908" s="2"/>
      <c r="T908" s="2"/>
      <c r="U908" s="2"/>
      <c r="V908" s="2"/>
      <c r="W908" s="2"/>
      <c r="X908" s="2"/>
      <c r="Y908" s="2"/>
      <c r="Z908" s="2"/>
    </row>
    <row r="909" spans="6:26" ht="15.75" customHeight="1" x14ac:dyDescent="0.25">
      <c r="F909" s="2"/>
      <c r="G909" s="2"/>
      <c r="H909" s="2"/>
      <c r="I909" s="2"/>
      <c r="J909" s="2"/>
      <c r="K909" s="2"/>
      <c r="L909" s="2"/>
      <c r="M909" s="2"/>
      <c r="N909" s="2"/>
      <c r="O909" s="2"/>
      <c r="P909" s="2"/>
      <c r="Q909" s="2"/>
      <c r="R909" s="2"/>
      <c r="S909" s="2"/>
      <c r="T909" s="2"/>
      <c r="U909" s="2"/>
      <c r="V909" s="2"/>
      <c r="W909" s="2"/>
      <c r="X909" s="2"/>
      <c r="Y909" s="2"/>
      <c r="Z909" s="2"/>
    </row>
    <row r="910" spans="6:26" ht="15.75" customHeight="1" x14ac:dyDescent="0.25">
      <c r="F910" s="2"/>
      <c r="G910" s="2"/>
      <c r="H910" s="2"/>
      <c r="I910" s="2"/>
      <c r="J910" s="2"/>
      <c r="K910" s="2"/>
      <c r="L910" s="2"/>
      <c r="M910" s="2"/>
      <c r="N910" s="2"/>
      <c r="O910" s="2"/>
      <c r="P910" s="2"/>
      <c r="Q910" s="2"/>
      <c r="R910" s="2"/>
      <c r="S910" s="2"/>
      <c r="T910" s="2"/>
      <c r="U910" s="2"/>
      <c r="V910" s="2"/>
      <c r="W910" s="2"/>
      <c r="X910" s="2"/>
      <c r="Y910" s="2"/>
      <c r="Z910" s="2"/>
    </row>
    <row r="911" spans="6:26" ht="15.75" customHeight="1" x14ac:dyDescent="0.25">
      <c r="F911" s="2"/>
      <c r="G911" s="2"/>
      <c r="H911" s="2"/>
      <c r="I911" s="2"/>
      <c r="J911" s="2"/>
      <c r="K911" s="2"/>
      <c r="L911" s="2"/>
      <c r="M911" s="2"/>
      <c r="N911" s="2"/>
      <c r="O911" s="2"/>
      <c r="P911" s="2"/>
      <c r="Q911" s="2"/>
      <c r="R911" s="2"/>
      <c r="S911" s="2"/>
      <c r="T911" s="2"/>
      <c r="U911" s="2"/>
      <c r="V911" s="2"/>
      <c r="W911" s="2"/>
      <c r="X911" s="2"/>
      <c r="Y911" s="2"/>
      <c r="Z911" s="2"/>
    </row>
    <row r="912" spans="6:26" ht="15.75" customHeight="1" x14ac:dyDescent="0.25">
      <c r="F912" s="2"/>
      <c r="G912" s="2"/>
      <c r="H912" s="2"/>
      <c r="I912" s="2"/>
      <c r="J912" s="2"/>
      <c r="K912" s="2"/>
      <c r="L912" s="2"/>
      <c r="M912" s="2"/>
      <c r="N912" s="2"/>
      <c r="O912" s="2"/>
      <c r="P912" s="2"/>
      <c r="Q912" s="2"/>
      <c r="R912" s="2"/>
      <c r="S912" s="2"/>
      <c r="T912" s="2"/>
      <c r="U912" s="2"/>
      <c r="V912" s="2"/>
      <c r="W912" s="2"/>
      <c r="X912" s="2"/>
      <c r="Y912" s="2"/>
      <c r="Z912" s="2"/>
    </row>
    <row r="913" spans="6:26" ht="15.75" customHeight="1" x14ac:dyDescent="0.25">
      <c r="F913" s="2"/>
      <c r="G913" s="2"/>
      <c r="H913" s="2"/>
      <c r="I913" s="2"/>
      <c r="J913" s="2"/>
      <c r="K913" s="2"/>
      <c r="L913" s="2"/>
      <c r="M913" s="2"/>
      <c r="N913" s="2"/>
      <c r="O913" s="2"/>
      <c r="P913" s="2"/>
      <c r="Q913" s="2"/>
      <c r="R913" s="2"/>
      <c r="S913" s="2"/>
      <c r="T913" s="2"/>
      <c r="U913" s="2"/>
      <c r="V913" s="2"/>
      <c r="W913" s="2"/>
      <c r="X913" s="2"/>
      <c r="Y913" s="2"/>
      <c r="Z913" s="2"/>
    </row>
    <row r="914" spans="6:26" ht="15.75" customHeight="1" x14ac:dyDescent="0.25">
      <c r="F914" s="2"/>
      <c r="G914" s="2"/>
      <c r="H914" s="2"/>
      <c r="I914" s="2"/>
      <c r="J914" s="2"/>
      <c r="K914" s="2"/>
      <c r="L914" s="2"/>
      <c r="M914" s="2"/>
      <c r="N914" s="2"/>
      <c r="O914" s="2"/>
      <c r="P914" s="2"/>
      <c r="Q914" s="2"/>
      <c r="R914" s="2"/>
      <c r="S914" s="2"/>
      <c r="T914" s="2"/>
      <c r="U914" s="2"/>
      <c r="V914" s="2"/>
      <c r="W914" s="2"/>
      <c r="X914" s="2"/>
      <c r="Y914" s="2"/>
      <c r="Z914" s="2"/>
    </row>
    <row r="915" spans="6:26" ht="15.75" customHeight="1" x14ac:dyDescent="0.25">
      <c r="F915" s="2"/>
      <c r="G915" s="2"/>
      <c r="H915" s="2"/>
      <c r="I915" s="2"/>
      <c r="J915" s="2"/>
      <c r="K915" s="2"/>
      <c r="L915" s="2"/>
      <c r="M915" s="2"/>
      <c r="N915" s="2"/>
      <c r="O915" s="2"/>
      <c r="P915" s="2"/>
      <c r="Q915" s="2"/>
      <c r="R915" s="2"/>
      <c r="S915" s="2"/>
      <c r="T915" s="2"/>
      <c r="U915" s="2"/>
      <c r="V915" s="2"/>
      <c r="W915" s="2"/>
      <c r="X915" s="2"/>
      <c r="Y915" s="2"/>
      <c r="Z915" s="2"/>
    </row>
    <row r="916" spans="6:26" ht="15.75" customHeight="1" x14ac:dyDescent="0.25">
      <c r="F916" s="2"/>
      <c r="G916" s="2"/>
      <c r="H916" s="2"/>
      <c r="I916" s="2"/>
      <c r="J916" s="2"/>
      <c r="K916" s="2"/>
      <c r="L916" s="2"/>
      <c r="M916" s="2"/>
      <c r="N916" s="2"/>
      <c r="O916" s="2"/>
      <c r="P916" s="2"/>
      <c r="Q916" s="2"/>
      <c r="R916" s="2"/>
      <c r="S916" s="2"/>
      <c r="T916" s="2"/>
      <c r="U916" s="2"/>
      <c r="V916" s="2"/>
      <c r="W916" s="2"/>
      <c r="X916" s="2"/>
      <c r="Y916" s="2"/>
      <c r="Z916" s="2"/>
    </row>
    <row r="917" spans="6:26" ht="15.75" customHeight="1" x14ac:dyDescent="0.25">
      <c r="F917" s="2"/>
      <c r="G917" s="2"/>
      <c r="H917" s="2"/>
      <c r="I917" s="2"/>
      <c r="J917" s="2"/>
      <c r="K917" s="2"/>
      <c r="L917" s="2"/>
      <c r="M917" s="2"/>
      <c r="N917" s="2"/>
      <c r="O917" s="2"/>
      <c r="P917" s="2"/>
      <c r="Q917" s="2"/>
      <c r="R917" s="2"/>
      <c r="S917" s="2"/>
      <c r="T917" s="2"/>
      <c r="U917" s="2"/>
      <c r="V917" s="2"/>
      <c r="W917" s="2"/>
      <c r="X917" s="2"/>
      <c r="Y917" s="2"/>
      <c r="Z917" s="2"/>
    </row>
    <row r="918" spans="6:26" ht="15.75" customHeight="1" x14ac:dyDescent="0.25">
      <c r="F918" s="2"/>
      <c r="G918" s="2"/>
      <c r="H918" s="2"/>
      <c r="I918" s="2"/>
      <c r="J918" s="2"/>
      <c r="K918" s="2"/>
      <c r="L918" s="2"/>
      <c r="M918" s="2"/>
      <c r="N918" s="2"/>
      <c r="O918" s="2"/>
      <c r="P918" s="2"/>
      <c r="Q918" s="2"/>
      <c r="R918" s="2"/>
      <c r="S918" s="2"/>
      <c r="T918" s="2"/>
      <c r="U918" s="2"/>
      <c r="V918" s="2"/>
      <c r="W918" s="2"/>
      <c r="X918" s="2"/>
      <c r="Y918" s="2"/>
      <c r="Z918" s="2"/>
    </row>
    <row r="919" spans="6:26" ht="15.75" customHeight="1" x14ac:dyDescent="0.25">
      <c r="F919" s="2"/>
      <c r="G919" s="2"/>
      <c r="H919" s="2"/>
      <c r="I919" s="2"/>
      <c r="J919" s="2"/>
      <c r="K919" s="2"/>
      <c r="L919" s="2"/>
      <c r="M919" s="2"/>
      <c r="N919" s="2"/>
      <c r="O919" s="2"/>
      <c r="P919" s="2"/>
      <c r="Q919" s="2"/>
      <c r="R919" s="2"/>
      <c r="S919" s="2"/>
      <c r="T919" s="2"/>
      <c r="U919" s="2"/>
      <c r="V919" s="2"/>
      <c r="W919" s="2"/>
      <c r="X919" s="2"/>
      <c r="Y919" s="2"/>
      <c r="Z919" s="2"/>
    </row>
    <row r="920" spans="6:26" ht="15.75" customHeight="1" x14ac:dyDescent="0.25">
      <c r="F920" s="2"/>
      <c r="G920" s="2"/>
      <c r="H920" s="2"/>
      <c r="I920" s="2"/>
      <c r="J920" s="2"/>
      <c r="K920" s="2"/>
      <c r="L920" s="2"/>
      <c r="M920" s="2"/>
      <c r="N920" s="2"/>
      <c r="O920" s="2"/>
      <c r="P920" s="2"/>
      <c r="Q920" s="2"/>
      <c r="R920" s="2"/>
      <c r="S920" s="2"/>
      <c r="T920" s="2"/>
      <c r="U920" s="2"/>
      <c r="V920" s="2"/>
      <c r="W920" s="2"/>
      <c r="X920" s="2"/>
      <c r="Y920" s="2"/>
      <c r="Z920" s="2"/>
    </row>
    <row r="921" spans="6:26" ht="15.75" customHeight="1" x14ac:dyDescent="0.25">
      <c r="F921" s="2"/>
      <c r="G921" s="2"/>
      <c r="H921" s="2"/>
      <c r="I921" s="2"/>
      <c r="J921" s="2"/>
      <c r="K921" s="2"/>
      <c r="L921" s="2"/>
      <c r="M921" s="2"/>
      <c r="N921" s="2"/>
      <c r="O921" s="2"/>
      <c r="P921" s="2"/>
      <c r="Q921" s="2"/>
      <c r="R921" s="2"/>
      <c r="S921" s="2"/>
      <c r="T921" s="2"/>
      <c r="U921" s="2"/>
      <c r="V921" s="2"/>
      <c r="W921" s="2"/>
      <c r="X921" s="2"/>
      <c r="Y921" s="2"/>
      <c r="Z921" s="2"/>
    </row>
    <row r="922" spans="6:26" ht="15.75" customHeight="1" x14ac:dyDescent="0.25">
      <c r="F922" s="2"/>
      <c r="G922" s="2"/>
      <c r="H922" s="2"/>
      <c r="I922" s="2"/>
      <c r="J922" s="2"/>
      <c r="K922" s="2"/>
      <c r="L922" s="2"/>
      <c r="M922" s="2"/>
      <c r="N922" s="2"/>
      <c r="O922" s="2"/>
      <c r="P922" s="2"/>
      <c r="Q922" s="2"/>
      <c r="R922" s="2"/>
      <c r="S922" s="2"/>
      <c r="T922" s="2"/>
      <c r="U922" s="2"/>
      <c r="V922" s="2"/>
      <c r="W922" s="2"/>
      <c r="X922" s="2"/>
      <c r="Y922" s="2"/>
      <c r="Z922" s="2"/>
    </row>
    <row r="923" spans="6:26" ht="15.75" customHeight="1" x14ac:dyDescent="0.25">
      <c r="F923" s="2"/>
      <c r="G923" s="2"/>
      <c r="H923" s="2"/>
      <c r="I923" s="2"/>
      <c r="J923" s="2"/>
      <c r="K923" s="2"/>
      <c r="L923" s="2"/>
      <c r="M923" s="2"/>
      <c r="N923" s="2"/>
      <c r="O923" s="2"/>
      <c r="P923" s="2"/>
      <c r="Q923" s="2"/>
      <c r="R923" s="2"/>
      <c r="S923" s="2"/>
      <c r="T923" s="2"/>
      <c r="U923" s="2"/>
      <c r="V923" s="2"/>
      <c r="W923" s="2"/>
      <c r="X923" s="2"/>
      <c r="Y923" s="2"/>
      <c r="Z923" s="2"/>
    </row>
    <row r="924" spans="6:26" ht="15.75" customHeight="1" x14ac:dyDescent="0.25">
      <c r="F924" s="2"/>
      <c r="G924" s="2"/>
      <c r="H924" s="2"/>
      <c r="I924" s="2"/>
      <c r="J924" s="2"/>
      <c r="K924" s="2"/>
      <c r="L924" s="2"/>
      <c r="M924" s="2"/>
      <c r="N924" s="2"/>
      <c r="O924" s="2"/>
      <c r="P924" s="2"/>
      <c r="Q924" s="2"/>
      <c r="R924" s="2"/>
      <c r="S924" s="2"/>
      <c r="T924" s="2"/>
      <c r="U924" s="2"/>
      <c r="V924" s="2"/>
      <c r="W924" s="2"/>
      <c r="X924" s="2"/>
      <c r="Y924" s="2"/>
      <c r="Z924" s="2"/>
    </row>
    <row r="925" spans="6:26" ht="15.75" customHeight="1" x14ac:dyDescent="0.25">
      <c r="F925" s="2"/>
      <c r="G925" s="2"/>
      <c r="H925" s="2"/>
      <c r="I925" s="2"/>
      <c r="J925" s="2"/>
      <c r="K925" s="2"/>
      <c r="L925" s="2"/>
      <c r="M925" s="2"/>
      <c r="N925" s="2"/>
      <c r="O925" s="2"/>
      <c r="P925" s="2"/>
      <c r="Q925" s="2"/>
      <c r="R925" s="2"/>
      <c r="S925" s="2"/>
      <c r="T925" s="2"/>
      <c r="U925" s="2"/>
      <c r="V925" s="2"/>
      <c r="W925" s="2"/>
      <c r="X925" s="2"/>
      <c r="Y925" s="2"/>
      <c r="Z925" s="2"/>
    </row>
    <row r="926" spans="6:26" ht="15.75" customHeight="1" x14ac:dyDescent="0.25">
      <c r="F926" s="2"/>
      <c r="G926" s="2"/>
      <c r="H926" s="2"/>
      <c r="I926" s="2"/>
      <c r="J926" s="2"/>
      <c r="K926" s="2"/>
      <c r="L926" s="2"/>
      <c r="M926" s="2"/>
      <c r="N926" s="2"/>
      <c r="O926" s="2"/>
      <c r="P926" s="2"/>
      <c r="Q926" s="2"/>
      <c r="R926" s="2"/>
      <c r="S926" s="2"/>
      <c r="T926" s="2"/>
      <c r="U926" s="2"/>
      <c r="V926" s="2"/>
      <c r="W926" s="2"/>
      <c r="X926" s="2"/>
      <c r="Y926" s="2"/>
      <c r="Z926" s="2"/>
    </row>
    <row r="927" spans="6:26" ht="15.75" customHeight="1" x14ac:dyDescent="0.25">
      <c r="F927" s="2"/>
      <c r="G927" s="2"/>
      <c r="H927" s="2"/>
      <c r="I927" s="2"/>
      <c r="J927" s="2"/>
      <c r="K927" s="2"/>
      <c r="L927" s="2"/>
      <c r="M927" s="2"/>
      <c r="N927" s="2"/>
      <c r="O927" s="2"/>
      <c r="P927" s="2"/>
      <c r="Q927" s="2"/>
      <c r="R927" s="2"/>
      <c r="S927" s="2"/>
      <c r="T927" s="2"/>
      <c r="U927" s="2"/>
      <c r="V927" s="2"/>
      <c r="W927" s="2"/>
      <c r="X927" s="2"/>
      <c r="Y927" s="2"/>
      <c r="Z927" s="2"/>
    </row>
    <row r="928" spans="6:26" ht="15.75" customHeight="1" x14ac:dyDescent="0.25">
      <c r="F928" s="2"/>
      <c r="G928" s="2"/>
      <c r="H928" s="2"/>
      <c r="I928" s="2"/>
      <c r="J928" s="2"/>
      <c r="K928" s="2"/>
      <c r="L928" s="2"/>
      <c r="M928" s="2"/>
      <c r="N928" s="2"/>
      <c r="O928" s="2"/>
      <c r="P928" s="2"/>
      <c r="Q928" s="2"/>
      <c r="R928" s="2"/>
      <c r="S928" s="2"/>
      <c r="T928" s="2"/>
      <c r="U928" s="2"/>
      <c r="V928" s="2"/>
      <c r="W928" s="2"/>
      <c r="X928" s="2"/>
      <c r="Y928" s="2"/>
      <c r="Z928" s="2"/>
    </row>
    <row r="929" spans="6:26" ht="15.75" customHeight="1" x14ac:dyDescent="0.25">
      <c r="F929" s="2"/>
      <c r="G929" s="2"/>
      <c r="H929" s="2"/>
      <c r="I929" s="2"/>
      <c r="J929" s="2"/>
      <c r="K929" s="2"/>
      <c r="L929" s="2"/>
      <c r="M929" s="2"/>
      <c r="N929" s="2"/>
      <c r="O929" s="2"/>
      <c r="P929" s="2"/>
      <c r="Q929" s="2"/>
      <c r="R929" s="2"/>
      <c r="S929" s="2"/>
      <c r="T929" s="2"/>
      <c r="U929" s="2"/>
      <c r="V929" s="2"/>
      <c r="W929" s="2"/>
      <c r="X929" s="2"/>
      <c r="Y929" s="2"/>
      <c r="Z929" s="2"/>
    </row>
    <row r="930" spans="6:26" ht="15.75" customHeight="1" x14ac:dyDescent="0.25">
      <c r="F930" s="2"/>
      <c r="G930" s="2"/>
      <c r="H930" s="2"/>
      <c r="I930" s="2"/>
      <c r="J930" s="2"/>
      <c r="K930" s="2"/>
      <c r="L930" s="2"/>
      <c r="M930" s="2"/>
      <c r="N930" s="2"/>
      <c r="O930" s="2"/>
      <c r="P930" s="2"/>
      <c r="Q930" s="2"/>
      <c r="R930" s="2"/>
      <c r="S930" s="2"/>
      <c r="T930" s="2"/>
      <c r="U930" s="2"/>
      <c r="V930" s="2"/>
      <c r="W930" s="2"/>
      <c r="X930" s="2"/>
      <c r="Y930" s="2"/>
      <c r="Z930" s="2"/>
    </row>
    <row r="931" spans="6:26" ht="15.75" customHeight="1" x14ac:dyDescent="0.25">
      <c r="F931" s="2"/>
      <c r="G931" s="2"/>
      <c r="H931" s="2"/>
      <c r="I931" s="2"/>
      <c r="J931" s="2"/>
      <c r="K931" s="2"/>
      <c r="L931" s="2"/>
      <c r="M931" s="2"/>
      <c r="N931" s="2"/>
      <c r="O931" s="2"/>
      <c r="P931" s="2"/>
      <c r="Q931" s="2"/>
      <c r="R931" s="2"/>
      <c r="S931" s="2"/>
      <c r="T931" s="2"/>
      <c r="U931" s="2"/>
      <c r="V931" s="2"/>
      <c r="W931" s="2"/>
      <c r="X931" s="2"/>
      <c r="Y931" s="2"/>
      <c r="Z931" s="2"/>
    </row>
    <row r="932" spans="6:26" ht="15.75" customHeight="1" x14ac:dyDescent="0.25">
      <c r="F932" s="2"/>
      <c r="G932" s="2"/>
      <c r="H932" s="2"/>
      <c r="I932" s="2"/>
      <c r="J932" s="2"/>
      <c r="K932" s="2"/>
      <c r="L932" s="2"/>
      <c r="M932" s="2"/>
      <c r="N932" s="2"/>
      <c r="O932" s="2"/>
      <c r="P932" s="2"/>
      <c r="Q932" s="2"/>
      <c r="R932" s="2"/>
      <c r="S932" s="2"/>
      <c r="T932" s="2"/>
      <c r="U932" s="2"/>
      <c r="V932" s="2"/>
      <c r="W932" s="2"/>
      <c r="X932" s="2"/>
      <c r="Y932" s="2"/>
      <c r="Z932" s="2"/>
    </row>
    <row r="933" spans="6:26" ht="15.75" customHeight="1" x14ac:dyDescent="0.25">
      <c r="F933" s="2"/>
      <c r="G933" s="2"/>
      <c r="H933" s="2"/>
      <c r="I933" s="2"/>
      <c r="J933" s="2"/>
      <c r="K933" s="2"/>
      <c r="L933" s="2"/>
      <c r="M933" s="2"/>
      <c r="N933" s="2"/>
      <c r="O933" s="2"/>
      <c r="P933" s="2"/>
      <c r="Q933" s="2"/>
      <c r="R933" s="2"/>
      <c r="S933" s="2"/>
      <c r="T933" s="2"/>
      <c r="U933" s="2"/>
      <c r="V933" s="2"/>
      <c r="W933" s="2"/>
      <c r="X933" s="2"/>
      <c r="Y933" s="2"/>
      <c r="Z933" s="2"/>
    </row>
    <row r="934" spans="6:26" ht="15.75" customHeight="1" x14ac:dyDescent="0.25">
      <c r="F934" s="2"/>
      <c r="G934" s="2"/>
      <c r="H934" s="2"/>
      <c r="I934" s="2"/>
      <c r="J934" s="2"/>
      <c r="K934" s="2"/>
      <c r="L934" s="2"/>
      <c r="M934" s="2"/>
      <c r="N934" s="2"/>
      <c r="O934" s="2"/>
      <c r="P934" s="2"/>
      <c r="Q934" s="2"/>
      <c r="R934" s="2"/>
      <c r="S934" s="2"/>
      <c r="T934" s="2"/>
      <c r="U934" s="2"/>
      <c r="V934" s="2"/>
      <c r="W934" s="2"/>
      <c r="X934" s="2"/>
      <c r="Y934" s="2"/>
      <c r="Z934" s="2"/>
    </row>
    <row r="935" spans="6:26" ht="15.75" customHeight="1" x14ac:dyDescent="0.25">
      <c r="F935" s="2"/>
      <c r="G935" s="2"/>
      <c r="H935" s="2"/>
      <c r="I935" s="2"/>
      <c r="J935" s="2"/>
      <c r="K935" s="2"/>
      <c r="L935" s="2"/>
      <c r="M935" s="2"/>
      <c r="N935" s="2"/>
      <c r="O935" s="2"/>
      <c r="P935" s="2"/>
      <c r="Q935" s="2"/>
      <c r="R935" s="2"/>
      <c r="S935" s="2"/>
      <c r="T935" s="2"/>
      <c r="U935" s="2"/>
      <c r="V935" s="2"/>
      <c r="W935" s="2"/>
      <c r="X935" s="2"/>
      <c r="Y935" s="2"/>
      <c r="Z935" s="2"/>
    </row>
    <row r="936" spans="6:26" ht="15.75" customHeight="1" x14ac:dyDescent="0.25">
      <c r="F936" s="2"/>
      <c r="G936" s="2"/>
      <c r="H936" s="2"/>
      <c r="I936" s="2"/>
      <c r="J936" s="2"/>
      <c r="K936" s="2"/>
      <c r="L936" s="2"/>
      <c r="M936" s="2"/>
      <c r="N936" s="2"/>
      <c r="O936" s="2"/>
      <c r="P936" s="2"/>
      <c r="Q936" s="2"/>
      <c r="R936" s="2"/>
      <c r="S936" s="2"/>
      <c r="T936" s="2"/>
      <c r="U936" s="2"/>
      <c r="V936" s="2"/>
      <c r="W936" s="2"/>
      <c r="X936" s="2"/>
      <c r="Y936" s="2"/>
      <c r="Z936" s="2"/>
    </row>
    <row r="937" spans="6:26" ht="15.75" customHeight="1" x14ac:dyDescent="0.25">
      <c r="F937" s="2"/>
      <c r="G937" s="2"/>
      <c r="H937" s="2"/>
      <c r="I937" s="2"/>
      <c r="J937" s="2"/>
      <c r="K937" s="2"/>
      <c r="L937" s="2"/>
      <c r="M937" s="2"/>
      <c r="N937" s="2"/>
      <c r="O937" s="2"/>
      <c r="P937" s="2"/>
      <c r="Q937" s="2"/>
      <c r="R937" s="2"/>
      <c r="S937" s="2"/>
      <c r="T937" s="2"/>
      <c r="U937" s="2"/>
      <c r="V937" s="2"/>
      <c r="W937" s="2"/>
      <c r="X937" s="2"/>
      <c r="Y937" s="2"/>
      <c r="Z937" s="2"/>
    </row>
    <row r="938" spans="6:26" ht="15.75" customHeight="1" x14ac:dyDescent="0.25">
      <c r="F938" s="2"/>
      <c r="G938" s="2"/>
      <c r="H938" s="2"/>
      <c r="I938" s="2"/>
      <c r="J938" s="2"/>
      <c r="K938" s="2"/>
      <c r="L938" s="2"/>
      <c r="M938" s="2"/>
      <c r="N938" s="2"/>
      <c r="O938" s="2"/>
      <c r="P938" s="2"/>
      <c r="Q938" s="2"/>
      <c r="R938" s="2"/>
      <c r="S938" s="2"/>
      <c r="T938" s="2"/>
      <c r="U938" s="2"/>
      <c r="V938" s="2"/>
      <c r="W938" s="2"/>
      <c r="X938" s="2"/>
      <c r="Y938" s="2"/>
      <c r="Z938" s="2"/>
    </row>
    <row r="939" spans="6:26" ht="15.75" customHeight="1" x14ac:dyDescent="0.25">
      <c r="F939" s="2"/>
      <c r="G939" s="2"/>
      <c r="H939" s="2"/>
      <c r="I939" s="2"/>
      <c r="J939" s="2"/>
      <c r="K939" s="2"/>
      <c r="L939" s="2"/>
      <c r="M939" s="2"/>
      <c r="N939" s="2"/>
      <c r="O939" s="2"/>
      <c r="P939" s="2"/>
      <c r="Q939" s="2"/>
      <c r="R939" s="2"/>
      <c r="S939" s="2"/>
      <c r="T939" s="2"/>
      <c r="U939" s="2"/>
      <c r="V939" s="2"/>
      <c r="W939" s="2"/>
      <c r="X939" s="2"/>
      <c r="Y939" s="2"/>
      <c r="Z939" s="2"/>
    </row>
    <row r="940" spans="6:26" ht="15.75" customHeight="1" x14ac:dyDescent="0.25">
      <c r="F940" s="2"/>
      <c r="G940" s="2"/>
      <c r="H940" s="2"/>
      <c r="I940" s="2"/>
      <c r="J940" s="2"/>
      <c r="K940" s="2"/>
      <c r="L940" s="2"/>
      <c r="M940" s="2"/>
      <c r="N940" s="2"/>
      <c r="O940" s="2"/>
      <c r="P940" s="2"/>
      <c r="Q940" s="2"/>
      <c r="R940" s="2"/>
      <c r="S940" s="2"/>
      <c r="T940" s="2"/>
      <c r="U940" s="2"/>
      <c r="V940" s="2"/>
      <c r="W940" s="2"/>
      <c r="X940" s="2"/>
      <c r="Y940" s="2"/>
      <c r="Z940" s="2"/>
    </row>
    <row r="941" spans="6:26" ht="15.75" customHeight="1" x14ac:dyDescent="0.25">
      <c r="F941" s="2"/>
      <c r="G941" s="2"/>
      <c r="H941" s="2"/>
      <c r="I941" s="2"/>
      <c r="J941" s="2"/>
      <c r="K941" s="2"/>
      <c r="L941" s="2"/>
      <c r="M941" s="2"/>
      <c r="N941" s="2"/>
      <c r="O941" s="2"/>
      <c r="P941" s="2"/>
      <c r="Q941" s="2"/>
      <c r="R941" s="2"/>
      <c r="S941" s="2"/>
      <c r="T941" s="2"/>
      <c r="U941" s="2"/>
      <c r="V941" s="2"/>
      <c r="W941" s="2"/>
      <c r="X941" s="2"/>
      <c r="Y941" s="2"/>
      <c r="Z941" s="2"/>
    </row>
    <row r="942" spans="6:26" ht="15.75" customHeight="1" x14ac:dyDescent="0.25">
      <c r="F942" s="2"/>
      <c r="G942" s="2"/>
      <c r="H942" s="2"/>
      <c r="I942" s="2"/>
      <c r="J942" s="2"/>
      <c r="K942" s="2"/>
      <c r="L942" s="2"/>
      <c r="M942" s="2"/>
      <c r="N942" s="2"/>
      <c r="O942" s="2"/>
      <c r="P942" s="2"/>
      <c r="Q942" s="2"/>
      <c r="R942" s="2"/>
      <c r="S942" s="2"/>
      <c r="T942" s="2"/>
      <c r="U942" s="2"/>
      <c r="V942" s="2"/>
      <c r="W942" s="2"/>
      <c r="X942" s="2"/>
      <c r="Y942" s="2"/>
      <c r="Z942" s="2"/>
    </row>
    <row r="943" spans="6:26" ht="15.75" customHeight="1" x14ac:dyDescent="0.25">
      <c r="F943" s="2"/>
      <c r="G943" s="2"/>
      <c r="H943" s="2"/>
      <c r="I943" s="2"/>
      <c r="J943" s="2"/>
      <c r="K943" s="2"/>
      <c r="L943" s="2"/>
      <c r="M943" s="2"/>
      <c r="N943" s="2"/>
      <c r="O943" s="2"/>
      <c r="P943" s="2"/>
      <c r="Q943" s="2"/>
      <c r="R943" s="2"/>
      <c r="S943" s="2"/>
      <c r="T943" s="2"/>
      <c r="U943" s="2"/>
      <c r="V943" s="2"/>
      <c r="W943" s="2"/>
      <c r="X943" s="2"/>
      <c r="Y943" s="2"/>
      <c r="Z943" s="2"/>
    </row>
    <row r="944" spans="6:26" ht="15.75" customHeight="1" x14ac:dyDescent="0.25">
      <c r="F944" s="2"/>
      <c r="G944" s="2"/>
      <c r="H944" s="2"/>
      <c r="I944" s="2"/>
      <c r="J944" s="2"/>
      <c r="K944" s="2"/>
      <c r="L944" s="2"/>
      <c r="M944" s="2"/>
      <c r="N944" s="2"/>
      <c r="O944" s="2"/>
      <c r="P944" s="2"/>
      <c r="Q944" s="2"/>
      <c r="R944" s="2"/>
      <c r="S944" s="2"/>
      <c r="T944" s="2"/>
      <c r="U944" s="2"/>
      <c r="V944" s="2"/>
      <c r="W944" s="2"/>
      <c r="X944" s="2"/>
      <c r="Y944" s="2"/>
      <c r="Z944" s="2"/>
    </row>
    <row r="945" spans="6:26" ht="15.75" customHeight="1" x14ac:dyDescent="0.25">
      <c r="F945" s="2"/>
      <c r="G945" s="2"/>
      <c r="H945" s="2"/>
      <c r="I945" s="2"/>
      <c r="J945" s="2"/>
      <c r="K945" s="2"/>
      <c r="L945" s="2"/>
      <c r="M945" s="2"/>
      <c r="N945" s="2"/>
      <c r="O945" s="2"/>
      <c r="P945" s="2"/>
      <c r="Q945" s="2"/>
      <c r="R945" s="2"/>
      <c r="S945" s="2"/>
      <c r="T945" s="2"/>
      <c r="U945" s="2"/>
      <c r="V945" s="2"/>
      <c r="W945" s="2"/>
      <c r="X945" s="2"/>
      <c r="Y945" s="2"/>
      <c r="Z945" s="2"/>
    </row>
    <row r="946" spans="6:26" ht="15.75" customHeight="1" x14ac:dyDescent="0.25">
      <c r="F946" s="2"/>
      <c r="G946" s="2"/>
      <c r="H946" s="2"/>
      <c r="I946" s="2"/>
      <c r="J946" s="2"/>
      <c r="K946" s="2"/>
      <c r="L946" s="2"/>
      <c r="M946" s="2"/>
      <c r="N946" s="2"/>
      <c r="O946" s="2"/>
      <c r="P946" s="2"/>
      <c r="Q946" s="2"/>
      <c r="R946" s="2"/>
      <c r="S946" s="2"/>
      <c r="T946" s="2"/>
      <c r="U946" s="2"/>
      <c r="V946" s="2"/>
      <c r="W946" s="2"/>
      <c r="X946" s="2"/>
      <c r="Y946" s="2"/>
      <c r="Z946" s="2"/>
    </row>
    <row r="947" spans="6:26" ht="15.75" customHeight="1" x14ac:dyDescent="0.25">
      <c r="F947" s="2"/>
      <c r="G947" s="2"/>
      <c r="H947" s="2"/>
      <c r="I947" s="2"/>
      <c r="J947" s="2"/>
      <c r="K947" s="2"/>
      <c r="L947" s="2"/>
      <c r="M947" s="2"/>
      <c r="N947" s="2"/>
      <c r="O947" s="2"/>
      <c r="P947" s="2"/>
      <c r="Q947" s="2"/>
      <c r="R947" s="2"/>
      <c r="S947" s="2"/>
      <c r="T947" s="2"/>
      <c r="U947" s="2"/>
      <c r="V947" s="2"/>
      <c r="W947" s="2"/>
      <c r="X947" s="2"/>
      <c r="Y947" s="2"/>
      <c r="Z947" s="2"/>
    </row>
    <row r="948" spans="6:26" ht="15.75" customHeight="1" x14ac:dyDescent="0.25">
      <c r="F948" s="2"/>
      <c r="G948" s="2"/>
      <c r="H948" s="2"/>
      <c r="I948" s="2"/>
      <c r="J948" s="2"/>
      <c r="K948" s="2"/>
      <c r="L948" s="2"/>
      <c r="M948" s="2"/>
      <c r="N948" s="2"/>
      <c r="O948" s="2"/>
      <c r="P948" s="2"/>
      <c r="Q948" s="2"/>
      <c r="R948" s="2"/>
      <c r="S948" s="2"/>
      <c r="T948" s="2"/>
      <c r="U948" s="2"/>
      <c r="V948" s="2"/>
      <c r="W948" s="2"/>
      <c r="X948" s="2"/>
      <c r="Y948" s="2"/>
      <c r="Z948" s="2"/>
    </row>
    <row r="949" spans="6:26" ht="15.75" customHeight="1" x14ac:dyDescent="0.25">
      <c r="F949" s="2"/>
      <c r="G949" s="2"/>
      <c r="H949" s="2"/>
      <c r="I949" s="2"/>
      <c r="J949" s="2"/>
      <c r="K949" s="2"/>
      <c r="L949" s="2"/>
      <c r="M949" s="2"/>
      <c r="N949" s="2"/>
      <c r="O949" s="2"/>
      <c r="P949" s="2"/>
      <c r="Q949" s="2"/>
      <c r="R949" s="2"/>
      <c r="S949" s="2"/>
      <c r="T949" s="2"/>
      <c r="U949" s="2"/>
      <c r="V949" s="2"/>
      <c r="W949" s="2"/>
      <c r="X949" s="2"/>
      <c r="Y949" s="2"/>
      <c r="Z949" s="2"/>
    </row>
    <row r="950" spans="6:26" ht="15.75" customHeight="1" x14ac:dyDescent="0.25">
      <c r="F950" s="2"/>
      <c r="G950" s="2"/>
      <c r="H950" s="2"/>
      <c r="I950" s="2"/>
      <c r="J950" s="2"/>
      <c r="K950" s="2"/>
      <c r="L950" s="2"/>
      <c r="M950" s="2"/>
      <c r="N950" s="2"/>
      <c r="O950" s="2"/>
      <c r="P950" s="2"/>
      <c r="Q950" s="2"/>
      <c r="R950" s="2"/>
      <c r="S950" s="2"/>
      <c r="T950" s="2"/>
      <c r="U950" s="2"/>
      <c r="V950" s="2"/>
      <c r="W950" s="2"/>
      <c r="X950" s="2"/>
      <c r="Y950" s="2"/>
      <c r="Z950" s="2"/>
    </row>
    <row r="951" spans="6:26" ht="15.75" customHeight="1" x14ac:dyDescent="0.25">
      <c r="F951" s="2"/>
      <c r="G951" s="2"/>
      <c r="H951" s="2"/>
      <c r="I951" s="2"/>
      <c r="J951" s="2"/>
      <c r="K951" s="2"/>
      <c r="L951" s="2"/>
      <c r="M951" s="2"/>
      <c r="N951" s="2"/>
      <c r="O951" s="2"/>
      <c r="P951" s="2"/>
      <c r="Q951" s="2"/>
      <c r="R951" s="2"/>
      <c r="S951" s="2"/>
      <c r="T951" s="2"/>
      <c r="U951" s="2"/>
      <c r="V951" s="2"/>
      <c r="W951" s="2"/>
      <c r="X951" s="2"/>
      <c r="Y951" s="2"/>
      <c r="Z951" s="2"/>
    </row>
    <row r="952" spans="6:26" ht="15.75" customHeight="1" x14ac:dyDescent="0.25">
      <c r="F952" s="2"/>
      <c r="G952" s="2"/>
      <c r="H952" s="2"/>
      <c r="I952" s="2"/>
      <c r="J952" s="2"/>
      <c r="K952" s="2"/>
      <c r="L952" s="2"/>
      <c r="M952" s="2"/>
      <c r="N952" s="2"/>
      <c r="O952" s="2"/>
      <c r="P952" s="2"/>
      <c r="Q952" s="2"/>
      <c r="R952" s="2"/>
      <c r="S952" s="2"/>
      <c r="T952" s="2"/>
      <c r="U952" s="2"/>
      <c r="V952" s="2"/>
      <c r="W952" s="2"/>
      <c r="X952" s="2"/>
      <c r="Y952" s="2"/>
      <c r="Z952" s="2"/>
    </row>
    <row r="953" spans="6:26" ht="15.75" customHeight="1" x14ac:dyDescent="0.25">
      <c r="F953" s="2"/>
      <c r="G953" s="2"/>
      <c r="H953" s="2"/>
      <c r="I953" s="2"/>
      <c r="J953" s="2"/>
      <c r="K953" s="2"/>
      <c r="L953" s="2"/>
      <c r="M953" s="2"/>
      <c r="N953" s="2"/>
      <c r="O953" s="2"/>
      <c r="P953" s="2"/>
      <c r="Q953" s="2"/>
      <c r="R953" s="2"/>
      <c r="S953" s="2"/>
      <c r="T953" s="2"/>
      <c r="U953" s="2"/>
      <c r="V953" s="2"/>
      <c r="W953" s="2"/>
      <c r="X953" s="2"/>
      <c r="Y953" s="2"/>
      <c r="Z953" s="2"/>
    </row>
    <row r="954" spans="6:26" ht="15.75" customHeight="1" x14ac:dyDescent="0.25">
      <c r="F954" s="2"/>
      <c r="G954" s="2"/>
      <c r="H954" s="2"/>
      <c r="I954" s="2"/>
      <c r="J954" s="2"/>
      <c r="K954" s="2"/>
      <c r="L954" s="2"/>
      <c r="M954" s="2"/>
      <c r="N954" s="2"/>
      <c r="O954" s="2"/>
      <c r="P954" s="2"/>
      <c r="Q954" s="2"/>
      <c r="R954" s="2"/>
      <c r="S954" s="2"/>
      <c r="T954" s="2"/>
      <c r="U954" s="2"/>
      <c r="V954" s="2"/>
      <c r="W954" s="2"/>
      <c r="X954" s="2"/>
      <c r="Y954" s="2"/>
      <c r="Z954" s="2"/>
    </row>
    <row r="955" spans="6:26" ht="15.75" customHeight="1" x14ac:dyDescent="0.25">
      <c r="F955" s="2"/>
      <c r="G955" s="2"/>
      <c r="H955" s="2"/>
      <c r="I955" s="2"/>
      <c r="J955" s="2"/>
      <c r="K955" s="2"/>
      <c r="L955" s="2"/>
      <c r="M955" s="2"/>
      <c r="N955" s="2"/>
      <c r="O955" s="2"/>
      <c r="P955" s="2"/>
      <c r="Q955" s="2"/>
      <c r="R955" s="2"/>
      <c r="S955" s="2"/>
      <c r="T955" s="2"/>
      <c r="U955" s="2"/>
      <c r="V955" s="2"/>
      <c r="W955" s="2"/>
      <c r="X955" s="2"/>
      <c r="Y955" s="2"/>
      <c r="Z955" s="2"/>
    </row>
    <row r="956" spans="6:26" ht="15.75" customHeight="1" x14ac:dyDescent="0.25">
      <c r="F956" s="2"/>
      <c r="G956" s="2"/>
      <c r="H956" s="2"/>
      <c r="I956" s="2"/>
      <c r="J956" s="2"/>
      <c r="K956" s="2"/>
      <c r="L956" s="2"/>
      <c r="M956" s="2"/>
      <c r="N956" s="2"/>
      <c r="O956" s="2"/>
      <c r="P956" s="2"/>
      <c r="Q956" s="2"/>
      <c r="R956" s="2"/>
      <c r="S956" s="2"/>
      <c r="T956" s="2"/>
      <c r="U956" s="2"/>
      <c r="V956" s="2"/>
      <c r="W956" s="2"/>
      <c r="X956" s="2"/>
      <c r="Y956" s="2"/>
      <c r="Z956" s="2"/>
    </row>
    <row r="957" spans="6:26" ht="15.75" customHeight="1" x14ac:dyDescent="0.25">
      <c r="F957" s="2"/>
      <c r="G957" s="2"/>
      <c r="H957" s="2"/>
      <c r="I957" s="2"/>
      <c r="J957" s="2"/>
      <c r="K957" s="2"/>
      <c r="L957" s="2"/>
      <c r="M957" s="2"/>
      <c r="N957" s="2"/>
      <c r="O957" s="2"/>
      <c r="P957" s="2"/>
      <c r="Q957" s="2"/>
      <c r="R957" s="2"/>
      <c r="S957" s="2"/>
      <c r="T957" s="2"/>
      <c r="U957" s="2"/>
      <c r="V957" s="2"/>
      <c r="W957" s="2"/>
      <c r="X957" s="2"/>
      <c r="Y957" s="2"/>
      <c r="Z957" s="2"/>
    </row>
    <row r="958" spans="6:26" ht="15.75" customHeight="1" x14ac:dyDescent="0.25">
      <c r="F958" s="2"/>
      <c r="G958" s="2"/>
      <c r="H958" s="2"/>
      <c r="I958" s="2"/>
      <c r="J958" s="2"/>
      <c r="K958" s="2"/>
      <c r="L958" s="2"/>
      <c r="M958" s="2"/>
      <c r="N958" s="2"/>
      <c r="O958" s="2"/>
      <c r="P958" s="2"/>
      <c r="Q958" s="2"/>
      <c r="R958" s="2"/>
      <c r="S958" s="2"/>
      <c r="T958" s="2"/>
      <c r="U958" s="2"/>
      <c r="V958" s="2"/>
      <c r="W958" s="2"/>
      <c r="X958" s="2"/>
      <c r="Y958" s="2"/>
      <c r="Z958" s="2"/>
    </row>
    <row r="959" spans="6:26" ht="15.75" customHeight="1" x14ac:dyDescent="0.25">
      <c r="F959" s="2"/>
      <c r="G959" s="2"/>
      <c r="H959" s="2"/>
      <c r="I959" s="2"/>
      <c r="J959" s="2"/>
      <c r="K959" s="2"/>
      <c r="L959" s="2"/>
      <c r="M959" s="2"/>
      <c r="N959" s="2"/>
      <c r="O959" s="2"/>
      <c r="P959" s="2"/>
      <c r="Q959" s="2"/>
      <c r="R959" s="2"/>
      <c r="S959" s="2"/>
      <c r="T959" s="2"/>
      <c r="U959" s="2"/>
      <c r="V959" s="2"/>
      <c r="W959" s="2"/>
      <c r="X959" s="2"/>
      <c r="Y959" s="2"/>
      <c r="Z959" s="2"/>
    </row>
    <row r="960" spans="6:26" ht="15.75" customHeight="1" x14ac:dyDescent="0.25">
      <c r="F960" s="2"/>
      <c r="G960" s="2"/>
      <c r="H960" s="2"/>
      <c r="I960" s="2"/>
      <c r="J960" s="2"/>
      <c r="K960" s="2"/>
      <c r="L960" s="2"/>
      <c r="M960" s="2"/>
      <c r="N960" s="2"/>
      <c r="O960" s="2"/>
      <c r="P960" s="2"/>
      <c r="Q960" s="2"/>
      <c r="R960" s="2"/>
      <c r="S960" s="2"/>
      <c r="T960" s="2"/>
      <c r="U960" s="2"/>
      <c r="V960" s="2"/>
      <c r="W960" s="2"/>
      <c r="X960" s="2"/>
      <c r="Y960" s="2"/>
      <c r="Z960" s="2"/>
    </row>
    <row r="961" spans="6:26" ht="15.75" customHeight="1" x14ac:dyDescent="0.25">
      <c r="F961" s="2"/>
      <c r="G961" s="2"/>
      <c r="H961" s="2"/>
      <c r="I961" s="2"/>
      <c r="J961" s="2"/>
      <c r="K961" s="2"/>
      <c r="L961" s="2"/>
      <c r="M961" s="2"/>
      <c r="N961" s="2"/>
      <c r="O961" s="2"/>
      <c r="P961" s="2"/>
      <c r="Q961" s="2"/>
      <c r="R961" s="2"/>
      <c r="S961" s="2"/>
      <c r="T961" s="2"/>
      <c r="U961" s="2"/>
      <c r="V961" s="2"/>
      <c r="W961" s="2"/>
      <c r="X961" s="2"/>
      <c r="Y961" s="2"/>
      <c r="Z961" s="2"/>
    </row>
    <row r="962" spans="6:26" ht="15.75" customHeight="1" x14ac:dyDescent="0.25">
      <c r="F962" s="2"/>
      <c r="G962" s="2"/>
      <c r="H962" s="2"/>
      <c r="I962" s="2"/>
      <c r="J962" s="2"/>
      <c r="K962" s="2"/>
      <c r="L962" s="2"/>
      <c r="M962" s="2"/>
      <c r="N962" s="2"/>
      <c r="O962" s="2"/>
      <c r="P962" s="2"/>
      <c r="Q962" s="2"/>
      <c r="R962" s="2"/>
      <c r="S962" s="2"/>
      <c r="T962" s="2"/>
      <c r="U962" s="2"/>
      <c r="V962" s="2"/>
      <c r="W962" s="2"/>
      <c r="X962" s="2"/>
      <c r="Y962" s="2"/>
      <c r="Z962" s="2"/>
    </row>
    <row r="963" spans="6:26" ht="15.75" customHeight="1" x14ac:dyDescent="0.25">
      <c r="F963" s="2"/>
      <c r="G963" s="2"/>
      <c r="H963" s="2"/>
      <c r="I963" s="2"/>
      <c r="J963" s="2"/>
      <c r="K963" s="2"/>
      <c r="L963" s="2"/>
      <c r="M963" s="2"/>
      <c r="N963" s="2"/>
      <c r="O963" s="2"/>
      <c r="P963" s="2"/>
      <c r="Q963" s="2"/>
      <c r="R963" s="2"/>
      <c r="S963" s="2"/>
      <c r="T963" s="2"/>
      <c r="U963" s="2"/>
      <c r="V963" s="2"/>
      <c r="W963" s="2"/>
      <c r="X963" s="2"/>
      <c r="Y963" s="2"/>
      <c r="Z963" s="2"/>
    </row>
    <row r="964" spans="6:26" ht="15.75" customHeight="1" x14ac:dyDescent="0.25">
      <c r="F964" s="2"/>
      <c r="G964" s="2"/>
      <c r="H964" s="2"/>
      <c r="I964" s="2"/>
      <c r="J964" s="2"/>
      <c r="K964" s="2"/>
      <c r="L964" s="2"/>
      <c r="M964" s="2"/>
      <c r="N964" s="2"/>
      <c r="O964" s="2"/>
      <c r="P964" s="2"/>
      <c r="Q964" s="2"/>
      <c r="R964" s="2"/>
      <c r="S964" s="2"/>
      <c r="T964" s="2"/>
      <c r="U964" s="2"/>
      <c r="V964" s="2"/>
      <c r="W964" s="2"/>
      <c r="X964" s="2"/>
      <c r="Y964" s="2"/>
      <c r="Z964" s="2"/>
    </row>
    <row r="965" spans="6:26" ht="15.75" customHeight="1" x14ac:dyDescent="0.25">
      <c r="F965" s="2"/>
      <c r="G965" s="2"/>
      <c r="H965" s="2"/>
      <c r="I965" s="2"/>
      <c r="J965" s="2"/>
      <c r="K965" s="2"/>
      <c r="L965" s="2"/>
      <c r="M965" s="2"/>
      <c r="N965" s="2"/>
      <c r="O965" s="2"/>
      <c r="P965" s="2"/>
      <c r="Q965" s="2"/>
      <c r="R965" s="2"/>
      <c r="S965" s="2"/>
      <c r="T965" s="2"/>
      <c r="U965" s="2"/>
      <c r="V965" s="2"/>
      <c r="W965" s="2"/>
      <c r="X965" s="2"/>
      <c r="Y965" s="2"/>
      <c r="Z965" s="2"/>
    </row>
    <row r="966" spans="6:26" ht="15.75" customHeight="1" x14ac:dyDescent="0.25">
      <c r="F966" s="2"/>
      <c r="G966" s="2"/>
      <c r="H966" s="2"/>
      <c r="I966" s="2"/>
      <c r="J966" s="2"/>
      <c r="K966" s="2"/>
      <c r="L966" s="2"/>
      <c r="M966" s="2"/>
      <c r="N966" s="2"/>
      <c r="O966" s="2"/>
      <c r="P966" s="2"/>
      <c r="Q966" s="2"/>
      <c r="R966" s="2"/>
      <c r="S966" s="2"/>
      <c r="T966" s="2"/>
      <c r="U966" s="2"/>
      <c r="V966" s="2"/>
      <c r="W966" s="2"/>
      <c r="X966" s="2"/>
      <c r="Y966" s="2"/>
      <c r="Z966" s="2"/>
    </row>
    <row r="967" spans="6:26" ht="15.75" customHeight="1" x14ac:dyDescent="0.25">
      <c r="F967" s="2"/>
      <c r="G967" s="2"/>
      <c r="H967" s="2"/>
      <c r="I967" s="2"/>
      <c r="J967" s="2"/>
      <c r="K967" s="2"/>
      <c r="L967" s="2"/>
      <c r="M967" s="2"/>
      <c r="N967" s="2"/>
      <c r="O967" s="2"/>
      <c r="P967" s="2"/>
      <c r="Q967" s="2"/>
      <c r="R967" s="2"/>
      <c r="S967" s="2"/>
      <c r="T967" s="2"/>
      <c r="U967" s="2"/>
      <c r="V967" s="2"/>
      <c r="W967" s="2"/>
      <c r="X967" s="2"/>
      <c r="Y967" s="2"/>
      <c r="Z967" s="2"/>
    </row>
    <row r="968" spans="6:26" ht="15.75" customHeight="1" x14ac:dyDescent="0.25">
      <c r="F968" s="2"/>
      <c r="G968" s="2"/>
      <c r="H968" s="2"/>
      <c r="I968" s="2"/>
      <c r="J968" s="2"/>
      <c r="K968" s="2"/>
      <c r="L968" s="2"/>
      <c r="M968" s="2"/>
      <c r="N968" s="2"/>
      <c r="O968" s="2"/>
      <c r="P968" s="2"/>
      <c r="Q968" s="2"/>
      <c r="R968" s="2"/>
      <c r="S968" s="2"/>
      <c r="T968" s="2"/>
      <c r="U968" s="2"/>
      <c r="V968" s="2"/>
      <c r="W968" s="2"/>
      <c r="X968" s="2"/>
      <c r="Y968" s="2"/>
      <c r="Z968" s="2"/>
    </row>
    <row r="969" spans="6:26" ht="15.75" customHeight="1" x14ac:dyDescent="0.25">
      <c r="F969" s="2"/>
      <c r="G969" s="2"/>
      <c r="H969" s="2"/>
      <c r="I969" s="2"/>
      <c r="J969" s="2"/>
      <c r="K969" s="2"/>
      <c r="L969" s="2"/>
      <c r="M969" s="2"/>
      <c r="N969" s="2"/>
      <c r="O969" s="2"/>
      <c r="P969" s="2"/>
      <c r="Q969" s="2"/>
      <c r="R969" s="2"/>
      <c r="S969" s="2"/>
      <c r="T969" s="2"/>
      <c r="U969" s="2"/>
      <c r="V969" s="2"/>
      <c r="W969" s="2"/>
      <c r="X969" s="2"/>
      <c r="Y969" s="2"/>
      <c r="Z969" s="2"/>
    </row>
    <row r="970" spans="6:26" ht="15.75" customHeight="1" x14ac:dyDescent="0.25">
      <c r="F970" s="2"/>
      <c r="G970" s="2"/>
      <c r="H970" s="2"/>
      <c r="I970" s="2"/>
      <c r="J970" s="2"/>
      <c r="K970" s="2"/>
      <c r="L970" s="2"/>
      <c r="M970" s="2"/>
      <c r="N970" s="2"/>
      <c r="O970" s="2"/>
      <c r="P970" s="2"/>
      <c r="Q970" s="2"/>
      <c r="R970" s="2"/>
      <c r="S970" s="2"/>
      <c r="T970" s="2"/>
      <c r="U970" s="2"/>
      <c r="V970" s="2"/>
      <c r="W970" s="2"/>
      <c r="X970" s="2"/>
      <c r="Y970" s="2"/>
      <c r="Z970" s="2"/>
    </row>
    <row r="971" spans="6:26" ht="15.75" customHeight="1" x14ac:dyDescent="0.25">
      <c r="F971" s="2"/>
      <c r="G971" s="2"/>
      <c r="H971" s="2"/>
      <c r="I971" s="2"/>
      <c r="J971" s="2"/>
      <c r="K971" s="2"/>
      <c r="L971" s="2"/>
      <c r="M971" s="2"/>
      <c r="N971" s="2"/>
      <c r="O971" s="2"/>
      <c r="P971" s="2"/>
      <c r="Q971" s="2"/>
      <c r="R971" s="2"/>
      <c r="S971" s="2"/>
      <c r="T971" s="2"/>
      <c r="U971" s="2"/>
      <c r="V971" s="2"/>
      <c r="W971" s="2"/>
      <c r="X971" s="2"/>
      <c r="Y971" s="2"/>
      <c r="Z971" s="2"/>
    </row>
    <row r="972" spans="6:26" ht="15.75" customHeight="1" x14ac:dyDescent="0.25">
      <c r="F972" s="2"/>
      <c r="G972" s="2"/>
      <c r="H972" s="2"/>
      <c r="I972" s="2"/>
      <c r="J972" s="2"/>
      <c r="K972" s="2"/>
      <c r="L972" s="2"/>
      <c r="M972" s="2"/>
      <c r="N972" s="2"/>
      <c r="O972" s="2"/>
      <c r="P972" s="2"/>
      <c r="Q972" s="2"/>
      <c r="R972" s="2"/>
      <c r="S972" s="2"/>
      <c r="T972" s="2"/>
      <c r="U972" s="2"/>
      <c r="V972" s="2"/>
      <c r="W972" s="2"/>
      <c r="X972" s="2"/>
      <c r="Y972" s="2"/>
      <c r="Z972" s="2"/>
    </row>
    <row r="973" spans="6:26" ht="15.75" customHeight="1" x14ac:dyDescent="0.25">
      <c r="F973" s="2"/>
      <c r="G973" s="2"/>
      <c r="H973" s="2"/>
      <c r="I973" s="2"/>
      <c r="J973" s="2"/>
      <c r="K973" s="2"/>
      <c r="L973" s="2"/>
      <c r="M973" s="2"/>
      <c r="N973" s="2"/>
      <c r="O973" s="2"/>
      <c r="P973" s="2"/>
      <c r="Q973" s="2"/>
      <c r="R973" s="2"/>
      <c r="S973" s="2"/>
      <c r="T973" s="2"/>
      <c r="U973" s="2"/>
      <c r="V973" s="2"/>
      <c r="W973" s="2"/>
      <c r="X973" s="2"/>
      <c r="Y973" s="2"/>
      <c r="Z973" s="2"/>
    </row>
    <row r="974" spans="6:26" ht="15.75" customHeight="1" x14ac:dyDescent="0.25">
      <c r="F974" s="2"/>
      <c r="G974" s="2"/>
      <c r="H974" s="2"/>
      <c r="I974" s="2"/>
      <c r="J974" s="2"/>
      <c r="K974" s="2"/>
      <c r="L974" s="2"/>
      <c r="M974" s="2"/>
      <c r="N974" s="2"/>
      <c r="O974" s="2"/>
      <c r="P974" s="2"/>
      <c r="Q974" s="2"/>
      <c r="R974" s="2"/>
      <c r="S974" s="2"/>
      <c r="T974" s="2"/>
      <c r="U974" s="2"/>
      <c r="V974" s="2"/>
      <c r="W974" s="2"/>
      <c r="X974" s="2"/>
      <c r="Y974" s="2"/>
      <c r="Z974" s="2"/>
    </row>
    <row r="975" spans="6:26" ht="15.75" customHeight="1" x14ac:dyDescent="0.25">
      <c r="F975" s="2"/>
      <c r="G975" s="2"/>
      <c r="H975" s="2"/>
      <c r="I975" s="2"/>
      <c r="J975" s="2"/>
      <c r="K975" s="2"/>
      <c r="L975" s="2"/>
      <c r="M975" s="2"/>
      <c r="N975" s="2"/>
      <c r="O975" s="2"/>
      <c r="P975" s="2"/>
      <c r="Q975" s="2"/>
      <c r="R975" s="2"/>
      <c r="S975" s="2"/>
      <c r="T975" s="2"/>
      <c r="U975" s="2"/>
      <c r="V975" s="2"/>
      <c r="W975" s="2"/>
      <c r="X975" s="2"/>
      <c r="Y975" s="2"/>
      <c r="Z975" s="2"/>
    </row>
    <row r="976" spans="6:26" ht="15.75" customHeight="1" x14ac:dyDescent="0.25">
      <c r="F976" s="2"/>
      <c r="G976" s="2"/>
      <c r="H976" s="2"/>
      <c r="I976" s="2"/>
      <c r="J976" s="2"/>
      <c r="K976" s="2"/>
      <c r="L976" s="2"/>
      <c r="M976" s="2"/>
      <c r="N976" s="2"/>
      <c r="O976" s="2"/>
      <c r="P976" s="2"/>
      <c r="Q976" s="2"/>
      <c r="R976" s="2"/>
      <c r="S976" s="2"/>
      <c r="T976" s="2"/>
      <c r="U976" s="2"/>
      <c r="V976" s="2"/>
      <c r="W976" s="2"/>
      <c r="X976" s="2"/>
      <c r="Y976" s="2"/>
      <c r="Z976" s="2"/>
    </row>
    <row r="977" spans="6:26" ht="15.75" customHeight="1" x14ac:dyDescent="0.25">
      <c r="F977" s="2"/>
      <c r="G977" s="2"/>
      <c r="H977" s="2"/>
      <c r="I977" s="2"/>
      <c r="J977" s="2"/>
      <c r="K977" s="2"/>
      <c r="L977" s="2"/>
      <c r="M977" s="2"/>
      <c r="N977" s="2"/>
      <c r="O977" s="2"/>
      <c r="P977" s="2"/>
      <c r="Q977" s="2"/>
      <c r="R977" s="2"/>
      <c r="S977" s="2"/>
      <c r="T977" s="2"/>
      <c r="U977" s="2"/>
      <c r="V977" s="2"/>
      <c r="W977" s="2"/>
      <c r="X977" s="2"/>
      <c r="Y977" s="2"/>
      <c r="Z977" s="2"/>
    </row>
    <row r="978" spans="6:26" ht="15.75" customHeight="1" x14ac:dyDescent="0.25">
      <c r="F978" s="2"/>
      <c r="G978" s="2"/>
      <c r="H978" s="2"/>
      <c r="I978" s="2"/>
      <c r="J978" s="2"/>
      <c r="K978" s="2"/>
      <c r="L978" s="2"/>
      <c r="M978" s="2"/>
      <c r="N978" s="2"/>
      <c r="O978" s="2"/>
      <c r="P978" s="2"/>
      <c r="Q978" s="2"/>
      <c r="R978" s="2"/>
      <c r="S978" s="2"/>
      <c r="T978" s="2"/>
      <c r="U978" s="2"/>
      <c r="V978" s="2"/>
      <c r="W978" s="2"/>
      <c r="X978" s="2"/>
      <c r="Y978" s="2"/>
      <c r="Z978" s="2"/>
    </row>
    <row r="979" spans="6:26" ht="15.75" customHeight="1" x14ac:dyDescent="0.25">
      <c r="F979" s="2"/>
      <c r="G979" s="2"/>
      <c r="H979" s="2"/>
      <c r="I979" s="2"/>
      <c r="J979" s="2"/>
      <c r="K979" s="2"/>
      <c r="L979" s="2"/>
      <c r="M979" s="2"/>
      <c r="N979" s="2"/>
      <c r="O979" s="2"/>
      <c r="P979" s="2"/>
      <c r="Q979" s="2"/>
      <c r="R979" s="2"/>
      <c r="S979" s="2"/>
      <c r="T979" s="2"/>
      <c r="U979" s="2"/>
      <c r="V979" s="2"/>
      <c r="W979" s="2"/>
      <c r="X979" s="2"/>
      <c r="Y979" s="2"/>
      <c r="Z979" s="2"/>
    </row>
    <row r="980" spans="6:26" ht="15.75" customHeight="1" x14ac:dyDescent="0.25">
      <c r="F980" s="2"/>
      <c r="G980" s="2"/>
      <c r="H980" s="2"/>
      <c r="I980" s="2"/>
      <c r="J980" s="2"/>
      <c r="K980" s="2"/>
      <c r="L980" s="2"/>
      <c r="M980" s="2"/>
      <c r="N980" s="2"/>
      <c r="O980" s="2"/>
      <c r="P980" s="2"/>
      <c r="Q980" s="2"/>
      <c r="R980" s="2"/>
      <c r="S980" s="2"/>
      <c r="T980" s="2"/>
      <c r="U980" s="2"/>
      <c r="V980" s="2"/>
      <c r="W980" s="2"/>
      <c r="X980" s="2"/>
      <c r="Y980" s="2"/>
      <c r="Z980" s="2"/>
    </row>
    <row r="981" spans="6:26" ht="15.75" customHeight="1" x14ac:dyDescent="0.25">
      <c r="F981" s="2"/>
      <c r="G981" s="2"/>
      <c r="H981" s="2"/>
      <c r="I981" s="2"/>
      <c r="J981" s="2"/>
      <c r="K981" s="2"/>
      <c r="L981" s="2"/>
      <c r="M981" s="2"/>
      <c r="N981" s="2"/>
      <c r="O981" s="2"/>
      <c r="P981" s="2"/>
      <c r="Q981" s="2"/>
      <c r="R981" s="2"/>
      <c r="S981" s="2"/>
      <c r="T981" s="2"/>
      <c r="U981" s="2"/>
      <c r="V981" s="2"/>
      <c r="W981" s="2"/>
      <c r="X981" s="2"/>
      <c r="Y981" s="2"/>
      <c r="Z981" s="2"/>
    </row>
    <row r="982" spans="6:26" ht="15.75" customHeight="1" x14ac:dyDescent="0.25">
      <c r="F982" s="2"/>
      <c r="G982" s="2"/>
      <c r="H982" s="2"/>
      <c r="I982" s="2"/>
      <c r="J982" s="2"/>
      <c r="K982" s="2"/>
      <c r="L982" s="2"/>
      <c r="M982" s="2"/>
      <c r="N982" s="2"/>
      <c r="O982" s="2"/>
      <c r="P982" s="2"/>
      <c r="Q982" s="2"/>
      <c r="R982" s="2"/>
      <c r="S982" s="2"/>
      <c r="T982" s="2"/>
      <c r="U982" s="2"/>
      <c r="V982" s="2"/>
      <c r="W982" s="2"/>
      <c r="X982" s="2"/>
      <c r="Y982" s="2"/>
      <c r="Z982" s="2"/>
    </row>
    <row r="983" spans="6:26" ht="15.75" customHeight="1" x14ac:dyDescent="0.25">
      <c r="F983" s="2"/>
      <c r="G983" s="2"/>
      <c r="H983" s="2"/>
      <c r="I983" s="2"/>
      <c r="J983" s="2"/>
      <c r="K983" s="2"/>
      <c r="L983" s="2"/>
      <c r="M983" s="2"/>
      <c r="N983" s="2"/>
      <c r="O983" s="2"/>
      <c r="P983" s="2"/>
      <c r="Q983" s="2"/>
      <c r="R983" s="2"/>
      <c r="S983" s="2"/>
      <c r="T983" s="2"/>
      <c r="U983" s="2"/>
      <c r="V983" s="2"/>
      <c r="W983" s="2"/>
      <c r="X983" s="2"/>
      <c r="Y983" s="2"/>
      <c r="Z983" s="2"/>
    </row>
    <row r="984" spans="6:26" ht="15.75" customHeight="1" x14ac:dyDescent="0.25">
      <c r="F984" s="2"/>
      <c r="G984" s="2"/>
      <c r="H984" s="2"/>
      <c r="I984" s="2"/>
      <c r="J984" s="2"/>
      <c r="K984" s="2"/>
      <c r="L984" s="2"/>
      <c r="M984" s="2"/>
      <c r="N984" s="2"/>
      <c r="O984" s="2"/>
      <c r="P984" s="2"/>
      <c r="Q984" s="2"/>
      <c r="R984" s="2"/>
      <c r="S984" s="2"/>
      <c r="T984" s="2"/>
      <c r="U984" s="2"/>
      <c r="V984" s="2"/>
      <c r="W984" s="2"/>
      <c r="X984" s="2"/>
      <c r="Y984" s="2"/>
      <c r="Z984" s="2"/>
    </row>
    <row r="985" spans="6:26" ht="15.75" customHeight="1" x14ac:dyDescent="0.25">
      <c r="F985" s="2"/>
      <c r="G985" s="2"/>
      <c r="H985" s="2"/>
      <c r="I985" s="2"/>
      <c r="J985" s="2"/>
      <c r="K985" s="2"/>
      <c r="L985" s="2"/>
      <c r="M985" s="2"/>
      <c r="N985" s="2"/>
      <c r="O985" s="2"/>
      <c r="P985" s="2"/>
      <c r="Q985" s="2"/>
      <c r="R985" s="2"/>
      <c r="S985" s="2"/>
      <c r="T985" s="2"/>
      <c r="U985" s="2"/>
      <c r="V985" s="2"/>
      <c r="W985" s="2"/>
      <c r="X985" s="2"/>
      <c r="Y985" s="2"/>
      <c r="Z985" s="2"/>
    </row>
    <row r="986" spans="6:26" ht="15.75" customHeight="1" x14ac:dyDescent="0.25">
      <c r="F986" s="2"/>
      <c r="G986" s="2"/>
      <c r="H986" s="2"/>
      <c r="I986" s="2"/>
      <c r="J986" s="2"/>
      <c r="K986" s="2"/>
      <c r="L986" s="2"/>
      <c r="M986" s="2"/>
      <c r="N986" s="2"/>
      <c r="O986" s="2"/>
      <c r="P986" s="2"/>
      <c r="Q986" s="2"/>
      <c r="R986" s="2"/>
      <c r="S986" s="2"/>
      <c r="T986" s="2"/>
      <c r="U986" s="2"/>
      <c r="V986" s="2"/>
      <c r="W986" s="2"/>
      <c r="X986" s="2"/>
      <c r="Y986" s="2"/>
      <c r="Z986" s="2"/>
    </row>
    <row r="987" spans="6:26" ht="15.75" customHeight="1" x14ac:dyDescent="0.25">
      <c r="F987" s="2"/>
      <c r="G987" s="2"/>
      <c r="H987" s="2"/>
      <c r="I987" s="2"/>
      <c r="J987" s="2"/>
      <c r="K987" s="2"/>
      <c r="L987" s="2"/>
      <c r="M987" s="2"/>
      <c r="N987" s="2"/>
      <c r="O987" s="2"/>
      <c r="P987" s="2"/>
      <c r="Q987" s="2"/>
      <c r="R987" s="2"/>
      <c r="S987" s="2"/>
      <c r="T987" s="2"/>
      <c r="U987" s="2"/>
      <c r="V987" s="2"/>
      <c r="W987" s="2"/>
      <c r="X987" s="2"/>
      <c r="Y987" s="2"/>
      <c r="Z987" s="2"/>
    </row>
    <row r="988" spans="6:26" ht="15.75" customHeight="1" x14ac:dyDescent="0.25">
      <c r="F988" s="2"/>
      <c r="G988" s="2"/>
      <c r="H988" s="2"/>
      <c r="I988" s="2"/>
      <c r="J988" s="2"/>
      <c r="K988" s="2"/>
      <c r="L988" s="2"/>
      <c r="M988" s="2"/>
      <c r="N988" s="2"/>
      <c r="O988" s="2"/>
      <c r="P988" s="2"/>
      <c r="Q988" s="2"/>
      <c r="R988" s="2"/>
      <c r="S988" s="2"/>
      <c r="T988" s="2"/>
      <c r="U988" s="2"/>
      <c r="V988" s="2"/>
      <c r="W988" s="2"/>
      <c r="X988" s="2"/>
      <c r="Y988" s="2"/>
      <c r="Z988" s="2"/>
    </row>
    <row r="989" spans="6:26" ht="15.75" customHeight="1" x14ac:dyDescent="0.25">
      <c r="F989" s="2"/>
      <c r="G989" s="2"/>
      <c r="H989" s="2"/>
      <c r="I989" s="2"/>
      <c r="J989" s="2"/>
      <c r="K989" s="2"/>
      <c r="L989" s="2"/>
      <c r="M989" s="2"/>
      <c r="N989" s="2"/>
      <c r="O989" s="2"/>
      <c r="P989" s="2"/>
      <c r="Q989" s="2"/>
      <c r="R989" s="2"/>
      <c r="S989" s="2"/>
      <c r="T989" s="2"/>
      <c r="U989" s="2"/>
      <c r="V989" s="2"/>
      <c r="W989" s="2"/>
      <c r="X989" s="2"/>
      <c r="Y989" s="2"/>
      <c r="Z989" s="2"/>
    </row>
    <row r="990" spans="6:26" ht="15.75" customHeight="1" x14ac:dyDescent="0.25">
      <c r="F990" s="2"/>
      <c r="G990" s="2"/>
      <c r="H990" s="2"/>
      <c r="I990" s="2"/>
      <c r="J990" s="2"/>
      <c r="K990" s="2"/>
      <c r="L990" s="2"/>
      <c r="M990" s="2"/>
      <c r="N990" s="2"/>
      <c r="O990" s="2"/>
      <c r="P990" s="2"/>
      <c r="Q990" s="2"/>
      <c r="R990" s="2"/>
      <c r="S990" s="2"/>
      <c r="T990" s="2"/>
      <c r="U990" s="2"/>
      <c r="V990" s="2"/>
      <c r="W990" s="2"/>
      <c r="X990" s="2"/>
      <c r="Y990" s="2"/>
      <c r="Z990" s="2"/>
    </row>
    <row r="991" spans="6:26" ht="15.75" customHeight="1" x14ac:dyDescent="0.25">
      <c r="F991" s="2"/>
      <c r="G991" s="2"/>
      <c r="H991" s="2"/>
      <c r="I991" s="2"/>
      <c r="J991" s="2"/>
      <c r="K991" s="2"/>
      <c r="L991" s="2"/>
      <c r="M991" s="2"/>
      <c r="N991" s="2"/>
      <c r="O991" s="2"/>
      <c r="P991" s="2"/>
      <c r="Q991" s="2"/>
      <c r="R991" s="2"/>
      <c r="S991" s="2"/>
      <c r="T991" s="2"/>
      <c r="U991" s="2"/>
      <c r="V991" s="2"/>
      <c r="W991" s="2"/>
      <c r="X991" s="2"/>
      <c r="Y991" s="2"/>
      <c r="Z991" s="2"/>
    </row>
    <row r="992" spans="6:26" ht="15.75" customHeight="1" x14ac:dyDescent="0.25">
      <c r="F992" s="2"/>
      <c r="G992" s="2"/>
      <c r="H992" s="2"/>
      <c r="I992" s="2"/>
      <c r="J992" s="2"/>
      <c r="K992" s="2"/>
      <c r="L992" s="2"/>
      <c r="M992" s="2"/>
      <c r="N992" s="2"/>
      <c r="O992" s="2"/>
      <c r="P992" s="2"/>
      <c r="Q992" s="2"/>
      <c r="R992" s="2"/>
      <c r="S992" s="2"/>
      <c r="T992" s="2"/>
      <c r="U992" s="2"/>
      <c r="V992" s="2"/>
      <c r="W992" s="2"/>
      <c r="X992" s="2"/>
      <c r="Y992" s="2"/>
      <c r="Z992" s="2"/>
    </row>
    <row r="993" spans="6:26" ht="15.75" customHeight="1" x14ac:dyDescent="0.25">
      <c r="F993" s="2"/>
      <c r="G993" s="2"/>
      <c r="H993" s="2"/>
      <c r="I993" s="2"/>
      <c r="J993" s="2"/>
      <c r="K993" s="2"/>
      <c r="L993" s="2"/>
      <c r="M993" s="2"/>
      <c r="N993" s="2"/>
      <c r="O993" s="2"/>
      <c r="P993" s="2"/>
      <c r="Q993" s="2"/>
      <c r="R993" s="2"/>
      <c r="S993" s="2"/>
      <c r="T993" s="2"/>
      <c r="U993" s="2"/>
      <c r="V993" s="2"/>
      <c r="W993" s="2"/>
      <c r="X993" s="2"/>
      <c r="Y993" s="2"/>
      <c r="Z993" s="2"/>
    </row>
    <row r="994" spans="6:26" ht="15.75" customHeight="1" x14ac:dyDescent="0.25">
      <c r="F994" s="2"/>
      <c r="G994" s="2"/>
      <c r="H994" s="2"/>
      <c r="I994" s="2"/>
      <c r="J994" s="2"/>
      <c r="K994" s="2"/>
      <c r="L994" s="2"/>
      <c r="M994" s="2"/>
      <c r="N994" s="2"/>
      <c r="O994" s="2"/>
      <c r="P994" s="2"/>
      <c r="Q994" s="2"/>
      <c r="R994" s="2"/>
      <c r="S994" s="2"/>
      <c r="T994" s="2"/>
      <c r="U994" s="2"/>
      <c r="V994" s="2"/>
      <c r="W994" s="2"/>
      <c r="X994" s="2"/>
      <c r="Y994" s="2"/>
      <c r="Z994" s="2"/>
    </row>
    <row r="995" spans="6:26" ht="15.75" customHeight="1" x14ac:dyDescent="0.25">
      <c r="F995" s="2"/>
      <c r="G995" s="2"/>
      <c r="H995" s="2"/>
      <c r="I995" s="2"/>
      <c r="J995" s="2"/>
      <c r="K995" s="2"/>
      <c r="L995" s="2"/>
      <c r="M995" s="2"/>
      <c r="N995" s="2"/>
      <c r="O995" s="2"/>
      <c r="P995" s="2"/>
      <c r="Q995" s="2"/>
      <c r="R995" s="2"/>
      <c r="S995" s="2"/>
      <c r="T995" s="2"/>
      <c r="U995" s="2"/>
      <c r="V995" s="2"/>
      <c r="W995" s="2"/>
      <c r="X995" s="2"/>
      <c r="Y995" s="2"/>
      <c r="Z995" s="2"/>
    </row>
    <row r="996" spans="6:26" ht="15.75" customHeight="1" x14ac:dyDescent="0.25">
      <c r="F996" s="2"/>
      <c r="G996" s="2"/>
      <c r="H996" s="2"/>
      <c r="I996" s="2"/>
      <c r="J996" s="2"/>
      <c r="K996" s="2"/>
      <c r="L996" s="2"/>
      <c r="M996" s="2"/>
      <c r="N996" s="2"/>
      <c r="O996" s="2"/>
      <c r="P996" s="2"/>
      <c r="Q996" s="2"/>
      <c r="R996" s="2"/>
      <c r="S996" s="2"/>
      <c r="T996" s="2"/>
      <c r="U996" s="2"/>
      <c r="V996" s="2"/>
      <c r="W996" s="2"/>
      <c r="X996" s="2"/>
      <c r="Y996" s="2"/>
      <c r="Z996" s="2"/>
    </row>
    <row r="997" spans="6:26" ht="15.75" customHeight="1" x14ac:dyDescent="0.25">
      <c r="F997" s="2"/>
      <c r="G997" s="2"/>
      <c r="H997" s="2"/>
      <c r="I997" s="2"/>
      <c r="J997" s="2"/>
      <c r="K997" s="2"/>
      <c r="L997" s="2"/>
      <c r="M997" s="2"/>
      <c r="N997" s="2"/>
      <c r="O997" s="2"/>
      <c r="P997" s="2"/>
      <c r="Q997" s="2"/>
      <c r="R997" s="2"/>
      <c r="S997" s="2"/>
      <c r="T997" s="2"/>
      <c r="U997" s="2"/>
      <c r="V997" s="2"/>
      <c r="W997" s="2"/>
      <c r="X997" s="2"/>
      <c r="Y997" s="2"/>
      <c r="Z997" s="2"/>
    </row>
    <row r="998" spans="6:26" ht="15.75" customHeight="1" x14ac:dyDescent="0.25">
      <c r="F998" s="2"/>
      <c r="G998" s="2"/>
      <c r="H998" s="2"/>
      <c r="I998" s="2"/>
      <c r="J998" s="2"/>
      <c r="K998" s="2"/>
      <c r="L998" s="2"/>
      <c r="M998" s="2"/>
      <c r="N998" s="2"/>
      <c r="O998" s="2"/>
      <c r="P998" s="2"/>
      <c r="Q998" s="2"/>
      <c r="R998" s="2"/>
      <c r="S998" s="2"/>
      <c r="T998" s="2"/>
      <c r="U998" s="2"/>
      <c r="V998" s="2"/>
      <c r="W998" s="2"/>
      <c r="X998" s="2"/>
      <c r="Y998" s="2"/>
      <c r="Z998" s="2"/>
    </row>
    <row r="999" spans="6:26" ht="15.75" customHeight="1" x14ac:dyDescent="0.25">
      <c r="F999" s="2"/>
      <c r="G999" s="2"/>
      <c r="H999" s="2"/>
      <c r="I999" s="2"/>
      <c r="J999" s="2"/>
      <c r="K999" s="2"/>
      <c r="L999" s="2"/>
      <c r="M999" s="2"/>
      <c r="N999" s="2"/>
      <c r="O999" s="2"/>
      <c r="P999" s="2"/>
      <c r="Q999" s="2"/>
      <c r="R999" s="2"/>
      <c r="S999" s="2"/>
      <c r="T999" s="2"/>
      <c r="U999" s="2"/>
      <c r="V999" s="2"/>
      <c r="W999" s="2"/>
      <c r="X999" s="2"/>
      <c r="Y999" s="2"/>
      <c r="Z999" s="2"/>
    </row>
    <row r="1000" spans="6:26" ht="15.75" customHeight="1" x14ac:dyDescent="0.25">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x14ac:dyDescent="0.25"/>
  <cols>
    <col min="1" max="1" width="9" customWidth="1"/>
    <col min="2" max="3" width="30.28515625" customWidth="1"/>
    <col min="4" max="6" width="29.140625" customWidth="1"/>
    <col min="7" max="7" width="39.140625" customWidth="1"/>
    <col min="8" max="26" width="11.42578125" customWidth="1"/>
  </cols>
  <sheetData>
    <row r="1" spans="1:26" ht="14.25" hidden="1" customHeight="1" x14ac:dyDescent="0.25">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x14ac:dyDescent="0.25">
      <c r="A2" s="453"/>
      <c r="B2" s="442"/>
      <c r="C2" s="454" t="s">
        <v>0</v>
      </c>
      <c r="D2" s="442"/>
      <c r="E2" s="24" t="s">
        <v>1</v>
      </c>
      <c r="F2" s="452" t="s">
        <v>2</v>
      </c>
      <c r="G2" s="448"/>
      <c r="H2" s="441"/>
      <c r="I2" s="442"/>
      <c r="J2" s="22"/>
      <c r="K2" s="22"/>
      <c r="L2" s="22"/>
      <c r="M2" s="22"/>
      <c r="N2" s="22"/>
      <c r="O2" s="22"/>
      <c r="P2" s="22"/>
      <c r="Q2" s="22"/>
      <c r="R2" s="22"/>
      <c r="S2" s="22"/>
      <c r="T2" s="22"/>
      <c r="U2" s="22"/>
      <c r="V2" s="22"/>
      <c r="W2" s="22"/>
      <c r="X2" s="22"/>
      <c r="Y2" s="22"/>
      <c r="Z2" s="22"/>
    </row>
    <row r="3" spans="1:26" ht="15" customHeight="1" x14ac:dyDescent="0.25">
      <c r="A3" s="443"/>
      <c r="B3" s="444"/>
      <c r="C3" s="443"/>
      <c r="D3" s="444"/>
      <c r="E3" s="25" t="s">
        <v>3</v>
      </c>
      <c r="F3" s="447">
        <v>4</v>
      </c>
      <c r="G3" s="448"/>
      <c r="H3" s="443"/>
      <c r="I3" s="444"/>
      <c r="K3" s="22"/>
      <c r="L3" s="22"/>
      <c r="M3" s="22"/>
      <c r="N3" s="22"/>
      <c r="O3" s="22"/>
      <c r="P3" s="22"/>
      <c r="Q3" s="22"/>
      <c r="R3" s="22"/>
      <c r="S3" s="22"/>
      <c r="T3" s="22"/>
      <c r="U3" s="22"/>
      <c r="V3" s="22"/>
      <c r="W3" s="22"/>
      <c r="X3" s="22"/>
      <c r="Y3" s="22"/>
      <c r="Z3" s="22"/>
    </row>
    <row r="4" spans="1:26" ht="15" customHeight="1" x14ac:dyDescent="0.25">
      <c r="A4" s="443"/>
      <c r="B4" s="444"/>
      <c r="C4" s="445"/>
      <c r="D4" s="446"/>
      <c r="E4" s="24" t="s">
        <v>4</v>
      </c>
      <c r="F4" s="449" t="s">
        <v>5</v>
      </c>
      <c r="G4" s="448"/>
      <c r="H4" s="443"/>
      <c r="I4" s="444"/>
      <c r="K4" s="22"/>
      <c r="L4" s="22"/>
      <c r="M4" s="22"/>
      <c r="N4" s="22"/>
      <c r="O4" s="22"/>
      <c r="P4" s="22"/>
      <c r="Q4" s="22"/>
      <c r="R4" s="22"/>
      <c r="S4" s="22"/>
      <c r="T4" s="22"/>
      <c r="U4" s="22"/>
      <c r="V4" s="22"/>
      <c r="W4" s="22"/>
      <c r="X4" s="22"/>
      <c r="Y4" s="22"/>
      <c r="Z4" s="22"/>
    </row>
    <row r="5" spans="1:26" ht="26.25" customHeight="1" x14ac:dyDescent="0.25">
      <c r="A5" s="443"/>
      <c r="B5" s="444"/>
      <c r="C5" s="450" t="s">
        <v>6</v>
      </c>
      <c r="D5" s="442"/>
      <c r="E5" s="25" t="s">
        <v>7</v>
      </c>
      <c r="F5" s="447" t="s">
        <v>35</v>
      </c>
      <c r="G5" s="448"/>
      <c r="H5" s="443"/>
      <c r="I5" s="444"/>
      <c r="K5" s="22"/>
      <c r="L5" s="22"/>
      <c r="M5" s="22"/>
      <c r="N5" s="22"/>
      <c r="O5" s="22"/>
      <c r="P5" s="22"/>
      <c r="Q5" s="22"/>
      <c r="R5" s="22"/>
      <c r="S5" s="22"/>
      <c r="T5" s="22"/>
      <c r="U5" s="22"/>
      <c r="V5" s="22"/>
      <c r="W5" s="22"/>
      <c r="X5" s="22"/>
      <c r="Y5" s="22"/>
      <c r="Z5" s="22"/>
    </row>
    <row r="6" spans="1:26" ht="26.25" customHeight="1" x14ac:dyDescent="0.25">
      <c r="A6" s="443"/>
      <c r="B6" s="444"/>
      <c r="C6" s="443"/>
      <c r="D6" s="444"/>
      <c r="E6" s="24" t="s">
        <v>9</v>
      </c>
      <c r="F6" s="452" t="s">
        <v>10</v>
      </c>
      <c r="G6" s="448"/>
      <c r="H6" s="443"/>
      <c r="I6" s="444"/>
      <c r="K6" s="26"/>
      <c r="L6" s="26"/>
      <c r="M6" s="22"/>
      <c r="N6" s="22"/>
      <c r="O6" s="22"/>
      <c r="P6" s="22"/>
      <c r="Q6" s="22"/>
      <c r="R6" s="22"/>
      <c r="S6" s="22"/>
      <c r="T6" s="22"/>
      <c r="U6" s="22"/>
      <c r="V6" s="22"/>
      <c r="W6" s="22"/>
      <c r="X6" s="22"/>
      <c r="Y6" s="22"/>
      <c r="Z6" s="22"/>
    </row>
    <row r="7" spans="1:26" ht="41.25" customHeight="1" x14ac:dyDescent="0.25">
      <c r="A7" s="443"/>
      <c r="B7" s="444"/>
      <c r="C7" s="443"/>
      <c r="D7" s="444"/>
      <c r="E7" s="25" t="s">
        <v>11</v>
      </c>
      <c r="F7" s="447" t="s">
        <v>12</v>
      </c>
      <c r="G7" s="448"/>
      <c r="H7" s="443"/>
      <c r="I7" s="444"/>
      <c r="K7" s="22"/>
      <c r="L7" s="22"/>
      <c r="M7" s="22"/>
      <c r="N7" s="22"/>
      <c r="O7" s="22"/>
      <c r="P7" s="22"/>
      <c r="Q7" s="22"/>
      <c r="R7" s="22"/>
      <c r="S7" s="22"/>
      <c r="T7" s="22"/>
      <c r="U7" s="22"/>
      <c r="V7" s="22"/>
      <c r="W7" s="22"/>
      <c r="X7" s="22"/>
      <c r="Y7" s="22"/>
      <c r="Z7" s="22"/>
    </row>
    <row r="8" spans="1:26" ht="26.25" customHeight="1" x14ac:dyDescent="0.25">
      <c r="A8" s="445"/>
      <c r="B8" s="446"/>
      <c r="C8" s="445"/>
      <c r="D8" s="446"/>
      <c r="E8" s="24" t="s">
        <v>13</v>
      </c>
      <c r="F8" s="452" t="s">
        <v>14</v>
      </c>
      <c r="G8" s="448"/>
      <c r="H8" s="445"/>
      <c r="I8" s="446"/>
      <c r="K8" s="22"/>
      <c r="L8" s="22"/>
      <c r="M8" s="22"/>
      <c r="N8" s="22"/>
      <c r="O8" s="22"/>
      <c r="P8" s="22"/>
      <c r="Q8" s="22"/>
      <c r="R8" s="22"/>
      <c r="S8" s="22"/>
      <c r="T8" s="22"/>
      <c r="U8" s="22"/>
      <c r="V8" s="22"/>
      <c r="W8" s="22"/>
      <c r="X8" s="22"/>
      <c r="Y8" s="22"/>
      <c r="Z8" s="22"/>
    </row>
    <row r="9" spans="1:26" ht="26.25" customHeight="1" x14ac:dyDescent="0.25">
      <c r="A9" s="27"/>
      <c r="B9" s="28"/>
      <c r="C9" s="28"/>
      <c r="D9" s="29"/>
      <c r="E9" s="30"/>
      <c r="F9" s="23"/>
      <c r="K9" s="22"/>
      <c r="L9" s="22"/>
      <c r="M9" s="22"/>
      <c r="N9" s="22"/>
      <c r="O9" s="22"/>
      <c r="P9" s="22"/>
      <c r="Q9" s="22"/>
      <c r="R9" s="22"/>
      <c r="S9" s="22"/>
      <c r="T9" s="22"/>
      <c r="U9" s="22"/>
      <c r="V9" s="22"/>
      <c r="W9" s="22"/>
      <c r="X9" s="22"/>
      <c r="Y9" s="22"/>
      <c r="Z9" s="22"/>
    </row>
    <row r="10" spans="1:26" ht="42.75" customHeight="1" x14ac:dyDescent="0.25">
      <c r="A10" s="451" t="s">
        <v>36</v>
      </c>
      <c r="B10" s="402"/>
      <c r="C10" s="402"/>
      <c r="D10" s="402"/>
      <c r="E10" s="402"/>
      <c r="F10" s="402"/>
      <c r="G10" s="402"/>
      <c r="H10" s="402"/>
      <c r="I10" s="389"/>
      <c r="K10" s="22"/>
      <c r="L10" s="22"/>
      <c r="M10" s="22"/>
      <c r="N10" s="22"/>
      <c r="O10" s="22"/>
      <c r="P10" s="22"/>
      <c r="Q10" s="22"/>
      <c r="R10" s="22"/>
      <c r="S10" s="22"/>
      <c r="T10" s="22"/>
      <c r="U10" s="22"/>
      <c r="V10" s="22"/>
      <c r="W10" s="22"/>
      <c r="X10" s="22"/>
      <c r="Y10" s="22"/>
      <c r="Z10" s="22"/>
    </row>
    <row r="11" spans="1:26" ht="14.25" customHeight="1" x14ac:dyDescent="0.3">
      <c r="A11" s="433" t="s">
        <v>37</v>
      </c>
      <c r="B11" s="434"/>
      <c r="C11" s="435"/>
      <c r="D11" s="436" t="s">
        <v>38</v>
      </c>
      <c r="E11" s="402"/>
      <c r="F11" s="402"/>
      <c r="G11" s="402"/>
      <c r="H11" s="402"/>
      <c r="I11" s="389"/>
      <c r="K11" s="22"/>
      <c r="L11" s="22"/>
      <c r="M11" s="22"/>
      <c r="N11" s="22"/>
      <c r="O11" s="22"/>
      <c r="P11" s="22"/>
      <c r="Q11" s="22"/>
      <c r="R11" s="22"/>
      <c r="S11" s="22"/>
      <c r="T11" s="22"/>
      <c r="U11" s="22"/>
      <c r="V11" s="22"/>
      <c r="W11" s="22"/>
      <c r="X11" s="22"/>
      <c r="Y11" s="22"/>
      <c r="Z11" s="22"/>
    </row>
    <row r="12" spans="1:26" ht="92.25" customHeight="1" x14ac:dyDescent="0.25">
      <c r="A12" s="437" t="s">
        <v>39</v>
      </c>
      <c r="B12" s="438"/>
      <c r="C12" s="439"/>
      <c r="D12" s="440" t="s">
        <v>40</v>
      </c>
      <c r="E12" s="402"/>
      <c r="F12" s="402"/>
      <c r="G12" s="402"/>
      <c r="H12" s="402"/>
      <c r="I12" s="389"/>
      <c r="K12" s="22"/>
      <c r="L12" s="22"/>
      <c r="M12" s="22"/>
      <c r="N12" s="22"/>
      <c r="O12" s="22"/>
      <c r="P12" s="22"/>
      <c r="Q12" s="22"/>
      <c r="R12" s="22"/>
      <c r="S12" s="22"/>
      <c r="T12" s="22"/>
      <c r="U12" s="22"/>
      <c r="V12" s="22"/>
      <c r="W12" s="22"/>
      <c r="X12" s="22"/>
      <c r="Y12" s="22"/>
      <c r="Z12" s="22"/>
    </row>
    <row r="13" spans="1:26" ht="48" customHeight="1" x14ac:dyDescent="0.25">
      <c r="A13" s="437" t="s">
        <v>41</v>
      </c>
      <c r="B13" s="438"/>
      <c r="C13" s="439"/>
      <c r="D13" s="440" t="s">
        <v>42</v>
      </c>
      <c r="E13" s="402"/>
      <c r="F13" s="402"/>
      <c r="G13" s="402"/>
      <c r="H13" s="402"/>
      <c r="I13" s="389"/>
      <c r="K13" s="22"/>
      <c r="L13" s="22"/>
      <c r="M13" s="22"/>
      <c r="N13" s="22"/>
      <c r="O13" s="22"/>
      <c r="P13" s="22"/>
      <c r="Q13" s="22"/>
      <c r="R13" s="22"/>
      <c r="S13" s="22"/>
      <c r="T13" s="22"/>
      <c r="U13" s="22"/>
      <c r="V13" s="22"/>
      <c r="W13" s="22"/>
      <c r="X13" s="22"/>
      <c r="Y13" s="22"/>
      <c r="Z13" s="22"/>
    </row>
    <row r="14" spans="1:26" ht="14.25" customHeight="1" x14ac:dyDescent="0.3">
      <c r="A14" s="420" t="s">
        <v>43</v>
      </c>
      <c r="B14" s="421"/>
      <c r="C14" s="422"/>
      <c r="D14" s="423"/>
      <c r="E14" s="424"/>
      <c r="F14" s="31"/>
      <c r="G14" s="32"/>
      <c r="H14" s="32"/>
      <c r="I14" s="32"/>
      <c r="K14" s="22"/>
      <c r="L14" s="22"/>
      <c r="M14" s="22"/>
      <c r="N14" s="22"/>
      <c r="O14" s="22"/>
      <c r="P14" s="22"/>
      <c r="Q14" s="22"/>
      <c r="R14" s="22"/>
      <c r="S14" s="22"/>
      <c r="T14" s="22"/>
      <c r="U14" s="22"/>
      <c r="V14" s="22"/>
      <c r="W14" s="22"/>
      <c r="X14" s="22"/>
      <c r="Y14" s="22"/>
      <c r="Z14" s="22"/>
    </row>
    <row r="15" spans="1:26" ht="36" customHeight="1" x14ac:dyDescent="0.25">
      <c r="A15" s="33" t="s">
        <v>44</v>
      </c>
      <c r="B15" s="425" t="s">
        <v>45</v>
      </c>
      <c r="C15" s="426"/>
      <c r="D15" s="427" t="s">
        <v>46</v>
      </c>
      <c r="E15" s="410"/>
      <c r="F15" s="410"/>
      <c r="G15" s="410"/>
      <c r="H15" s="410"/>
      <c r="I15" s="409"/>
      <c r="K15" s="22"/>
      <c r="L15" s="22"/>
      <c r="M15" s="22"/>
      <c r="N15" s="22"/>
      <c r="O15" s="22"/>
      <c r="P15" s="22"/>
      <c r="Q15" s="22"/>
      <c r="R15" s="22"/>
      <c r="S15" s="22"/>
      <c r="T15" s="22"/>
      <c r="U15" s="22"/>
      <c r="V15" s="22"/>
      <c r="W15" s="22"/>
      <c r="X15" s="22"/>
      <c r="Y15" s="22"/>
      <c r="Z15" s="22"/>
    </row>
    <row r="16" spans="1:26" ht="14.25" customHeight="1" x14ac:dyDescent="0.25">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x14ac:dyDescent="0.25">
      <c r="A17" s="39" t="s">
        <v>44</v>
      </c>
      <c r="B17" s="428" t="s">
        <v>47</v>
      </c>
      <c r="C17" s="429"/>
      <c r="D17" s="430" t="s">
        <v>48</v>
      </c>
      <c r="E17" s="431"/>
      <c r="F17" s="431"/>
      <c r="G17" s="431"/>
      <c r="H17" s="431"/>
      <c r="I17" s="432"/>
      <c r="J17" s="22"/>
      <c r="K17" s="22"/>
      <c r="L17" s="22"/>
      <c r="M17" s="22"/>
      <c r="N17" s="22"/>
      <c r="O17" s="22"/>
      <c r="P17" s="22"/>
      <c r="Q17" s="22"/>
      <c r="R17" s="22"/>
      <c r="S17" s="22"/>
      <c r="T17" s="22"/>
      <c r="U17" s="22"/>
      <c r="V17" s="22"/>
      <c r="W17" s="22"/>
      <c r="X17" s="22"/>
      <c r="Y17" s="22"/>
      <c r="Z17" s="22"/>
    </row>
    <row r="18" spans="1:26" ht="15.75" customHeight="1" x14ac:dyDescent="0.25">
      <c r="A18" s="405" t="s">
        <v>49</v>
      </c>
      <c r="B18" s="406"/>
      <c r="C18" s="406"/>
      <c r="D18" s="406"/>
      <c r="E18" s="406"/>
      <c r="F18" s="406"/>
      <c r="G18" s="406"/>
      <c r="H18" s="406"/>
      <c r="I18" s="407"/>
      <c r="J18" s="22"/>
      <c r="K18" s="22"/>
      <c r="L18" s="22"/>
      <c r="M18" s="22"/>
      <c r="N18" s="22"/>
      <c r="O18" s="22"/>
      <c r="P18" s="22"/>
      <c r="Q18" s="22"/>
      <c r="R18" s="22"/>
      <c r="S18" s="22"/>
      <c r="T18" s="22"/>
      <c r="U18" s="22"/>
      <c r="V18" s="22"/>
      <c r="W18" s="22"/>
      <c r="X18" s="22"/>
      <c r="Y18" s="22"/>
      <c r="Z18" s="22"/>
    </row>
    <row r="19" spans="1:26" ht="131.25" customHeight="1" x14ac:dyDescent="0.25">
      <c r="A19" s="40" t="s">
        <v>50</v>
      </c>
      <c r="B19" s="408" t="s">
        <v>51</v>
      </c>
      <c r="C19" s="409"/>
      <c r="D19" s="408" t="s">
        <v>52</v>
      </c>
      <c r="E19" s="410"/>
      <c r="F19" s="410"/>
      <c r="G19" s="410"/>
      <c r="H19" s="410"/>
      <c r="I19" s="409"/>
      <c r="J19" s="22"/>
      <c r="K19" s="22"/>
      <c r="L19" s="22"/>
      <c r="M19" s="22"/>
      <c r="N19" s="22"/>
      <c r="O19" s="22"/>
      <c r="P19" s="22"/>
      <c r="Q19" s="22"/>
      <c r="R19" s="22"/>
      <c r="S19" s="22"/>
      <c r="T19" s="22"/>
      <c r="U19" s="22"/>
      <c r="V19" s="22"/>
      <c r="W19" s="22"/>
      <c r="X19" s="22"/>
      <c r="Y19" s="22"/>
      <c r="Z19" s="22"/>
    </row>
    <row r="20" spans="1:26" ht="17.25" customHeight="1" x14ac:dyDescent="0.25">
      <c r="A20" s="405" t="s">
        <v>53</v>
      </c>
      <c r="B20" s="406"/>
      <c r="C20" s="406"/>
      <c r="D20" s="406"/>
      <c r="E20" s="406"/>
      <c r="F20" s="406"/>
      <c r="G20" s="406"/>
      <c r="H20" s="406"/>
      <c r="I20" s="407"/>
      <c r="J20" s="22"/>
      <c r="K20" s="22"/>
      <c r="L20" s="22"/>
      <c r="M20" s="22"/>
      <c r="N20" s="22"/>
      <c r="O20" s="22"/>
      <c r="P20" s="22"/>
      <c r="Q20" s="22"/>
      <c r="R20" s="22"/>
      <c r="S20" s="22"/>
      <c r="T20" s="22"/>
      <c r="U20" s="22"/>
      <c r="V20" s="22"/>
      <c r="W20" s="22"/>
      <c r="X20" s="22"/>
      <c r="Y20" s="22"/>
      <c r="Z20" s="22"/>
    </row>
    <row r="21" spans="1:26" ht="72.75" customHeight="1" x14ac:dyDescent="0.25">
      <c r="A21" s="411" t="s">
        <v>54</v>
      </c>
      <c r="B21" s="413" t="s">
        <v>55</v>
      </c>
      <c r="C21" s="414"/>
      <c r="D21" s="413" t="s">
        <v>56</v>
      </c>
      <c r="E21" s="416"/>
      <c r="F21" s="416"/>
      <c r="G21" s="416"/>
      <c r="H21" s="416"/>
      <c r="I21" s="414"/>
      <c r="J21" s="22"/>
      <c r="K21" s="22"/>
      <c r="L21" s="22"/>
      <c r="M21" s="22"/>
      <c r="N21" s="22"/>
      <c r="O21" s="22"/>
      <c r="P21" s="22"/>
      <c r="Q21" s="22"/>
      <c r="R21" s="22"/>
      <c r="S21" s="22"/>
      <c r="T21" s="22"/>
      <c r="U21" s="22"/>
      <c r="V21" s="22"/>
      <c r="W21" s="22"/>
      <c r="X21" s="22"/>
      <c r="Y21" s="22"/>
      <c r="Z21" s="22"/>
    </row>
    <row r="22" spans="1:26" ht="51.75" customHeight="1" x14ac:dyDescent="0.25">
      <c r="A22" s="412"/>
      <c r="B22" s="412"/>
      <c r="C22" s="415"/>
      <c r="D22" s="412"/>
      <c r="E22" s="417"/>
      <c r="F22" s="417"/>
      <c r="G22" s="417"/>
      <c r="H22" s="417"/>
      <c r="I22" s="415"/>
      <c r="J22" s="22"/>
      <c r="K22" s="22"/>
      <c r="L22" s="22"/>
      <c r="M22" s="22"/>
      <c r="N22" s="22"/>
      <c r="O22" s="22"/>
      <c r="P22" s="22"/>
      <c r="Q22" s="22"/>
      <c r="R22" s="22"/>
      <c r="S22" s="22"/>
      <c r="T22" s="22"/>
      <c r="U22" s="22"/>
      <c r="V22" s="22"/>
      <c r="W22" s="22"/>
      <c r="X22" s="22"/>
      <c r="Y22" s="22"/>
      <c r="Z22" s="22"/>
    </row>
    <row r="23" spans="1:26" ht="15.75" customHeight="1" x14ac:dyDescent="0.25">
      <c r="A23" s="405" t="s">
        <v>57</v>
      </c>
      <c r="B23" s="406"/>
      <c r="C23" s="406"/>
      <c r="D23" s="406"/>
      <c r="E23" s="406"/>
      <c r="F23" s="406"/>
      <c r="G23" s="406"/>
      <c r="H23" s="406"/>
      <c r="I23" s="407"/>
      <c r="J23" s="22"/>
      <c r="K23" s="22"/>
      <c r="L23" s="22"/>
      <c r="M23" s="22"/>
      <c r="N23" s="22"/>
      <c r="O23" s="22"/>
      <c r="P23" s="22"/>
      <c r="Q23" s="22"/>
      <c r="R23" s="22"/>
      <c r="S23" s="22"/>
      <c r="T23" s="22"/>
      <c r="U23" s="22"/>
      <c r="V23" s="22"/>
      <c r="W23" s="22"/>
      <c r="X23" s="22"/>
      <c r="Y23" s="22"/>
      <c r="Z23" s="22"/>
    </row>
    <row r="24" spans="1:26" ht="108.75" customHeight="1" x14ac:dyDescent="0.25">
      <c r="A24" s="40" t="s">
        <v>58</v>
      </c>
      <c r="B24" s="408" t="s">
        <v>59</v>
      </c>
      <c r="C24" s="409"/>
      <c r="D24" s="408" t="s">
        <v>56</v>
      </c>
      <c r="E24" s="410"/>
      <c r="F24" s="410"/>
      <c r="G24" s="410"/>
      <c r="H24" s="410"/>
      <c r="I24" s="409"/>
      <c r="J24" s="22"/>
      <c r="K24" s="22"/>
      <c r="L24" s="22"/>
      <c r="M24" s="22"/>
      <c r="N24" s="22"/>
      <c r="O24" s="22"/>
      <c r="P24" s="22"/>
      <c r="Q24" s="22"/>
      <c r="R24" s="22"/>
      <c r="S24" s="22"/>
      <c r="T24" s="22"/>
      <c r="U24" s="22"/>
      <c r="V24" s="22"/>
      <c r="W24" s="22"/>
      <c r="X24" s="22"/>
      <c r="Y24" s="22"/>
      <c r="Z24" s="22"/>
    </row>
    <row r="25" spans="1:26" ht="15.75" customHeight="1" x14ac:dyDescent="0.25">
      <c r="A25" s="405" t="s">
        <v>60</v>
      </c>
      <c r="B25" s="406"/>
      <c r="C25" s="406"/>
      <c r="D25" s="406"/>
      <c r="E25" s="406"/>
      <c r="F25" s="406"/>
      <c r="G25" s="406"/>
      <c r="H25" s="406"/>
      <c r="I25" s="407"/>
      <c r="J25" s="22"/>
      <c r="K25" s="22"/>
      <c r="L25" s="22"/>
      <c r="M25" s="22"/>
      <c r="N25" s="22"/>
      <c r="O25" s="22"/>
      <c r="P25" s="22"/>
      <c r="Q25" s="22"/>
      <c r="R25" s="22"/>
      <c r="S25" s="22"/>
      <c r="T25" s="22"/>
      <c r="U25" s="22"/>
      <c r="V25" s="22"/>
      <c r="W25" s="22"/>
      <c r="X25" s="22"/>
      <c r="Y25" s="22"/>
      <c r="Z25" s="22"/>
    </row>
    <row r="26" spans="1:26" ht="250.5" customHeight="1" x14ac:dyDescent="0.25">
      <c r="A26" s="41" t="s">
        <v>61</v>
      </c>
      <c r="B26" s="455" t="s">
        <v>62</v>
      </c>
      <c r="C26" s="409"/>
      <c r="D26" s="408" t="s">
        <v>63</v>
      </c>
      <c r="E26" s="410"/>
      <c r="F26" s="410"/>
      <c r="G26" s="410"/>
      <c r="H26" s="410"/>
      <c r="I26" s="409"/>
      <c r="J26" s="22"/>
      <c r="K26" s="22"/>
      <c r="L26" s="22"/>
      <c r="M26" s="22"/>
      <c r="N26" s="22"/>
      <c r="O26" s="22"/>
      <c r="P26" s="22"/>
      <c r="Q26" s="22"/>
      <c r="R26" s="22"/>
      <c r="S26" s="22"/>
      <c r="T26" s="22"/>
      <c r="U26" s="22"/>
      <c r="V26" s="22"/>
      <c r="W26" s="22"/>
      <c r="X26" s="22"/>
      <c r="Y26" s="22"/>
      <c r="Z26" s="22"/>
    </row>
    <row r="27" spans="1:26" ht="17.25" customHeight="1" x14ac:dyDescent="0.25">
      <c r="A27" s="405" t="s">
        <v>64</v>
      </c>
      <c r="B27" s="406"/>
      <c r="C27" s="406"/>
      <c r="D27" s="406"/>
      <c r="E27" s="406"/>
      <c r="F27" s="406"/>
      <c r="G27" s="406"/>
      <c r="H27" s="406"/>
      <c r="I27" s="407"/>
      <c r="J27" s="22"/>
      <c r="K27" s="22"/>
      <c r="L27" s="22"/>
      <c r="M27" s="22"/>
      <c r="N27" s="22"/>
      <c r="O27" s="22"/>
      <c r="P27" s="22"/>
      <c r="Q27" s="22"/>
      <c r="R27" s="22"/>
      <c r="S27" s="22"/>
      <c r="T27" s="22"/>
      <c r="U27" s="22"/>
      <c r="V27" s="22"/>
      <c r="W27" s="22"/>
      <c r="X27" s="22"/>
      <c r="Y27" s="22"/>
      <c r="Z27" s="22"/>
    </row>
    <row r="28" spans="1:26" ht="124.5" customHeight="1" x14ac:dyDescent="0.25">
      <c r="A28" s="40" t="s">
        <v>65</v>
      </c>
      <c r="B28" s="455" t="s">
        <v>66</v>
      </c>
      <c r="C28" s="409"/>
      <c r="D28" s="408" t="s">
        <v>67</v>
      </c>
      <c r="E28" s="410"/>
      <c r="F28" s="410"/>
      <c r="G28" s="410"/>
      <c r="H28" s="410"/>
      <c r="I28" s="409"/>
      <c r="J28" s="22"/>
      <c r="K28" s="22"/>
      <c r="L28" s="22"/>
      <c r="M28" s="22"/>
      <c r="N28" s="22"/>
      <c r="O28" s="22"/>
      <c r="P28" s="22"/>
      <c r="Q28" s="22"/>
      <c r="R28" s="22"/>
      <c r="S28" s="22"/>
      <c r="T28" s="22"/>
      <c r="U28" s="22"/>
      <c r="V28" s="22"/>
      <c r="W28" s="22"/>
      <c r="X28" s="22"/>
      <c r="Y28" s="22"/>
      <c r="Z28" s="22"/>
    </row>
    <row r="29" spans="1:26" ht="17.25" customHeight="1" x14ac:dyDescent="0.25">
      <c r="A29" s="405" t="s">
        <v>68</v>
      </c>
      <c r="B29" s="406"/>
      <c r="C29" s="406"/>
      <c r="D29" s="406"/>
      <c r="E29" s="406"/>
      <c r="F29" s="406"/>
      <c r="G29" s="406"/>
      <c r="H29" s="406"/>
      <c r="I29" s="407"/>
      <c r="J29" s="22"/>
      <c r="K29" s="22"/>
      <c r="L29" s="22"/>
      <c r="M29" s="22"/>
      <c r="N29" s="22"/>
      <c r="O29" s="22"/>
      <c r="P29" s="22"/>
      <c r="Q29" s="22"/>
      <c r="R29" s="22"/>
      <c r="S29" s="22"/>
      <c r="T29" s="22"/>
      <c r="U29" s="22"/>
      <c r="V29" s="22"/>
      <c r="W29" s="22"/>
      <c r="X29" s="22"/>
      <c r="Y29" s="22"/>
      <c r="Z29" s="22"/>
    </row>
    <row r="30" spans="1:26" ht="65.25" customHeight="1" x14ac:dyDescent="0.25">
      <c r="A30" s="411" t="s">
        <v>69</v>
      </c>
      <c r="B30" s="456" t="s">
        <v>70</v>
      </c>
      <c r="C30" s="414"/>
      <c r="D30" s="413" t="s">
        <v>71</v>
      </c>
      <c r="E30" s="416"/>
      <c r="F30" s="416"/>
      <c r="G30" s="416"/>
      <c r="H30" s="416"/>
      <c r="I30" s="414"/>
      <c r="J30" s="22"/>
      <c r="K30" s="22"/>
      <c r="L30" s="22"/>
      <c r="M30" s="22"/>
      <c r="N30" s="22"/>
      <c r="O30" s="22"/>
      <c r="P30" s="22"/>
      <c r="Q30" s="22"/>
      <c r="R30" s="22"/>
      <c r="S30" s="22"/>
      <c r="T30" s="22"/>
      <c r="U30" s="22"/>
      <c r="V30" s="22"/>
      <c r="W30" s="22"/>
      <c r="X30" s="22"/>
      <c r="Y30" s="22"/>
      <c r="Z30" s="22"/>
    </row>
    <row r="31" spans="1:26" ht="158.25" customHeight="1" x14ac:dyDescent="0.25">
      <c r="A31" s="412"/>
      <c r="B31" s="412"/>
      <c r="C31" s="415"/>
      <c r="D31" s="412"/>
      <c r="E31" s="417"/>
      <c r="F31" s="417"/>
      <c r="G31" s="417"/>
      <c r="H31" s="417"/>
      <c r="I31" s="415"/>
      <c r="J31" s="22"/>
      <c r="K31" s="22"/>
      <c r="L31" s="22"/>
      <c r="M31" s="22"/>
      <c r="N31" s="22"/>
      <c r="O31" s="22"/>
      <c r="P31" s="22"/>
      <c r="Q31" s="22"/>
      <c r="R31" s="22"/>
      <c r="S31" s="22"/>
      <c r="T31" s="22"/>
      <c r="U31" s="22"/>
      <c r="V31" s="22"/>
      <c r="W31" s="22"/>
      <c r="X31" s="22"/>
      <c r="Y31" s="22"/>
      <c r="Z31" s="22"/>
    </row>
    <row r="32" spans="1:26" ht="14.25" customHeight="1" x14ac:dyDescent="0.3">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x14ac:dyDescent="0.3">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x14ac:dyDescent="0.25">
      <c r="A34" s="46" t="s">
        <v>44</v>
      </c>
      <c r="B34" s="419" t="s">
        <v>72</v>
      </c>
      <c r="C34" s="409"/>
      <c r="D34" s="419" t="s">
        <v>48</v>
      </c>
      <c r="E34" s="410"/>
      <c r="F34" s="410"/>
      <c r="G34" s="410"/>
      <c r="H34" s="410"/>
      <c r="I34" s="409"/>
      <c r="J34" s="22"/>
      <c r="K34" s="22"/>
      <c r="L34" s="22"/>
      <c r="M34" s="22"/>
      <c r="N34" s="22"/>
      <c r="O34" s="22"/>
      <c r="P34" s="22"/>
      <c r="Q34" s="22"/>
      <c r="R34" s="22"/>
      <c r="S34" s="22"/>
      <c r="T34" s="22"/>
      <c r="U34" s="22"/>
      <c r="V34" s="22"/>
      <c r="W34" s="22"/>
      <c r="X34" s="22"/>
      <c r="Y34" s="22"/>
      <c r="Z34" s="22"/>
    </row>
    <row r="35" spans="1:26" ht="14.25" customHeight="1" x14ac:dyDescent="0.25">
      <c r="A35" s="418" t="s">
        <v>73</v>
      </c>
      <c r="B35" s="410"/>
      <c r="C35" s="410"/>
      <c r="D35" s="410"/>
      <c r="E35" s="410"/>
      <c r="F35" s="410"/>
      <c r="G35" s="410"/>
      <c r="H35" s="410"/>
      <c r="I35" s="409"/>
      <c r="J35" s="22"/>
      <c r="K35" s="22"/>
      <c r="L35" s="22"/>
      <c r="M35" s="22"/>
      <c r="N35" s="22"/>
      <c r="O35" s="22"/>
      <c r="P35" s="22"/>
      <c r="Q35" s="22"/>
      <c r="R35" s="22"/>
      <c r="S35" s="22"/>
      <c r="T35" s="22"/>
      <c r="U35" s="22"/>
      <c r="V35" s="22"/>
      <c r="W35" s="22"/>
      <c r="X35" s="22"/>
      <c r="Y35" s="22"/>
      <c r="Z35" s="22"/>
    </row>
    <row r="36" spans="1:26" ht="146.25" customHeight="1" x14ac:dyDescent="0.25">
      <c r="A36" s="47" t="s">
        <v>74</v>
      </c>
      <c r="B36" s="408" t="s">
        <v>75</v>
      </c>
      <c r="C36" s="409"/>
      <c r="D36" s="408" t="s">
        <v>76</v>
      </c>
      <c r="E36" s="410"/>
      <c r="F36" s="410"/>
      <c r="G36" s="410"/>
      <c r="H36" s="410"/>
      <c r="I36" s="409"/>
      <c r="J36" s="22"/>
      <c r="K36" s="22"/>
      <c r="L36" s="48"/>
      <c r="M36" s="49"/>
      <c r="N36" s="49"/>
      <c r="O36" s="22"/>
      <c r="P36" s="22"/>
      <c r="Q36" s="22"/>
      <c r="R36" s="22"/>
      <c r="S36" s="22"/>
      <c r="T36" s="22"/>
      <c r="U36" s="22"/>
      <c r="V36" s="22"/>
      <c r="W36" s="22"/>
      <c r="X36" s="22"/>
      <c r="Y36" s="22"/>
      <c r="Z36" s="22"/>
    </row>
    <row r="37" spans="1:26" ht="146.25" customHeight="1" x14ac:dyDescent="0.25">
      <c r="A37" s="47" t="s">
        <v>77</v>
      </c>
      <c r="B37" s="408" t="s">
        <v>78</v>
      </c>
      <c r="C37" s="409"/>
      <c r="D37" s="408" t="s">
        <v>79</v>
      </c>
      <c r="E37" s="410"/>
      <c r="F37" s="410"/>
      <c r="G37" s="410"/>
      <c r="H37" s="410"/>
      <c r="I37" s="409"/>
      <c r="J37" s="22"/>
      <c r="K37" s="22"/>
      <c r="L37" s="50"/>
      <c r="M37" s="51"/>
      <c r="N37" s="51"/>
      <c r="O37" s="22"/>
      <c r="P37" s="22"/>
      <c r="Q37" s="22"/>
      <c r="R37" s="22"/>
      <c r="S37" s="22"/>
      <c r="T37" s="22"/>
      <c r="U37" s="22"/>
      <c r="V37" s="22"/>
      <c r="W37" s="22"/>
      <c r="X37" s="22"/>
      <c r="Y37" s="22"/>
      <c r="Z37" s="22"/>
    </row>
    <row r="38" spans="1:26" ht="146.25" customHeight="1" x14ac:dyDescent="0.25">
      <c r="A38" s="47" t="s">
        <v>80</v>
      </c>
      <c r="B38" s="408" t="s">
        <v>81</v>
      </c>
      <c r="C38" s="409"/>
      <c r="D38" s="408" t="s">
        <v>82</v>
      </c>
      <c r="E38" s="410"/>
      <c r="F38" s="410"/>
      <c r="G38" s="410"/>
      <c r="H38" s="410"/>
      <c r="I38" s="409"/>
      <c r="J38" s="22"/>
      <c r="K38" s="22"/>
      <c r="L38" s="22"/>
      <c r="M38" s="22"/>
      <c r="N38" s="22"/>
      <c r="O38" s="22"/>
      <c r="P38" s="22"/>
      <c r="Q38" s="22"/>
      <c r="R38" s="22"/>
      <c r="S38" s="22"/>
      <c r="T38" s="22"/>
      <c r="U38" s="22"/>
      <c r="V38" s="22"/>
      <c r="W38" s="22"/>
      <c r="X38" s="22"/>
      <c r="Y38" s="22"/>
      <c r="Z38" s="22"/>
    </row>
    <row r="39" spans="1:26" ht="41.25" customHeight="1" x14ac:dyDescent="0.25">
      <c r="A39" s="418" t="s">
        <v>83</v>
      </c>
      <c r="B39" s="410"/>
      <c r="C39" s="410"/>
      <c r="D39" s="410"/>
      <c r="E39" s="410"/>
      <c r="F39" s="410"/>
      <c r="G39" s="410"/>
      <c r="H39" s="410"/>
      <c r="I39" s="409"/>
      <c r="J39" s="22"/>
      <c r="K39" s="22"/>
      <c r="L39" s="22"/>
      <c r="M39" s="22"/>
      <c r="N39" s="22"/>
      <c r="O39" s="22"/>
      <c r="P39" s="22"/>
      <c r="Q39" s="22"/>
      <c r="R39" s="22"/>
      <c r="S39" s="22"/>
      <c r="T39" s="22"/>
      <c r="U39" s="22"/>
      <c r="V39" s="22"/>
      <c r="W39" s="22"/>
      <c r="X39" s="22"/>
      <c r="Y39" s="22"/>
      <c r="Z39" s="22"/>
    </row>
    <row r="40" spans="1:26" ht="232.5" customHeight="1" x14ac:dyDescent="0.25">
      <c r="A40" s="47" t="s">
        <v>84</v>
      </c>
      <c r="B40" s="408" t="s">
        <v>85</v>
      </c>
      <c r="C40" s="409"/>
      <c r="D40" s="408" t="s">
        <v>86</v>
      </c>
      <c r="E40" s="410"/>
      <c r="F40" s="410"/>
      <c r="G40" s="410"/>
      <c r="H40" s="410"/>
      <c r="I40" s="409"/>
      <c r="J40" s="22"/>
      <c r="K40" s="22"/>
      <c r="L40" s="22"/>
      <c r="M40" s="22"/>
      <c r="N40" s="22"/>
      <c r="O40" s="22"/>
      <c r="P40" s="22"/>
      <c r="Q40" s="22"/>
      <c r="R40" s="22"/>
      <c r="S40" s="22"/>
      <c r="T40" s="22"/>
      <c r="U40" s="22"/>
      <c r="V40" s="22"/>
      <c r="W40" s="22"/>
      <c r="X40" s="22"/>
      <c r="Y40" s="22"/>
      <c r="Z40" s="22"/>
    </row>
    <row r="41" spans="1:26" ht="146.25" customHeight="1" x14ac:dyDescent="0.25">
      <c r="A41" s="47" t="s">
        <v>87</v>
      </c>
      <c r="B41" s="408" t="s">
        <v>88</v>
      </c>
      <c r="C41" s="409"/>
      <c r="D41" s="408" t="s">
        <v>89</v>
      </c>
      <c r="E41" s="410"/>
      <c r="F41" s="410"/>
      <c r="G41" s="410"/>
      <c r="H41" s="410"/>
      <c r="I41" s="409"/>
      <c r="J41" s="22"/>
      <c r="K41" s="22"/>
      <c r="L41" s="22"/>
      <c r="M41" s="22"/>
      <c r="N41" s="22"/>
      <c r="O41" s="22"/>
      <c r="P41" s="22"/>
      <c r="Q41" s="22"/>
      <c r="R41" s="22"/>
      <c r="S41" s="22"/>
      <c r="T41" s="22"/>
      <c r="U41" s="22"/>
      <c r="V41" s="22"/>
      <c r="W41" s="22"/>
      <c r="X41" s="22"/>
      <c r="Y41" s="22"/>
      <c r="Z41" s="22"/>
    </row>
    <row r="42" spans="1:26" ht="45.75" customHeight="1" x14ac:dyDescent="0.25">
      <c r="A42" s="418" t="s">
        <v>90</v>
      </c>
      <c r="B42" s="410"/>
      <c r="C42" s="410"/>
      <c r="D42" s="410"/>
      <c r="E42" s="410"/>
      <c r="F42" s="410"/>
      <c r="G42" s="410"/>
      <c r="H42" s="410"/>
      <c r="I42" s="409"/>
      <c r="J42" s="22"/>
      <c r="K42" s="22"/>
      <c r="L42" s="22"/>
      <c r="M42" s="22"/>
      <c r="N42" s="22"/>
      <c r="O42" s="22"/>
      <c r="P42" s="22"/>
      <c r="Q42" s="22"/>
      <c r="R42" s="22"/>
      <c r="S42" s="22"/>
      <c r="T42" s="22"/>
      <c r="U42" s="22"/>
      <c r="V42" s="22"/>
      <c r="W42" s="22"/>
      <c r="X42" s="22"/>
      <c r="Y42" s="22"/>
      <c r="Z42" s="22"/>
    </row>
    <row r="43" spans="1:26" ht="146.25" customHeight="1" x14ac:dyDescent="0.25">
      <c r="A43" s="47" t="s">
        <v>91</v>
      </c>
      <c r="B43" s="408" t="s">
        <v>92</v>
      </c>
      <c r="C43" s="409"/>
      <c r="D43" s="408" t="s">
        <v>93</v>
      </c>
      <c r="E43" s="410"/>
      <c r="F43" s="410"/>
      <c r="G43" s="410"/>
      <c r="H43" s="410"/>
      <c r="I43" s="409"/>
      <c r="J43" s="22"/>
      <c r="K43" s="22"/>
      <c r="L43" s="22"/>
      <c r="M43" s="22"/>
      <c r="N43" s="22"/>
      <c r="O43" s="22"/>
      <c r="P43" s="22"/>
      <c r="Q43" s="22"/>
      <c r="R43" s="22"/>
      <c r="S43" s="22"/>
      <c r="T43" s="22"/>
      <c r="U43" s="22"/>
      <c r="V43" s="22"/>
      <c r="W43" s="22"/>
      <c r="X43" s="22"/>
      <c r="Y43" s="22"/>
      <c r="Z43" s="22"/>
    </row>
    <row r="44" spans="1:26" ht="146.25" customHeight="1" x14ac:dyDescent="0.25">
      <c r="A44" s="47" t="s">
        <v>94</v>
      </c>
      <c r="B44" s="408" t="s">
        <v>95</v>
      </c>
      <c r="C44" s="409"/>
      <c r="D44" s="408" t="s">
        <v>96</v>
      </c>
      <c r="E44" s="410"/>
      <c r="F44" s="410"/>
      <c r="G44" s="410"/>
      <c r="H44" s="410"/>
      <c r="I44" s="409"/>
      <c r="J44" s="22"/>
      <c r="K44" s="22"/>
      <c r="L44" s="22"/>
      <c r="M44" s="22"/>
      <c r="N44" s="22"/>
      <c r="O44" s="22"/>
      <c r="P44" s="22"/>
      <c r="Q44" s="22"/>
      <c r="R44" s="22"/>
      <c r="S44" s="22"/>
      <c r="T44" s="22"/>
      <c r="U44" s="22"/>
      <c r="V44" s="22"/>
      <c r="W44" s="22"/>
      <c r="X44" s="22"/>
      <c r="Y44" s="22"/>
      <c r="Z44" s="22"/>
    </row>
    <row r="45" spans="1:26" ht="146.25" customHeight="1" x14ac:dyDescent="0.25">
      <c r="A45" s="47" t="s">
        <v>97</v>
      </c>
      <c r="B45" s="408" t="s">
        <v>98</v>
      </c>
      <c r="C45" s="409"/>
      <c r="D45" s="408" t="s">
        <v>99</v>
      </c>
      <c r="E45" s="410"/>
      <c r="F45" s="410"/>
      <c r="G45" s="410"/>
      <c r="H45" s="410"/>
      <c r="I45" s="409"/>
      <c r="J45" s="22"/>
      <c r="K45" s="22"/>
      <c r="L45" s="22"/>
      <c r="M45" s="22"/>
      <c r="N45" s="22"/>
      <c r="O45" s="22"/>
      <c r="P45" s="22"/>
      <c r="Q45" s="22"/>
      <c r="R45" s="22"/>
      <c r="S45" s="22"/>
      <c r="T45" s="22"/>
      <c r="U45" s="22"/>
      <c r="V45" s="22"/>
      <c r="W45" s="22"/>
      <c r="X45" s="22"/>
      <c r="Y45" s="22"/>
      <c r="Z45" s="22"/>
    </row>
    <row r="46" spans="1:26" ht="39" customHeight="1" x14ac:dyDescent="0.25">
      <c r="A46" s="418" t="s">
        <v>100</v>
      </c>
      <c r="B46" s="410"/>
      <c r="C46" s="410"/>
      <c r="D46" s="410"/>
      <c r="E46" s="410"/>
      <c r="F46" s="410"/>
      <c r="G46" s="410"/>
      <c r="H46" s="410"/>
      <c r="I46" s="409"/>
      <c r="J46" s="22"/>
      <c r="K46" s="22"/>
      <c r="L46" s="22"/>
      <c r="M46" s="22"/>
      <c r="N46" s="22"/>
      <c r="O46" s="22"/>
      <c r="P46" s="22"/>
      <c r="Q46" s="22"/>
      <c r="R46" s="22"/>
      <c r="S46" s="22"/>
      <c r="T46" s="22"/>
      <c r="U46" s="22"/>
      <c r="V46" s="22"/>
      <c r="W46" s="22"/>
      <c r="X46" s="22"/>
      <c r="Y46" s="22"/>
      <c r="Z46" s="22"/>
    </row>
    <row r="47" spans="1:26" ht="146.25" customHeight="1" x14ac:dyDescent="0.25">
      <c r="A47" s="47" t="s">
        <v>101</v>
      </c>
      <c r="B47" s="408" t="s">
        <v>102</v>
      </c>
      <c r="C47" s="409"/>
      <c r="D47" s="408" t="s">
        <v>103</v>
      </c>
      <c r="E47" s="410"/>
      <c r="F47" s="410"/>
      <c r="G47" s="410"/>
      <c r="H47" s="410"/>
      <c r="I47" s="409"/>
      <c r="J47" s="22"/>
      <c r="K47" s="22"/>
      <c r="L47" s="22"/>
      <c r="M47" s="22"/>
      <c r="N47" s="22"/>
      <c r="O47" s="22"/>
      <c r="P47" s="22"/>
      <c r="Q47" s="22"/>
      <c r="R47" s="22"/>
      <c r="S47" s="22"/>
      <c r="T47" s="22"/>
      <c r="U47" s="22"/>
      <c r="V47" s="22"/>
      <c r="W47" s="22"/>
      <c r="X47" s="22"/>
      <c r="Y47" s="22"/>
      <c r="Z47" s="22"/>
    </row>
    <row r="48" spans="1:26" ht="146.25" customHeight="1" x14ac:dyDescent="0.25">
      <c r="A48" s="47" t="s">
        <v>104</v>
      </c>
      <c r="B48" s="408" t="s">
        <v>105</v>
      </c>
      <c r="C48" s="409"/>
      <c r="D48" s="408" t="s">
        <v>106</v>
      </c>
      <c r="E48" s="410"/>
      <c r="F48" s="410"/>
      <c r="G48" s="410"/>
      <c r="H48" s="410"/>
      <c r="I48" s="409"/>
      <c r="J48" s="22"/>
      <c r="K48" s="22"/>
      <c r="L48" s="22"/>
      <c r="M48" s="22"/>
      <c r="N48" s="22"/>
      <c r="O48" s="22"/>
      <c r="P48" s="22"/>
      <c r="Q48" s="22"/>
      <c r="R48" s="22"/>
      <c r="S48" s="22"/>
      <c r="T48" s="22"/>
      <c r="U48" s="22"/>
      <c r="V48" s="22"/>
      <c r="W48" s="22"/>
      <c r="X48" s="22"/>
      <c r="Y48" s="22"/>
      <c r="Z48" s="22"/>
    </row>
    <row r="49" spans="1:26" ht="44.25" customHeight="1" x14ac:dyDescent="0.25">
      <c r="A49" s="418" t="s">
        <v>107</v>
      </c>
      <c r="B49" s="410"/>
      <c r="C49" s="410"/>
      <c r="D49" s="410"/>
      <c r="E49" s="410"/>
      <c r="F49" s="410"/>
      <c r="G49" s="410"/>
      <c r="H49" s="410"/>
      <c r="I49" s="409"/>
      <c r="J49" s="22"/>
      <c r="K49" s="22"/>
      <c r="L49" s="22"/>
      <c r="M49" s="22"/>
      <c r="N49" s="22"/>
      <c r="O49" s="22"/>
      <c r="P49" s="22"/>
      <c r="Q49" s="22"/>
      <c r="R49" s="22"/>
      <c r="S49" s="22"/>
      <c r="T49" s="22"/>
      <c r="U49" s="22"/>
      <c r="V49" s="22"/>
      <c r="W49" s="22"/>
      <c r="X49" s="22"/>
      <c r="Y49" s="22"/>
      <c r="Z49" s="22"/>
    </row>
    <row r="50" spans="1:26" ht="146.25" customHeight="1" x14ac:dyDescent="0.25">
      <c r="A50" s="47" t="s">
        <v>108</v>
      </c>
      <c r="B50" s="408" t="s">
        <v>109</v>
      </c>
      <c r="C50" s="409"/>
      <c r="D50" s="408" t="s">
        <v>110</v>
      </c>
      <c r="E50" s="410"/>
      <c r="F50" s="410"/>
      <c r="G50" s="410"/>
      <c r="H50" s="410"/>
      <c r="I50" s="409"/>
      <c r="J50" s="22"/>
      <c r="K50" s="22"/>
      <c r="L50" s="22"/>
      <c r="M50" s="22"/>
      <c r="N50" s="22"/>
      <c r="O50" s="22"/>
      <c r="P50" s="22"/>
      <c r="Q50" s="22"/>
      <c r="R50" s="22"/>
      <c r="S50" s="22"/>
      <c r="T50" s="22"/>
      <c r="U50" s="22"/>
      <c r="V50" s="22"/>
      <c r="W50" s="22"/>
      <c r="X50" s="22"/>
      <c r="Y50" s="22"/>
      <c r="Z50" s="22"/>
    </row>
    <row r="51" spans="1:26" ht="48.75" customHeight="1" x14ac:dyDescent="0.25">
      <c r="A51" s="418" t="s">
        <v>111</v>
      </c>
      <c r="B51" s="410"/>
      <c r="C51" s="410"/>
      <c r="D51" s="410"/>
      <c r="E51" s="410"/>
      <c r="F51" s="410"/>
      <c r="G51" s="410"/>
      <c r="H51" s="410"/>
      <c r="I51" s="409"/>
      <c r="J51" s="22"/>
      <c r="K51" s="22"/>
      <c r="L51" s="22"/>
      <c r="M51" s="22"/>
      <c r="N51" s="22"/>
      <c r="O51" s="22"/>
      <c r="P51" s="22"/>
      <c r="Q51" s="22"/>
      <c r="R51" s="22"/>
      <c r="S51" s="22"/>
      <c r="T51" s="22"/>
      <c r="U51" s="22"/>
      <c r="V51" s="22"/>
      <c r="W51" s="22"/>
      <c r="X51" s="22"/>
      <c r="Y51" s="22"/>
      <c r="Z51" s="22"/>
    </row>
    <row r="52" spans="1:26" ht="146.25" customHeight="1" x14ac:dyDescent="0.25">
      <c r="A52" s="47" t="s">
        <v>112</v>
      </c>
      <c r="B52" s="408" t="s">
        <v>113</v>
      </c>
      <c r="C52" s="409"/>
      <c r="D52" s="408" t="s">
        <v>114</v>
      </c>
      <c r="E52" s="410"/>
      <c r="F52" s="410"/>
      <c r="G52" s="410"/>
      <c r="H52" s="410"/>
      <c r="I52" s="409"/>
      <c r="J52" s="22"/>
      <c r="K52" s="22"/>
      <c r="L52" s="22"/>
      <c r="M52" s="22"/>
      <c r="N52" s="22"/>
      <c r="O52" s="22"/>
      <c r="P52" s="22"/>
      <c r="Q52" s="22"/>
      <c r="R52" s="22"/>
      <c r="S52" s="22"/>
      <c r="T52" s="22"/>
      <c r="U52" s="22"/>
      <c r="V52" s="22"/>
      <c r="W52" s="22"/>
      <c r="X52" s="22"/>
      <c r="Y52" s="22"/>
      <c r="Z52" s="22"/>
    </row>
    <row r="53" spans="1:26" ht="146.25" customHeight="1" x14ac:dyDescent="0.25">
      <c r="A53" s="47" t="s">
        <v>115</v>
      </c>
      <c r="B53" s="408" t="s">
        <v>116</v>
      </c>
      <c r="C53" s="409"/>
      <c r="D53" s="408" t="s">
        <v>117</v>
      </c>
      <c r="E53" s="410"/>
      <c r="F53" s="410"/>
      <c r="G53" s="410"/>
      <c r="H53" s="410"/>
      <c r="I53" s="409"/>
      <c r="J53" s="22"/>
      <c r="K53" s="22"/>
      <c r="L53" s="22"/>
      <c r="M53" s="22"/>
      <c r="N53" s="22"/>
      <c r="O53" s="22"/>
      <c r="P53" s="22"/>
      <c r="Q53" s="22"/>
      <c r="R53" s="22"/>
      <c r="S53" s="22"/>
      <c r="T53" s="22"/>
      <c r="U53" s="22"/>
      <c r="V53" s="22"/>
      <c r="W53" s="22"/>
      <c r="X53" s="22"/>
      <c r="Y53" s="22"/>
      <c r="Z53" s="22"/>
    </row>
    <row r="54" spans="1:26" ht="146.25" customHeight="1" x14ac:dyDescent="0.25">
      <c r="A54" s="47" t="s">
        <v>118</v>
      </c>
      <c r="B54" s="408" t="s">
        <v>119</v>
      </c>
      <c r="C54" s="409"/>
      <c r="D54" s="408" t="s">
        <v>120</v>
      </c>
      <c r="E54" s="410"/>
      <c r="F54" s="410"/>
      <c r="G54" s="410"/>
      <c r="H54" s="410"/>
      <c r="I54" s="409"/>
      <c r="J54" s="22"/>
      <c r="K54" s="22"/>
      <c r="L54" s="22"/>
      <c r="M54" s="22"/>
      <c r="N54" s="22"/>
      <c r="O54" s="22"/>
      <c r="P54" s="22"/>
      <c r="Q54" s="22"/>
      <c r="R54" s="22"/>
      <c r="S54" s="22"/>
      <c r="T54" s="22"/>
      <c r="U54" s="22"/>
      <c r="V54" s="22"/>
      <c r="W54" s="22"/>
      <c r="X54" s="22"/>
      <c r="Y54" s="22"/>
      <c r="Z54" s="22"/>
    </row>
    <row r="55" spans="1:26" ht="146.25" customHeight="1" x14ac:dyDescent="0.25">
      <c r="A55" s="47" t="s">
        <v>121</v>
      </c>
      <c r="B55" s="408" t="s">
        <v>122</v>
      </c>
      <c r="C55" s="409"/>
      <c r="D55" s="408" t="s">
        <v>123</v>
      </c>
      <c r="E55" s="410"/>
      <c r="F55" s="410"/>
      <c r="G55" s="410"/>
      <c r="H55" s="410"/>
      <c r="I55" s="409"/>
      <c r="J55" s="22"/>
      <c r="K55" s="22"/>
      <c r="L55" s="22"/>
      <c r="M55" s="22"/>
      <c r="N55" s="22"/>
      <c r="O55" s="22"/>
      <c r="P55" s="22"/>
      <c r="Q55" s="22"/>
      <c r="R55" s="22"/>
      <c r="S55" s="22"/>
      <c r="T55" s="22"/>
      <c r="U55" s="22"/>
      <c r="V55" s="22"/>
      <c r="W55" s="22"/>
      <c r="X55" s="22"/>
      <c r="Y55" s="22"/>
      <c r="Z55" s="22"/>
    </row>
    <row r="56" spans="1:26" ht="14.25" customHeight="1" x14ac:dyDescent="0.25">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5">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25">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25">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25">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25">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25">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25">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25">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25">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25">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25">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25">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25">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25">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25">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25">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25">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25">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25">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25">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25">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25">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25">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25">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25">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25">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25">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25">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25">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25">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25">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25">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25">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25">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25">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25">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25">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25">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25">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25">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25">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25">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25">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25">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25">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25">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25">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25">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25">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25">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25">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25">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25">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25">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25">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25">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25">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25">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25">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25">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25">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25">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25">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25">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25">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25">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25">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25">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25">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25">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25">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25">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25">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25">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25">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25">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25">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25">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25">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25">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25">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25">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25">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25">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25">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25">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25">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25">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25">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25">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25">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25">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25">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25">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25">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25">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25">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25">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25">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25">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25">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25">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25">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25">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25">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25">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25">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25">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25">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25">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25">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25">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25">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25">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25">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25">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25">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25">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25">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25">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25">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25">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25">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25">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25">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25">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25">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25">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25">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25">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25">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25">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25">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25">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25">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25">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25">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25">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25">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25">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25">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25">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25">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25">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25">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25">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25">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25">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25">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25">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25">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25">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25">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25">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25">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25">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25">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25">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25">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25">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25">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25">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25">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25">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25">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25">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25">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25">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25">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25">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25">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25">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25">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25">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25">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25">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25">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25">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25">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25">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25">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25">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25">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25">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25">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25">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25">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25">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25">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25">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25">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25">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25">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25">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25">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25">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25">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25">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25">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25">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25">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25">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25">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25">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25">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25">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25">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25">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25">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25">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25">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25">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25">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25">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25">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25">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25">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25">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25">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25">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25">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25">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25">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25">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25">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25">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25">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25">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25">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25">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25">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25">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25">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25">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25">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25">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25">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25">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25">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25">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25">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25">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25">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25">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25">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25">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25">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25">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25">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25">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25">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25">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25">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25">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25">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25">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25">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25">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25">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25">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25">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25">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25">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25">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25">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25">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25">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25">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25">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25">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25">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25">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25">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25">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25">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25">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25">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25">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25">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25">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25">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25">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25">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25">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25">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25">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25">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25">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25">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25">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25">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25">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25">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25">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25">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25">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25">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25">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25">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25">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25">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25">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25">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25">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25">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25">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25">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25">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25">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25">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25">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25">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25">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25">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25">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25">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25">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25">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25">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25">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25">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25">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25">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25">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25">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25">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25">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25">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25">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25">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25">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25">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25">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25">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25">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25">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25">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25">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25">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25">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25">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25">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25">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25">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25">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25">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25">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25">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25">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25">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25">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25">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25">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25">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25">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25">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25">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25">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25">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25">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25">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25">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25">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25">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25">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25">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25">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25">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25">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25">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25">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25">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25">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25">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25">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25">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25">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25">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25">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25">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25">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25">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25">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25">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25">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25">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25">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25">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25">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25">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25">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25">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25">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25">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25">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25">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25">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25">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25">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25">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25">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25">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25">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25">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25">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25">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25">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25">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25">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25">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25">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25">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25">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25">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25">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25">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25">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25">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25">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25">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25">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25">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25">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25">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25">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25">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25">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25">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25">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25">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25">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25">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25">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25">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25">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25">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25">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25">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25">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25">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25">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25">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25">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25">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25">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25">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25">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25">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25">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25">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25">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25">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25">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25">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25">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25">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25">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25">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25">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25">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25">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25">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25">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25">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25">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25">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25">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25">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25">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25">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25">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25">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25">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25">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25">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25">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25">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25">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25">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25">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25">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25">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25">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25">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25">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25">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25">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25">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25">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25">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25">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25">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25">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25">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25">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25">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25">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25">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25">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25">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25">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25">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25">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25">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25">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25">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25">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25">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25">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25">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25">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25">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25">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25">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25">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25">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25">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25">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25">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25">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25">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25">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25">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25">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25">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25">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25">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25">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25">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25">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25">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25">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25">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25">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25">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25">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25">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25">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25">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25">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25">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25">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25">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25">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25">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25">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25">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25">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25">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25">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25">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25">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25">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25">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25">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25">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25">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25">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25">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25">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25">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25">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25">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25">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25">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25">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25">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25">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25">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25">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25">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25">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25">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25">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25">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25">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25">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25">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25">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25">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25">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25">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25">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25">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25">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25">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25">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25">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25">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25">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25">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25">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25">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25">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25">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25">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25">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25">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25">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25">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25">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25">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25">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25">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25">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25">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25">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25">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25">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25">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25">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25">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25">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25">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25">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25">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25">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25">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25">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25">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25">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25">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25">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25">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25">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25">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25">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25">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25">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25">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25">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25">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25">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25">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25">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25">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25">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25">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25">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25">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25">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25">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25">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25">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25">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25">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25">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25">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25">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25">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25">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25">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25">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25">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25">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25">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25">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25">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25">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25">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25">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25">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25">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25">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25">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25">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25">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25">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25">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25">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25">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25">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25">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25">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25">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25">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25">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25">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25">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25">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25">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25">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25">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25">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25">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25">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25">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25">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25">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25">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25">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25">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25">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25">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25">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25">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25">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25">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25">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25">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25">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25">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25">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25">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25">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25">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25">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25">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25">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25">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25">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25">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25">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25">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25">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25">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25">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25">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25">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25">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25">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25">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25">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25">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25">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25">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B24:C24"/>
    <mergeCell ref="D24:I24"/>
    <mergeCell ref="A25:I25"/>
    <mergeCell ref="B26:C26"/>
    <mergeCell ref="D26:I26"/>
    <mergeCell ref="A27:I27"/>
    <mergeCell ref="B28:C28"/>
    <mergeCell ref="D28:I28"/>
    <mergeCell ref="A29:I29"/>
    <mergeCell ref="A30:A31"/>
    <mergeCell ref="B30:C31"/>
    <mergeCell ref="D30:I31"/>
    <mergeCell ref="A35:I35"/>
    <mergeCell ref="D40:I40"/>
    <mergeCell ref="D41:I41"/>
    <mergeCell ref="B34:C34"/>
    <mergeCell ref="B36:C36"/>
    <mergeCell ref="D36:I36"/>
    <mergeCell ref="B37:C37"/>
    <mergeCell ref="D37:I37"/>
    <mergeCell ref="D38:I38"/>
    <mergeCell ref="A39:I39"/>
    <mergeCell ref="B38:C38"/>
    <mergeCell ref="B40:C40"/>
    <mergeCell ref="B41:C41"/>
    <mergeCell ref="A46:I46"/>
    <mergeCell ref="B47:C47"/>
    <mergeCell ref="D47:I47"/>
    <mergeCell ref="B48:C48"/>
    <mergeCell ref="D48:I48"/>
    <mergeCell ref="A49:I49"/>
    <mergeCell ref="B54:C54"/>
    <mergeCell ref="D54:I54"/>
    <mergeCell ref="B55:C55"/>
    <mergeCell ref="D55:I55"/>
    <mergeCell ref="B50:C50"/>
    <mergeCell ref="D50:I50"/>
    <mergeCell ref="A51:I51"/>
    <mergeCell ref="B52:C52"/>
    <mergeCell ref="D52:I52"/>
    <mergeCell ref="B53:C53"/>
    <mergeCell ref="D53:I53"/>
    <mergeCell ref="H2:I8"/>
    <mergeCell ref="F3:G3"/>
    <mergeCell ref="F4:G4"/>
    <mergeCell ref="C5:D8"/>
    <mergeCell ref="A10:I10"/>
    <mergeCell ref="F5:G5"/>
    <mergeCell ref="F6:G6"/>
    <mergeCell ref="F7:G7"/>
    <mergeCell ref="F8:G8"/>
    <mergeCell ref="A2:B8"/>
    <mergeCell ref="C2:D4"/>
    <mergeCell ref="F2:G2"/>
    <mergeCell ref="A11:C11"/>
    <mergeCell ref="D11:I11"/>
    <mergeCell ref="A12:C12"/>
    <mergeCell ref="D12:I12"/>
    <mergeCell ref="A13:C13"/>
    <mergeCell ref="D13:I13"/>
    <mergeCell ref="A14:C14"/>
    <mergeCell ref="D14:E14"/>
    <mergeCell ref="B15:C15"/>
    <mergeCell ref="D15:I15"/>
    <mergeCell ref="B17:C17"/>
    <mergeCell ref="D17:I17"/>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x14ac:dyDescent="0.25"/>
  <cols>
    <col min="1" max="26" width="10.7109375" customWidth="1"/>
  </cols>
  <sheetData>
    <row r="2" spans="2:10" x14ac:dyDescent="0.25">
      <c r="B2" s="52" t="s">
        <v>124</v>
      </c>
      <c r="C2" s="52" t="s">
        <v>125</v>
      </c>
      <c r="D2" s="52" t="s">
        <v>126</v>
      </c>
      <c r="E2" s="52" t="s">
        <v>127</v>
      </c>
      <c r="G2" s="52" t="s">
        <v>124</v>
      </c>
      <c r="H2" s="52" t="s">
        <v>125</v>
      </c>
      <c r="I2" s="52" t="s">
        <v>126</v>
      </c>
      <c r="J2" s="52" t="s">
        <v>127</v>
      </c>
    </row>
    <row r="3" spans="2:10" x14ac:dyDescent="0.25">
      <c r="C3" s="53"/>
    </row>
    <row r="4" spans="2:10" x14ac:dyDescent="0.25">
      <c r="C4" s="53"/>
    </row>
    <row r="5" spans="2:10" x14ac:dyDescent="0.25">
      <c r="C5" s="53"/>
    </row>
    <row r="6" spans="2:10" x14ac:dyDescent="0.25">
      <c r="C6" s="53"/>
      <c r="H6" s="53"/>
    </row>
    <row r="7" spans="2:10" x14ac:dyDescent="0.25">
      <c r="C7" s="53"/>
      <c r="H7" s="53"/>
    </row>
    <row r="8" spans="2:10" x14ac:dyDescent="0.25">
      <c r="C8" s="53"/>
      <c r="H8" s="53"/>
    </row>
    <row r="9" spans="2:10" x14ac:dyDescent="0.25">
      <c r="C9" s="53"/>
      <c r="H9" s="53"/>
    </row>
    <row r="10" spans="2:10" x14ac:dyDescent="0.25">
      <c r="C10" s="53"/>
      <c r="H10" s="53"/>
    </row>
    <row r="11" spans="2:10" x14ac:dyDescent="0.25">
      <c r="C11" s="53"/>
      <c r="H11" s="53"/>
    </row>
    <row r="12" spans="2:10" x14ac:dyDescent="0.25">
      <c r="C12" s="53"/>
      <c r="H12" s="53"/>
    </row>
    <row r="13" spans="2:10" x14ac:dyDescent="0.25">
      <c r="C13" s="53"/>
    </row>
    <row r="14" spans="2:10" x14ac:dyDescent="0.25">
      <c r="C14" s="53"/>
    </row>
    <row r="15" spans="2:10" x14ac:dyDescent="0.25">
      <c r="C15" s="53"/>
      <c r="H15" s="53"/>
    </row>
    <row r="16" spans="2:10" x14ac:dyDescent="0.25">
      <c r="C16" s="53"/>
      <c r="H16" s="53"/>
    </row>
    <row r="17" spans="3:8" x14ac:dyDescent="0.25">
      <c r="C17" s="53"/>
      <c r="H17" s="53"/>
    </row>
    <row r="18" spans="3:8" x14ac:dyDescent="0.25">
      <c r="C18" s="53"/>
      <c r="H18" s="53"/>
    </row>
    <row r="19" spans="3:8" x14ac:dyDescent="0.25">
      <c r="C19" s="53"/>
      <c r="H19" s="53"/>
    </row>
    <row r="20" spans="3:8" x14ac:dyDescent="0.25">
      <c r="C20" s="53"/>
      <c r="H20" s="53"/>
    </row>
    <row r="21" spans="3:8" ht="15.75" customHeight="1" x14ac:dyDescent="0.25">
      <c r="C21" s="53"/>
      <c r="H21" s="53"/>
    </row>
    <row r="22" spans="3:8" ht="15.75" customHeight="1" x14ac:dyDescent="0.25">
      <c r="C22" s="53"/>
      <c r="H22" s="53"/>
    </row>
    <row r="23" spans="3:8" ht="15.75" customHeight="1" x14ac:dyDescent="0.25">
      <c r="C23" s="53"/>
      <c r="H23" s="53"/>
    </row>
    <row r="24" spans="3:8" ht="15.75" customHeight="1" x14ac:dyDescent="0.25">
      <c r="C24" s="53"/>
      <c r="H24" s="53"/>
    </row>
    <row r="25" spans="3:8" ht="15.75" customHeight="1" x14ac:dyDescent="0.25">
      <c r="C25" s="53"/>
      <c r="H25" s="53"/>
    </row>
    <row r="26" spans="3:8" ht="15.75" customHeight="1" x14ac:dyDescent="0.25">
      <c r="C26" s="53"/>
      <c r="H26" s="53"/>
    </row>
    <row r="27" spans="3:8" ht="15.75" customHeight="1" x14ac:dyDescent="0.25">
      <c r="C27" s="53"/>
      <c r="H27" s="53"/>
    </row>
    <row r="28" spans="3:8" ht="15.75" customHeight="1" x14ac:dyDescent="0.25">
      <c r="C28" s="53"/>
      <c r="H28" s="53"/>
    </row>
    <row r="29" spans="3:8" ht="15.75" customHeight="1" x14ac:dyDescent="0.25">
      <c r="C29" s="53"/>
      <c r="H29" s="53"/>
    </row>
    <row r="30" spans="3:8" ht="15.75" customHeight="1" x14ac:dyDescent="0.25">
      <c r="H30" s="53"/>
    </row>
    <row r="31" spans="3:8" ht="15.75" customHeight="1" x14ac:dyDescent="0.25">
      <c r="H31" s="53"/>
    </row>
    <row r="32" spans="3:8" ht="15.75" customHeight="1" x14ac:dyDescent="0.25">
      <c r="H32" s="53"/>
    </row>
    <row r="33" spans="2:8" ht="15.75" customHeight="1" x14ac:dyDescent="0.25">
      <c r="H33" s="53"/>
    </row>
    <row r="34" spans="2:8" ht="15.75" customHeight="1" x14ac:dyDescent="0.25">
      <c r="H34" s="53"/>
    </row>
    <row r="35" spans="2:8" ht="15.75" customHeight="1" x14ac:dyDescent="0.25">
      <c r="H35" s="53"/>
    </row>
    <row r="36" spans="2:8" ht="15.75" customHeight="1" x14ac:dyDescent="0.25">
      <c r="H36" s="53"/>
    </row>
    <row r="37" spans="2:8" ht="15.75" customHeight="1" x14ac:dyDescent="0.25">
      <c r="H37" s="53"/>
    </row>
    <row r="38" spans="2:8" ht="15.75" customHeight="1" x14ac:dyDescent="0.25">
      <c r="H38" s="53"/>
    </row>
    <row r="39" spans="2:8" ht="15.75" customHeight="1" x14ac:dyDescent="0.25">
      <c r="H39" s="53"/>
    </row>
    <row r="40" spans="2:8" ht="15.75" customHeight="1" x14ac:dyDescent="0.25">
      <c r="H40" s="53"/>
    </row>
    <row r="41" spans="2:8" ht="15.75" customHeight="1" x14ac:dyDescent="0.25">
      <c r="H41" s="53"/>
    </row>
    <row r="42" spans="2:8" ht="15.75" customHeight="1" x14ac:dyDescent="0.25">
      <c r="B42" s="52" t="e">
        <f>IF(#REF!="Debilidad",#REF!,"")</f>
        <v>#REF!</v>
      </c>
      <c r="D42" s="52" t="e">
        <f t="shared" ref="D42:D50" si="0">IF(#REF!="Fortaleza",#REF!,"")</f>
        <v>#REF!</v>
      </c>
      <c r="H42" s="53"/>
    </row>
    <row r="43" spans="2:8" ht="15.75" customHeight="1" x14ac:dyDescent="0.25">
      <c r="B43" s="52" t="e">
        <f>IF(#REF!="Debilidad",#REF!,"")</f>
        <v>#REF!</v>
      </c>
      <c r="D43" s="52" t="e">
        <f t="shared" si="0"/>
        <v>#REF!</v>
      </c>
      <c r="H43" s="53"/>
    </row>
    <row r="44" spans="2:8" ht="15.75" customHeight="1" x14ac:dyDescent="0.25">
      <c r="B44" s="52" t="e">
        <f>IF(#REF!="Debilidad",#REF!,"")</f>
        <v>#REF!</v>
      </c>
      <c r="D44" s="52" t="e">
        <f t="shared" si="0"/>
        <v>#REF!</v>
      </c>
      <c r="H44" s="53"/>
    </row>
    <row r="45" spans="2:8" ht="15.75" customHeight="1" x14ac:dyDescent="0.25">
      <c r="D45" s="52" t="e">
        <f t="shared" si="0"/>
        <v>#REF!</v>
      </c>
      <c r="H45" s="53"/>
    </row>
    <row r="46" spans="2:8" ht="15.75" customHeight="1" x14ac:dyDescent="0.25">
      <c r="D46" s="52" t="e">
        <f t="shared" si="0"/>
        <v>#REF!</v>
      </c>
      <c r="H46" s="53"/>
    </row>
    <row r="47" spans="2:8" ht="15.75" customHeight="1" x14ac:dyDescent="0.25">
      <c r="D47" s="52" t="e">
        <f t="shared" si="0"/>
        <v>#REF!</v>
      </c>
      <c r="H47" s="53"/>
    </row>
    <row r="48" spans="2:8" ht="15.75" customHeight="1" x14ac:dyDescent="0.25">
      <c r="B48" s="52" t="e">
        <f>IF(#REF!="Debilidad",#REF!,"")</f>
        <v>#REF!</v>
      </c>
      <c r="D48" s="52" t="e">
        <f t="shared" si="0"/>
        <v>#REF!</v>
      </c>
      <c r="H48" s="53"/>
    </row>
    <row r="49" spans="2:10" ht="15.75" customHeight="1" x14ac:dyDescent="0.25">
      <c r="B49" s="52" t="e">
        <f>IF(#REF!="Debilidad",#REF!,"")</f>
        <v>#REF!</v>
      </c>
      <c r="D49" s="52" t="e">
        <f t="shared" si="0"/>
        <v>#REF!</v>
      </c>
      <c r="H49" s="53"/>
    </row>
    <row r="50" spans="2:10" ht="15.75" customHeight="1" x14ac:dyDescent="0.25">
      <c r="B50" s="52" t="e">
        <f>IF(#REF!="Debilidad",#REF!,"")</f>
        <v>#REF!</v>
      </c>
      <c r="D50" s="52" t="e">
        <f t="shared" si="0"/>
        <v>#REF!</v>
      </c>
      <c r="H50" s="53"/>
    </row>
    <row r="51" spans="2:10" ht="15.75" customHeight="1" x14ac:dyDescent="0.25">
      <c r="D51" s="52" t="s">
        <v>128</v>
      </c>
      <c r="H51" s="53"/>
    </row>
    <row r="52" spans="2:10" ht="15.75" customHeight="1" x14ac:dyDescent="0.25">
      <c r="D52" s="52" t="s">
        <v>129</v>
      </c>
      <c r="H52" s="53"/>
    </row>
    <row r="53" spans="2:10" ht="15.75" customHeight="1" x14ac:dyDescent="0.25">
      <c r="D53" s="52" t="s">
        <v>130</v>
      </c>
      <c r="H53" s="53"/>
    </row>
    <row r="54" spans="2:10" ht="15.75" customHeight="1" x14ac:dyDescent="0.25">
      <c r="D54" s="52" t="s">
        <v>131</v>
      </c>
      <c r="G54" s="52" t="s">
        <v>132</v>
      </c>
      <c r="H54" s="53" t="e">
        <f t="shared" ref="H54:H60" si="1">IF(#REF!="Oportunidad",#REF!,"")</f>
        <v>#REF!</v>
      </c>
      <c r="J54" s="52" t="e">
        <f t="shared" ref="J54:J60" si="2">IF(#REF!="Amenaza",#REF!,"")</f>
        <v>#REF!</v>
      </c>
    </row>
    <row r="55" spans="2:10" ht="15.75" customHeight="1" x14ac:dyDescent="0.25">
      <c r="B55" s="52" t="s">
        <v>132</v>
      </c>
      <c r="D55" s="52" t="s">
        <v>132</v>
      </c>
      <c r="G55" s="52">
        <f t="shared" ref="G55:G60" si="3">L2</f>
        <v>0</v>
      </c>
      <c r="H55" s="53" t="e">
        <f t="shared" si="1"/>
        <v>#REF!</v>
      </c>
      <c r="J55" s="52" t="e">
        <f t="shared" si="2"/>
        <v>#REF!</v>
      </c>
    </row>
    <row r="56" spans="2:10" ht="15.75" customHeight="1" x14ac:dyDescent="0.25">
      <c r="B56" s="52">
        <f t="shared" ref="B56:B74" si="4">G3</f>
        <v>0</v>
      </c>
      <c r="D56" s="52" t="str">
        <f t="shared" ref="D56:D110" si="5">IF(B56=0,"",B56)</f>
        <v/>
      </c>
      <c r="G56" s="52">
        <f t="shared" si="3"/>
        <v>0</v>
      </c>
      <c r="H56" s="53" t="e">
        <f t="shared" si="1"/>
        <v>#REF!</v>
      </c>
      <c r="J56" s="52" t="e">
        <f t="shared" si="2"/>
        <v>#REF!</v>
      </c>
    </row>
    <row r="57" spans="2:10" ht="15.75" customHeight="1" x14ac:dyDescent="0.25">
      <c r="B57" s="52">
        <f t="shared" si="4"/>
        <v>0</v>
      </c>
      <c r="D57" s="52" t="str">
        <f t="shared" si="5"/>
        <v/>
      </c>
      <c r="E57" s="52" t="s">
        <v>133</v>
      </c>
      <c r="G57" s="52">
        <f t="shared" si="3"/>
        <v>0</v>
      </c>
      <c r="H57" s="53" t="e">
        <f t="shared" si="1"/>
        <v>#REF!</v>
      </c>
      <c r="J57" s="52" t="e">
        <f t="shared" si="2"/>
        <v>#REF!</v>
      </c>
    </row>
    <row r="58" spans="2:10" ht="15.75" customHeight="1" x14ac:dyDescent="0.25">
      <c r="B58" s="52">
        <f t="shared" si="4"/>
        <v>0</v>
      </c>
      <c r="D58" s="52" t="str">
        <f t="shared" si="5"/>
        <v/>
      </c>
      <c r="E58" s="52" t="s">
        <v>134</v>
      </c>
      <c r="G58" s="52">
        <f t="shared" si="3"/>
        <v>0</v>
      </c>
      <c r="H58" s="53" t="e">
        <f t="shared" si="1"/>
        <v>#REF!</v>
      </c>
      <c r="J58" s="52" t="e">
        <f t="shared" si="2"/>
        <v>#REF!</v>
      </c>
    </row>
    <row r="59" spans="2:10" ht="15.75" customHeight="1" x14ac:dyDescent="0.25">
      <c r="B59" s="52">
        <f t="shared" si="4"/>
        <v>0</v>
      </c>
      <c r="D59" s="52" t="str">
        <f t="shared" si="5"/>
        <v/>
      </c>
      <c r="E59" s="52" t="s">
        <v>135</v>
      </c>
      <c r="G59" s="52">
        <f t="shared" si="3"/>
        <v>0</v>
      </c>
      <c r="H59" s="53" t="e">
        <f t="shared" si="1"/>
        <v>#REF!</v>
      </c>
      <c r="J59" s="52" t="e">
        <f t="shared" si="2"/>
        <v>#REF!</v>
      </c>
    </row>
    <row r="60" spans="2:10" ht="15.75" customHeight="1" x14ac:dyDescent="0.25">
      <c r="B60" s="52">
        <f t="shared" si="4"/>
        <v>0</v>
      </c>
      <c r="D60" s="52" t="str">
        <f t="shared" si="5"/>
        <v/>
      </c>
      <c r="E60" s="52" t="s">
        <v>136</v>
      </c>
      <c r="G60" s="52">
        <f t="shared" si="3"/>
        <v>0</v>
      </c>
      <c r="H60" s="53" t="e">
        <f t="shared" si="1"/>
        <v>#REF!</v>
      </c>
      <c r="J60" s="52" t="e">
        <f t="shared" si="2"/>
        <v>#REF!</v>
      </c>
    </row>
    <row r="61" spans="2:10" ht="15.75" customHeight="1" x14ac:dyDescent="0.25">
      <c r="B61" s="52">
        <f t="shared" si="4"/>
        <v>0</v>
      </c>
      <c r="D61" s="52" t="str">
        <f t="shared" si="5"/>
        <v/>
      </c>
      <c r="E61" s="52" t="s">
        <v>137</v>
      </c>
      <c r="J61" s="52" t="s">
        <v>138</v>
      </c>
    </row>
    <row r="62" spans="2:10" ht="15.75" customHeight="1" x14ac:dyDescent="0.25">
      <c r="B62" s="52">
        <f t="shared" si="4"/>
        <v>0</v>
      </c>
      <c r="D62" s="52" t="str">
        <f t="shared" si="5"/>
        <v/>
      </c>
      <c r="E62" s="52" t="s">
        <v>138</v>
      </c>
      <c r="J62" s="52" t="s">
        <v>139</v>
      </c>
    </row>
    <row r="63" spans="2:10" ht="15.75" customHeight="1" x14ac:dyDescent="0.25">
      <c r="B63" s="52">
        <f t="shared" si="4"/>
        <v>0</v>
      </c>
      <c r="D63" s="52" t="str">
        <f t="shared" si="5"/>
        <v/>
      </c>
      <c r="E63" s="52" t="s">
        <v>139</v>
      </c>
      <c r="J63" s="52" t="s">
        <v>140</v>
      </c>
    </row>
    <row r="64" spans="2:10" ht="15.75" customHeight="1" x14ac:dyDescent="0.25">
      <c r="B64" s="52">
        <f t="shared" si="4"/>
        <v>0</v>
      </c>
      <c r="D64" s="52" t="str">
        <f t="shared" si="5"/>
        <v/>
      </c>
      <c r="E64" s="52" t="s">
        <v>140</v>
      </c>
      <c r="J64" s="52" t="s">
        <v>141</v>
      </c>
    </row>
    <row r="65" spans="2:10" ht="15.75" customHeight="1" x14ac:dyDescent="0.25">
      <c r="B65" s="52">
        <f t="shared" si="4"/>
        <v>0</v>
      </c>
      <c r="D65" s="52" t="str">
        <f t="shared" si="5"/>
        <v/>
      </c>
      <c r="E65" s="52" t="s">
        <v>141</v>
      </c>
      <c r="J65" s="52" t="s">
        <v>142</v>
      </c>
    </row>
    <row r="66" spans="2:10" ht="15.75" customHeight="1" x14ac:dyDescent="0.25">
      <c r="B66" s="52">
        <f t="shared" si="4"/>
        <v>0</v>
      </c>
      <c r="D66" s="52" t="str">
        <f t="shared" si="5"/>
        <v/>
      </c>
      <c r="E66" s="52" t="s">
        <v>142</v>
      </c>
      <c r="J66" s="52" t="s">
        <v>143</v>
      </c>
    </row>
    <row r="67" spans="2:10" ht="15.75" customHeight="1" x14ac:dyDescent="0.25">
      <c r="B67" s="52">
        <f t="shared" si="4"/>
        <v>0</v>
      </c>
      <c r="D67" s="52" t="str">
        <f t="shared" si="5"/>
        <v/>
      </c>
      <c r="E67" s="52" t="s">
        <v>143</v>
      </c>
      <c r="J67" s="52" t="s">
        <v>144</v>
      </c>
    </row>
    <row r="68" spans="2:10" ht="15.75" customHeight="1" x14ac:dyDescent="0.25">
      <c r="B68" s="52">
        <f t="shared" si="4"/>
        <v>0</v>
      </c>
      <c r="D68" s="52" t="str">
        <f t="shared" si="5"/>
        <v/>
      </c>
      <c r="E68" s="52" t="s">
        <v>144</v>
      </c>
      <c r="J68" s="52" t="s">
        <v>145</v>
      </c>
    </row>
    <row r="69" spans="2:10" ht="15.75" customHeight="1" x14ac:dyDescent="0.25">
      <c r="B69" s="52">
        <f t="shared" si="4"/>
        <v>0</v>
      </c>
      <c r="D69" s="52" t="str">
        <f t="shared" si="5"/>
        <v/>
      </c>
      <c r="E69" s="52" t="s">
        <v>145</v>
      </c>
      <c r="J69" s="52" t="s">
        <v>146</v>
      </c>
    </row>
    <row r="70" spans="2:10" ht="15.75" customHeight="1" x14ac:dyDescent="0.25">
      <c r="B70" s="52">
        <f t="shared" si="4"/>
        <v>0</v>
      </c>
      <c r="D70" s="52" t="str">
        <f t="shared" si="5"/>
        <v/>
      </c>
      <c r="E70" s="52" t="s">
        <v>146</v>
      </c>
      <c r="J70" s="52" t="s">
        <v>147</v>
      </c>
    </row>
    <row r="71" spans="2:10" ht="15.75" customHeight="1" x14ac:dyDescent="0.25">
      <c r="B71" s="52">
        <f t="shared" si="4"/>
        <v>0</v>
      </c>
      <c r="D71" s="52" t="str">
        <f t="shared" si="5"/>
        <v/>
      </c>
      <c r="E71" s="52" t="s">
        <v>147</v>
      </c>
      <c r="J71" s="52" t="s">
        <v>148</v>
      </c>
    </row>
    <row r="72" spans="2:10" ht="15.75" customHeight="1" x14ac:dyDescent="0.25">
      <c r="B72" s="52">
        <f t="shared" si="4"/>
        <v>0</v>
      </c>
      <c r="D72" s="52" t="str">
        <f t="shared" si="5"/>
        <v/>
      </c>
      <c r="E72" s="52" t="s">
        <v>148</v>
      </c>
      <c r="J72" s="52" t="s">
        <v>149</v>
      </c>
    </row>
    <row r="73" spans="2:10" ht="15.75" customHeight="1" x14ac:dyDescent="0.25">
      <c r="B73" s="52">
        <f t="shared" si="4"/>
        <v>0</v>
      </c>
      <c r="D73" s="52" t="str">
        <f t="shared" si="5"/>
        <v/>
      </c>
      <c r="E73" s="52" t="s">
        <v>149</v>
      </c>
      <c r="J73" s="52" t="s">
        <v>150</v>
      </c>
    </row>
    <row r="74" spans="2:10" ht="15.75" customHeight="1" x14ac:dyDescent="0.25">
      <c r="B74" s="52">
        <f t="shared" si="4"/>
        <v>0</v>
      </c>
      <c r="D74" s="52" t="str">
        <f t="shared" si="5"/>
        <v/>
      </c>
      <c r="E74" s="52" t="s">
        <v>151</v>
      </c>
      <c r="J74" s="52" t="s">
        <v>152</v>
      </c>
    </row>
    <row r="75" spans="2:10" ht="15.75" customHeight="1" x14ac:dyDescent="0.25">
      <c r="B75" s="52">
        <f t="shared" ref="B75:B80" si="6">G23</f>
        <v>0</v>
      </c>
      <c r="D75" s="52" t="str">
        <f t="shared" si="5"/>
        <v/>
      </c>
      <c r="E75" s="52" t="s">
        <v>153</v>
      </c>
    </row>
    <row r="76" spans="2:10" ht="15.75" customHeight="1" x14ac:dyDescent="0.25">
      <c r="B76" s="52">
        <f t="shared" si="6"/>
        <v>0</v>
      </c>
      <c r="D76" s="52" t="str">
        <f t="shared" si="5"/>
        <v/>
      </c>
    </row>
    <row r="77" spans="2:10" ht="15.75" customHeight="1" x14ac:dyDescent="0.25">
      <c r="B77" s="52">
        <f t="shared" si="6"/>
        <v>0</v>
      </c>
      <c r="D77" s="52" t="str">
        <f t="shared" si="5"/>
        <v/>
      </c>
    </row>
    <row r="78" spans="2:10" ht="15.75" customHeight="1" x14ac:dyDescent="0.25">
      <c r="B78" s="52">
        <f t="shared" si="6"/>
        <v>0</v>
      </c>
      <c r="D78" s="52" t="str">
        <f t="shared" si="5"/>
        <v/>
      </c>
    </row>
    <row r="79" spans="2:10" ht="15.75" customHeight="1" x14ac:dyDescent="0.25">
      <c r="B79" s="52">
        <f t="shared" si="6"/>
        <v>0</v>
      </c>
      <c r="D79" s="52" t="str">
        <f t="shared" si="5"/>
        <v/>
      </c>
    </row>
    <row r="80" spans="2:10" ht="15.75" customHeight="1" x14ac:dyDescent="0.25">
      <c r="B80" s="52">
        <f t="shared" si="6"/>
        <v>0</v>
      </c>
      <c r="D80" s="52" t="str">
        <f t="shared" si="5"/>
        <v/>
      </c>
    </row>
    <row r="81" spans="2:4" ht="15.75" customHeight="1" x14ac:dyDescent="0.25">
      <c r="B81" s="52">
        <f t="shared" ref="B81:B100" si="7">J3</f>
        <v>0</v>
      </c>
      <c r="D81" s="52" t="str">
        <f t="shared" si="5"/>
        <v/>
      </c>
    </row>
    <row r="82" spans="2:4" ht="15.75" customHeight="1" x14ac:dyDescent="0.25">
      <c r="B82" s="52">
        <f t="shared" si="7"/>
        <v>0</v>
      </c>
      <c r="D82" s="52" t="str">
        <f t="shared" si="5"/>
        <v/>
      </c>
    </row>
    <row r="83" spans="2:4" ht="15.75" customHeight="1" x14ac:dyDescent="0.25">
      <c r="B83" s="52">
        <f t="shared" si="7"/>
        <v>0</v>
      </c>
      <c r="D83" s="52" t="str">
        <f t="shared" si="5"/>
        <v/>
      </c>
    </row>
    <row r="84" spans="2:4" ht="15.75" customHeight="1" x14ac:dyDescent="0.25">
      <c r="B84" s="52">
        <f t="shared" si="7"/>
        <v>0</v>
      </c>
      <c r="D84" s="52" t="str">
        <f t="shared" si="5"/>
        <v/>
      </c>
    </row>
    <row r="85" spans="2:4" ht="15.75" customHeight="1" x14ac:dyDescent="0.25">
      <c r="B85" s="52">
        <f t="shared" si="7"/>
        <v>0</v>
      </c>
      <c r="D85" s="52" t="str">
        <f t="shared" si="5"/>
        <v/>
      </c>
    </row>
    <row r="86" spans="2:4" ht="15.75" customHeight="1" x14ac:dyDescent="0.25">
      <c r="B86" s="52">
        <f t="shared" si="7"/>
        <v>0</v>
      </c>
      <c r="D86" s="52" t="str">
        <f t="shared" si="5"/>
        <v/>
      </c>
    </row>
    <row r="87" spans="2:4" ht="15.75" customHeight="1" x14ac:dyDescent="0.25">
      <c r="B87" s="52">
        <f t="shared" si="7"/>
        <v>0</v>
      </c>
      <c r="D87" s="52" t="str">
        <f t="shared" si="5"/>
        <v/>
      </c>
    </row>
    <row r="88" spans="2:4" ht="15.75" customHeight="1" x14ac:dyDescent="0.25">
      <c r="B88" s="52">
        <f t="shared" si="7"/>
        <v>0</v>
      </c>
      <c r="D88" s="52" t="str">
        <f t="shared" si="5"/>
        <v/>
      </c>
    </row>
    <row r="89" spans="2:4" ht="15.75" customHeight="1" x14ac:dyDescent="0.25">
      <c r="B89" s="52">
        <f t="shared" si="7"/>
        <v>0</v>
      </c>
      <c r="D89" s="52" t="str">
        <f t="shared" si="5"/>
        <v/>
      </c>
    </row>
    <row r="90" spans="2:4" ht="15.75" customHeight="1" x14ac:dyDescent="0.25">
      <c r="B90" s="52">
        <f t="shared" si="7"/>
        <v>0</v>
      </c>
      <c r="D90" s="52" t="str">
        <f t="shared" si="5"/>
        <v/>
      </c>
    </row>
    <row r="91" spans="2:4" ht="15.75" customHeight="1" x14ac:dyDescent="0.25">
      <c r="B91" s="52">
        <f t="shared" si="7"/>
        <v>0</v>
      </c>
      <c r="D91" s="52" t="str">
        <f t="shared" si="5"/>
        <v/>
      </c>
    </row>
    <row r="92" spans="2:4" ht="15.75" customHeight="1" x14ac:dyDescent="0.25">
      <c r="B92" s="52">
        <f t="shared" si="7"/>
        <v>0</v>
      </c>
      <c r="D92" s="52" t="str">
        <f t="shared" si="5"/>
        <v/>
      </c>
    </row>
    <row r="93" spans="2:4" ht="15.75" customHeight="1" x14ac:dyDescent="0.25">
      <c r="B93" s="52">
        <f t="shared" si="7"/>
        <v>0</v>
      </c>
      <c r="D93" s="52" t="str">
        <f t="shared" si="5"/>
        <v/>
      </c>
    </row>
    <row r="94" spans="2:4" ht="15.75" customHeight="1" x14ac:dyDescent="0.25">
      <c r="B94" s="52">
        <f t="shared" si="7"/>
        <v>0</v>
      </c>
      <c r="D94" s="52" t="str">
        <f t="shared" si="5"/>
        <v/>
      </c>
    </row>
    <row r="95" spans="2:4" ht="15.75" customHeight="1" x14ac:dyDescent="0.25">
      <c r="B95" s="52">
        <f t="shared" si="7"/>
        <v>0</v>
      </c>
      <c r="D95" s="52" t="str">
        <f t="shared" si="5"/>
        <v/>
      </c>
    </row>
    <row r="96" spans="2:4" ht="15.75" customHeight="1" x14ac:dyDescent="0.25">
      <c r="B96" s="52">
        <f t="shared" si="7"/>
        <v>0</v>
      </c>
      <c r="D96" s="52" t="str">
        <f t="shared" si="5"/>
        <v/>
      </c>
    </row>
    <row r="97" spans="2:4" ht="15.75" customHeight="1" x14ac:dyDescent="0.25">
      <c r="B97" s="52">
        <f t="shared" si="7"/>
        <v>0</v>
      </c>
      <c r="D97" s="52" t="str">
        <f t="shared" si="5"/>
        <v/>
      </c>
    </row>
    <row r="98" spans="2:4" ht="15.75" customHeight="1" x14ac:dyDescent="0.25">
      <c r="B98" s="52">
        <f t="shared" si="7"/>
        <v>0</v>
      </c>
      <c r="D98" s="52" t="str">
        <f t="shared" si="5"/>
        <v/>
      </c>
    </row>
    <row r="99" spans="2:4" ht="15.75" customHeight="1" x14ac:dyDescent="0.25">
      <c r="B99" s="52">
        <f t="shared" si="7"/>
        <v>0</v>
      </c>
      <c r="D99" s="52" t="str">
        <f t="shared" si="5"/>
        <v/>
      </c>
    </row>
    <row r="100" spans="2:4" ht="15.75" customHeight="1" x14ac:dyDescent="0.25">
      <c r="B100" s="52">
        <f t="shared" si="7"/>
        <v>0</v>
      </c>
      <c r="D100" s="52" t="str">
        <f t="shared" si="5"/>
        <v/>
      </c>
    </row>
    <row r="101" spans="2:4" ht="15.75" customHeight="1" x14ac:dyDescent="0.25">
      <c r="D101" s="52" t="str">
        <f t="shared" si="5"/>
        <v/>
      </c>
    </row>
    <row r="102" spans="2:4" ht="15.75" customHeight="1" x14ac:dyDescent="0.25">
      <c r="D102" s="52" t="str">
        <f t="shared" si="5"/>
        <v/>
      </c>
    </row>
    <row r="103" spans="2:4" ht="15.75" customHeight="1" x14ac:dyDescent="0.25">
      <c r="D103" s="52" t="str">
        <f t="shared" si="5"/>
        <v/>
      </c>
    </row>
    <row r="104" spans="2:4" ht="15.75" customHeight="1" x14ac:dyDescent="0.25">
      <c r="D104" s="52" t="str">
        <f t="shared" si="5"/>
        <v/>
      </c>
    </row>
    <row r="105" spans="2:4" ht="15.75" customHeight="1" x14ac:dyDescent="0.25">
      <c r="D105" s="52" t="str">
        <f t="shared" si="5"/>
        <v/>
      </c>
    </row>
    <row r="106" spans="2:4" ht="15.75" customHeight="1" x14ac:dyDescent="0.25">
      <c r="D106" s="52" t="str">
        <f t="shared" si="5"/>
        <v/>
      </c>
    </row>
    <row r="107" spans="2:4" ht="15.75" customHeight="1" x14ac:dyDescent="0.25">
      <c r="D107" s="52" t="str">
        <f t="shared" si="5"/>
        <v/>
      </c>
    </row>
    <row r="108" spans="2:4" ht="15.75" customHeight="1" x14ac:dyDescent="0.25">
      <c r="D108" s="52" t="str">
        <f t="shared" si="5"/>
        <v/>
      </c>
    </row>
    <row r="109" spans="2:4" ht="15.75" customHeight="1" x14ac:dyDescent="0.25">
      <c r="D109" s="52" t="str">
        <f t="shared" si="5"/>
        <v/>
      </c>
    </row>
    <row r="110" spans="2:4" ht="15.75" customHeight="1" x14ac:dyDescent="0.25">
      <c r="D110" s="52" t="str">
        <f t="shared" si="5"/>
        <v/>
      </c>
    </row>
    <row r="111" spans="2:4" ht="15.75" customHeight="1" x14ac:dyDescent="0.25"/>
    <row r="112" spans="2: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x14ac:dyDescent="0.25"/>
  <cols>
    <col min="1" max="1" width="10.7109375" customWidth="1"/>
    <col min="2" max="2" width="17.5703125" customWidth="1"/>
    <col min="3" max="3" width="15" customWidth="1"/>
    <col min="4" max="26" width="10.7109375" customWidth="1"/>
  </cols>
  <sheetData>
    <row r="2" spans="2:10" x14ac:dyDescent="0.25">
      <c r="B2" s="52" t="s">
        <v>124</v>
      </c>
      <c r="C2" s="52" t="s">
        <v>125</v>
      </c>
      <c r="D2" s="52" t="s">
        <v>126</v>
      </c>
      <c r="E2" s="52" t="s">
        <v>127</v>
      </c>
      <c r="G2" s="52" t="s">
        <v>154</v>
      </c>
    </row>
    <row r="3" spans="2:10" x14ac:dyDescent="0.25">
      <c r="B3" s="52" t="e">
        <f t="shared" ref="B3:B61" si="0">IF(#REF!="Debilidad",#REF!,"")</f>
        <v>#REF!</v>
      </c>
      <c r="C3" s="53" t="e">
        <f t="shared" ref="C3:C60" si="1">IF(#REF!="Oportunidad",#REF!,"")</f>
        <v>#REF!</v>
      </c>
      <c r="D3" s="52" t="e">
        <f t="shared" ref="D3:D50" si="2">IF(#REF!="Fortaleza",#REF!,"")</f>
        <v>#REF!</v>
      </c>
      <c r="E3" s="52" t="e">
        <f t="shared" ref="E3:E61" si="3">IF(#REF!="Amenaza",#REF!,"")</f>
        <v>#REF!</v>
      </c>
    </row>
    <row r="4" spans="2:10" x14ac:dyDescent="0.25">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x14ac:dyDescent="0.25">
      <c r="B5" s="52" t="e">
        <f t="shared" si="0"/>
        <v>#REF!</v>
      </c>
      <c r="C5" s="53" t="e">
        <f t="shared" si="1"/>
        <v>#REF!</v>
      </c>
      <c r="D5" s="52" t="e">
        <f t="shared" si="2"/>
        <v>#REF!</v>
      </c>
      <c r="E5" s="52" t="e">
        <f t="shared" si="3"/>
        <v>#REF!</v>
      </c>
    </row>
    <row r="6" spans="2:10" x14ac:dyDescent="0.25">
      <c r="B6" s="52" t="e">
        <f t="shared" si="0"/>
        <v>#REF!</v>
      </c>
      <c r="C6" s="53" t="e">
        <f t="shared" si="1"/>
        <v>#REF!</v>
      </c>
      <c r="D6" s="52" t="e">
        <f t="shared" si="2"/>
        <v>#REF!</v>
      </c>
      <c r="E6" s="52" t="e">
        <f t="shared" si="3"/>
        <v>#REF!</v>
      </c>
    </row>
    <row r="7" spans="2:10" x14ac:dyDescent="0.25">
      <c r="B7" s="52" t="e">
        <f t="shared" si="0"/>
        <v>#REF!</v>
      </c>
      <c r="C7" s="53" t="e">
        <f t="shared" si="1"/>
        <v>#REF!</v>
      </c>
      <c r="D7" s="52" t="e">
        <f t="shared" si="2"/>
        <v>#REF!</v>
      </c>
      <c r="E7" s="52" t="e">
        <f t="shared" si="3"/>
        <v>#REF!</v>
      </c>
    </row>
    <row r="8" spans="2:10" x14ac:dyDescent="0.25">
      <c r="B8" s="52" t="e">
        <f t="shared" si="0"/>
        <v>#REF!</v>
      </c>
      <c r="C8" s="53" t="e">
        <f t="shared" si="1"/>
        <v>#REF!</v>
      </c>
      <c r="D8" s="52" t="e">
        <f t="shared" si="2"/>
        <v>#REF!</v>
      </c>
      <c r="E8" s="52" t="e">
        <f t="shared" si="3"/>
        <v>#REF!</v>
      </c>
    </row>
    <row r="9" spans="2:10" x14ac:dyDescent="0.25">
      <c r="B9" s="52" t="e">
        <f t="shared" si="0"/>
        <v>#REF!</v>
      </c>
      <c r="C9" s="53" t="e">
        <f t="shared" si="1"/>
        <v>#REF!</v>
      </c>
      <c r="D9" s="52" t="e">
        <f t="shared" si="2"/>
        <v>#REF!</v>
      </c>
      <c r="E9" s="52" t="e">
        <f t="shared" si="3"/>
        <v>#REF!</v>
      </c>
    </row>
    <row r="10" spans="2:10" x14ac:dyDescent="0.25">
      <c r="B10" s="52" t="e">
        <f t="shared" si="0"/>
        <v>#REF!</v>
      </c>
      <c r="C10" s="53" t="e">
        <f t="shared" si="1"/>
        <v>#REF!</v>
      </c>
      <c r="D10" s="52" t="e">
        <f t="shared" si="2"/>
        <v>#REF!</v>
      </c>
      <c r="E10" s="52" t="e">
        <f t="shared" si="3"/>
        <v>#REF!</v>
      </c>
    </row>
    <row r="11" spans="2:10" ht="20.25" customHeight="1" x14ac:dyDescent="0.25">
      <c r="B11" s="52" t="e">
        <f t="shared" si="0"/>
        <v>#REF!</v>
      </c>
      <c r="C11" s="53" t="e">
        <f t="shared" si="1"/>
        <v>#REF!</v>
      </c>
      <c r="D11" s="52" t="e">
        <f t="shared" si="2"/>
        <v>#REF!</v>
      </c>
      <c r="E11" s="52" t="e">
        <f t="shared" si="3"/>
        <v>#REF!</v>
      </c>
    </row>
    <row r="12" spans="2:10" ht="20.25" customHeight="1" x14ac:dyDescent="0.25">
      <c r="B12" s="52" t="e">
        <f t="shared" si="0"/>
        <v>#REF!</v>
      </c>
      <c r="C12" s="53" t="e">
        <f t="shared" si="1"/>
        <v>#REF!</v>
      </c>
      <c r="D12" s="52" t="e">
        <f t="shared" si="2"/>
        <v>#REF!</v>
      </c>
      <c r="E12" s="52" t="e">
        <f t="shared" si="3"/>
        <v>#REF!</v>
      </c>
    </row>
    <row r="13" spans="2:10" ht="20.25" customHeight="1" x14ac:dyDescent="0.25">
      <c r="B13" s="52" t="e">
        <f t="shared" si="0"/>
        <v>#REF!</v>
      </c>
      <c r="C13" s="53" t="e">
        <f t="shared" si="1"/>
        <v>#REF!</v>
      </c>
      <c r="D13" s="52" t="e">
        <f t="shared" si="2"/>
        <v>#REF!</v>
      </c>
      <c r="E13" s="52" t="e">
        <f t="shared" si="3"/>
        <v>#REF!</v>
      </c>
    </row>
    <row r="14" spans="2:10" ht="20.25" customHeight="1" x14ac:dyDescent="0.25">
      <c r="B14" s="52" t="e">
        <f t="shared" si="0"/>
        <v>#REF!</v>
      </c>
      <c r="C14" s="53" t="e">
        <f t="shared" si="1"/>
        <v>#REF!</v>
      </c>
      <c r="D14" s="52" t="e">
        <f t="shared" si="2"/>
        <v>#REF!</v>
      </c>
      <c r="E14" s="52" t="e">
        <f t="shared" si="3"/>
        <v>#REF!</v>
      </c>
    </row>
    <row r="15" spans="2:10" ht="18" customHeight="1" x14ac:dyDescent="0.25">
      <c r="B15" s="52" t="e">
        <f t="shared" si="0"/>
        <v>#REF!</v>
      </c>
      <c r="C15" s="53" t="e">
        <f t="shared" si="1"/>
        <v>#REF!</v>
      </c>
      <c r="D15" s="52" t="e">
        <f t="shared" si="2"/>
        <v>#REF!</v>
      </c>
      <c r="E15" s="52" t="e">
        <f t="shared" si="3"/>
        <v>#REF!</v>
      </c>
    </row>
    <row r="16" spans="2:10" ht="16.5" customHeight="1" x14ac:dyDescent="0.25">
      <c r="B16" s="52" t="e">
        <f t="shared" si="0"/>
        <v>#REF!</v>
      </c>
      <c r="C16" s="53" t="e">
        <f t="shared" si="1"/>
        <v>#REF!</v>
      </c>
      <c r="D16" s="52" t="e">
        <f t="shared" si="2"/>
        <v>#REF!</v>
      </c>
      <c r="E16" s="52" t="e">
        <f t="shared" si="3"/>
        <v>#REF!</v>
      </c>
    </row>
    <row r="17" spans="2:5" ht="15.75" customHeight="1" x14ac:dyDescent="0.25">
      <c r="B17" s="52" t="e">
        <f t="shared" si="0"/>
        <v>#REF!</v>
      </c>
      <c r="C17" s="53" t="e">
        <f t="shared" si="1"/>
        <v>#REF!</v>
      </c>
      <c r="D17" s="52" t="e">
        <f t="shared" si="2"/>
        <v>#REF!</v>
      </c>
      <c r="E17" s="52" t="e">
        <f t="shared" si="3"/>
        <v>#REF!</v>
      </c>
    </row>
    <row r="18" spans="2:5" ht="15.75" customHeight="1" x14ac:dyDescent="0.25">
      <c r="B18" s="52" t="e">
        <f t="shared" si="0"/>
        <v>#REF!</v>
      </c>
      <c r="C18" s="53" t="e">
        <f t="shared" si="1"/>
        <v>#REF!</v>
      </c>
      <c r="D18" s="52" t="e">
        <f t="shared" si="2"/>
        <v>#REF!</v>
      </c>
      <c r="E18" s="52" t="e">
        <f t="shared" si="3"/>
        <v>#REF!</v>
      </c>
    </row>
    <row r="19" spans="2:5" ht="15.75" customHeight="1" x14ac:dyDescent="0.25">
      <c r="B19" s="52" t="e">
        <f t="shared" si="0"/>
        <v>#REF!</v>
      </c>
      <c r="C19" s="53" t="e">
        <f t="shared" si="1"/>
        <v>#REF!</v>
      </c>
      <c r="D19" s="52" t="e">
        <f t="shared" si="2"/>
        <v>#REF!</v>
      </c>
      <c r="E19" s="52" t="e">
        <f t="shared" si="3"/>
        <v>#REF!</v>
      </c>
    </row>
    <row r="20" spans="2:5" ht="16.5" customHeight="1" x14ac:dyDescent="0.25">
      <c r="B20" s="52" t="e">
        <f t="shared" si="0"/>
        <v>#REF!</v>
      </c>
      <c r="C20" s="53" t="e">
        <f t="shared" si="1"/>
        <v>#REF!</v>
      </c>
      <c r="D20" s="52" t="e">
        <f t="shared" si="2"/>
        <v>#REF!</v>
      </c>
      <c r="E20" s="52" t="e">
        <f t="shared" si="3"/>
        <v>#REF!</v>
      </c>
    </row>
    <row r="21" spans="2:5" ht="15.75" customHeight="1" x14ac:dyDescent="0.25">
      <c r="B21" s="52" t="e">
        <f t="shared" si="0"/>
        <v>#REF!</v>
      </c>
      <c r="C21" s="53" t="e">
        <f t="shared" si="1"/>
        <v>#REF!</v>
      </c>
      <c r="D21" s="52" t="e">
        <f t="shared" si="2"/>
        <v>#REF!</v>
      </c>
      <c r="E21" s="52" t="e">
        <f t="shared" si="3"/>
        <v>#REF!</v>
      </c>
    </row>
    <row r="22" spans="2:5" ht="15.75" customHeight="1" x14ac:dyDescent="0.25">
      <c r="B22" s="52" t="e">
        <f t="shared" si="0"/>
        <v>#REF!</v>
      </c>
      <c r="C22" s="53" t="e">
        <f t="shared" si="1"/>
        <v>#REF!</v>
      </c>
      <c r="D22" s="52" t="e">
        <f t="shared" si="2"/>
        <v>#REF!</v>
      </c>
      <c r="E22" s="52" t="e">
        <f t="shared" si="3"/>
        <v>#REF!</v>
      </c>
    </row>
    <row r="23" spans="2:5" ht="15.75" customHeight="1" x14ac:dyDescent="0.25">
      <c r="B23" s="52" t="e">
        <f t="shared" si="0"/>
        <v>#REF!</v>
      </c>
      <c r="C23" s="53" t="e">
        <f t="shared" si="1"/>
        <v>#REF!</v>
      </c>
      <c r="D23" s="52" t="e">
        <f t="shared" si="2"/>
        <v>#REF!</v>
      </c>
      <c r="E23" s="52" t="e">
        <f t="shared" si="3"/>
        <v>#REF!</v>
      </c>
    </row>
    <row r="24" spans="2:5" ht="15.75" customHeight="1" x14ac:dyDescent="0.25">
      <c r="B24" s="52" t="e">
        <f t="shared" si="0"/>
        <v>#REF!</v>
      </c>
      <c r="C24" s="53" t="e">
        <f t="shared" si="1"/>
        <v>#REF!</v>
      </c>
      <c r="D24" s="52" t="e">
        <f t="shared" si="2"/>
        <v>#REF!</v>
      </c>
      <c r="E24" s="52" t="e">
        <f t="shared" si="3"/>
        <v>#REF!</v>
      </c>
    </row>
    <row r="25" spans="2:5" ht="15.75" customHeight="1" x14ac:dyDescent="0.25">
      <c r="B25" s="52" t="e">
        <f t="shared" si="0"/>
        <v>#REF!</v>
      </c>
      <c r="C25" s="53" t="e">
        <f t="shared" si="1"/>
        <v>#REF!</v>
      </c>
      <c r="D25" s="52" t="e">
        <f t="shared" si="2"/>
        <v>#REF!</v>
      </c>
      <c r="E25" s="52" t="e">
        <f t="shared" si="3"/>
        <v>#REF!</v>
      </c>
    </row>
    <row r="26" spans="2:5" ht="16.5" customHeight="1" x14ac:dyDescent="0.25">
      <c r="B26" s="52" t="e">
        <f t="shared" si="0"/>
        <v>#REF!</v>
      </c>
      <c r="C26" s="53" t="e">
        <f t="shared" si="1"/>
        <v>#REF!</v>
      </c>
      <c r="D26" s="52" t="e">
        <f t="shared" si="2"/>
        <v>#REF!</v>
      </c>
      <c r="E26" s="52" t="e">
        <f t="shared" si="3"/>
        <v>#REF!</v>
      </c>
    </row>
    <row r="27" spans="2:5" ht="15.75" customHeight="1" x14ac:dyDescent="0.25">
      <c r="B27" s="52" t="e">
        <f t="shared" si="0"/>
        <v>#REF!</v>
      </c>
      <c r="C27" s="53" t="e">
        <f t="shared" si="1"/>
        <v>#REF!</v>
      </c>
      <c r="D27" s="52" t="e">
        <f t="shared" si="2"/>
        <v>#REF!</v>
      </c>
      <c r="E27" s="52" t="e">
        <f t="shared" si="3"/>
        <v>#REF!</v>
      </c>
    </row>
    <row r="28" spans="2:5" ht="15.75" customHeight="1" x14ac:dyDescent="0.25">
      <c r="B28" s="52" t="e">
        <f t="shared" si="0"/>
        <v>#REF!</v>
      </c>
      <c r="C28" s="53" t="e">
        <f t="shared" si="1"/>
        <v>#REF!</v>
      </c>
      <c r="D28" s="52" t="e">
        <f t="shared" si="2"/>
        <v>#REF!</v>
      </c>
      <c r="E28" s="52" t="e">
        <f t="shared" si="3"/>
        <v>#REF!</v>
      </c>
    </row>
    <row r="29" spans="2:5" ht="15.75" customHeight="1" x14ac:dyDescent="0.25">
      <c r="B29" s="52" t="e">
        <f t="shared" si="0"/>
        <v>#REF!</v>
      </c>
      <c r="C29" s="53" t="e">
        <f t="shared" si="1"/>
        <v>#REF!</v>
      </c>
      <c r="D29" s="52" t="e">
        <f t="shared" si="2"/>
        <v>#REF!</v>
      </c>
      <c r="E29" s="52" t="e">
        <f t="shared" si="3"/>
        <v>#REF!</v>
      </c>
    </row>
    <row r="30" spans="2:5" ht="16.5" customHeight="1" x14ac:dyDescent="0.25">
      <c r="B30" s="52" t="e">
        <f t="shared" si="0"/>
        <v>#REF!</v>
      </c>
      <c r="C30" s="53" t="e">
        <f t="shared" si="1"/>
        <v>#REF!</v>
      </c>
      <c r="D30" s="52" t="e">
        <f t="shared" si="2"/>
        <v>#REF!</v>
      </c>
      <c r="E30" s="52" t="e">
        <f t="shared" si="3"/>
        <v>#REF!</v>
      </c>
    </row>
    <row r="31" spans="2:5" ht="15.75" customHeight="1" x14ac:dyDescent="0.25">
      <c r="B31" s="52" t="e">
        <f t="shared" si="0"/>
        <v>#REF!</v>
      </c>
      <c r="C31" s="53" t="e">
        <f t="shared" si="1"/>
        <v>#REF!</v>
      </c>
      <c r="D31" s="52" t="e">
        <f t="shared" si="2"/>
        <v>#REF!</v>
      </c>
      <c r="E31" s="52" t="e">
        <f t="shared" si="3"/>
        <v>#REF!</v>
      </c>
    </row>
    <row r="32" spans="2:5" ht="15.75" customHeight="1" x14ac:dyDescent="0.25">
      <c r="B32" s="52" t="e">
        <f t="shared" si="0"/>
        <v>#REF!</v>
      </c>
      <c r="C32" s="53" t="e">
        <f t="shared" si="1"/>
        <v>#REF!</v>
      </c>
      <c r="D32" s="52" t="e">
        <f t="shared" si="2"/>
        <v>#REF!</v>
      </c>
      <c r="E32" s="52" t="e">
        <f t="shared" si="3"/>
        <v>#REF!</v>
      </c>
    </row>
    <row r="33" spans="2:5" ht="15.75" customHeight="1" x14ac:dyDescent="0.25">
      <c r="B33" s="52" t="e">
        <f t="shared" si="0"/>
        <v>#REF!</v>
      </c>
      <c r="C33" s="53" t="e">
        <f t="shared" si="1"/>
        <v>#REF!</v>
      </c>
      <c r="D33" s="52" t="e">
        <f t="shared" si="2"/>
        <v>#REF!</v>
      </c>
      <c r="E33" s="52" t="e">
        <f t="shared" si="3"/>
        <v>#REF!</v>
      </c>
    </row>
    <row r="34" spans="2:5" ht="15.75" customHeight="1" x14ac:dyDescent="0.25">
      <c r="B34" s="52" t="e">
        <f t="shared" si="0"/>
        <v>#REF!</v>
      </c>
      <c r="C34" s="53" t="e">
        <f t="shared" si="1"/>
        <v>#REF!</v>
      </c>
      <c r="D34" s="52" t="e">
        <f t="shared" si="2"/>
        <v>#REF!</v>
      </c>
      <c r="E34" s="52" t="e">
        <f t="shared" si="3"/>
        <v>#REF!</v>
      </c>
    </row>
    <row r="35" spans="2:5" ht="15.75" customHeight="1" x14ac:dyDescent="0.25">
      <c r="B35" s="52" t="e">
        <f t="shared" si="0"/>
        <v>#REF!</v>
      </c>
      <c r="C35" s="53" t="e">
        <f t="shared" si="1"/>
        <v>#REF!</v>
      </c>
      <c r="D35" s="52" t="e">
        <f t="shared" si="2"/>
        <v>#REF!</v>
      </c>
      <c r="E35" s="52" t="e">
        <f t="shared" si="3"/>
        <v>#REF!</v>
      </c>
    </row>
    <row r="36" spans="2:5" ht="15.75" customHeight="1" x14ac:dyDescent="0.25">
      <c r="B36" s="52" t="e">
        <f t="shared" si="0"/>
        <v>#REF!</v>
      </c>
      <c r="C36" s="53" t="e">
        <f t="shared" si="1"/>
        <v>#REF!</v>
      </c>
      <c r="D36" s="52" t="e">
        <f t="shared" si="2"/>
        <v>#REF!</v>
      </c>
      <c r="E36" s="52" t="e">
        <f t="shared" si="3"/>
        <v>#REF!</v>
      </c>
    </row>
    <row r="37" spans="2:5" ht="15.75" customHeight="1" x14ac:dyDescent="0.25">
      <c r="B37" s="52" t="e">
        <f t="shared" si="0"/>
        <v>#REF!</v>
      </c>
      <c r="C37" s="53" t="e">
        <f t="shared" si="1"/>
        <v>#REF!</v>
      </c>
      <c r="D37" s="52" t="e">
        <f t="shared" si="2"/>
        <v>#REF!</v>
      </c>
      <c r="E37" s="52" t="e">
        <f t="shared" si="3"/>
        <v>#REF!</v>
      </c>
    </row>
    <row r="38" spans="2:5" ht="15.75" customHeight="1" x14ac:dyDescent="0.25">
      <c r="B38" s="52" t="e">
        <f t="shared" si="0"/>
        <v>#REF!</v>
      </c>
      <c r="C38" s="53" t="e">
        <f t="shared" si="1"/>
        <v>#REF!</v>
      </c>
      <c r="D38" s="52" t="e">
        <f t="shared" si="2"/>
        <v>#REF!</v>
      </c>
      <c r="E38" s="52" t="e">
        <f t="shared" si="3"/>
        <v>#REF!</v>
      </c>
    </row>
    <row r="39" spans="2:5" ht="15.75" customHeight="1" x14ac:dyDescent="0.25">
      <c r="B39" s="52" t="e">
        <f t="shared" si="0"/>
        <v>#REF!</v>
      </c>
      <c r="C39" s="53" t="e">
        <f t="shared" si="1"/>
        <v>#REF!</v>
      </c>
      <c r="D39" s="52" t="e">
        <f t="shared" si="2"/>
        <v>#REF!</v>
      </c>
      <c r="E39" s="52" t="e">
        <f t="shared" si="3"/>
        <v>#REF!</v>
      </c>
    </row>
    <row r="40" spans="2:5" ht="15.75" customHeight="1" x14ac:dyDescent="0.25">
      <c r="B40" s="52" t="e">
        <f t="shared" si="0"/>
        <v>#REF!</v>
      </c>
      <c r="C40" s="53" t="e">
        <f t="shared" si="1"/>
        <v>#REF!</v>
      </c>
      <c r="D40" s="52" t="e">
        <f t="shared" si="2"/>
        <v>#REF!</v>
      </c>
      <c r="E40" s="52" t="e">
        <f t="shared" si="3"/>
        <v>#REF!</v>
      </c>
    </row>
    <row r="41" spans="2:5" ht="15.75" customHeight="1" x14ac:dyDescent="0.25">
      <c r="B41" s="52" t="e">
        <f t="shared" si="0"/>
        <v>#REF!</v>
      </c>
      <c r="C41" s="53" t="e">
        <f t="shared" si="1"/>
        <v>#REF!</v>
      </c>
      <c r="D41" s="52" t="e">
        <f t="shared" si="2"/>
        <v>#REF!</v>
      </c>
      <c r="E41" s="52" t="e">
        <f t="shared" si="3"/>
        <v>#REF!</v>
      </c>
    </row>
    <row r="42" spans="2:5" ht="15.75" customHeight="1" x14ac:dyDescent="0.25">
      <c r="B42" s="52" t="e">
        <f t="shared" si="0"/>
        <v>#REF!</v>
      </c>
      <c r="C42" s="53" t="e">
        <f t="shared" si="1"/>
        <v>#REF!</v>
      </c>
      <c r="D42" s="52" t="e">
        <f t="shared" si="2"/>
        <v>#REF!</v>
      </c>
      <c r="E42" s="52" t="e">
        <f t="shared" si="3"/>
        <v>#REF!</v>
      </c>
    </row>
    <row r="43" spans="2:5" ht="15.75" customHeight="1" x14ac:dyDescent="0.25">
      <c r="B43" s="52" t="e">
        <f t="shared" si="0"/>
        <v>#REF!</v>
      </c>
      <c r="C43" s="53" t="e">
        <f t="shared" si="1"/>
        <v>#REF!</v>
      </c>
      <c r="D43" s="52" t="e">
        <f t="shared" si="2"/>
        <v>#REF!</v>
      </c>
      <c r="E43" s="52" t="e">
        <f t="shared" si="3"/>
        <v>#REF!</v>
      </c>
    </row>
    <row r="44" spans="2:5" ht="15.75" customHeight="1" x14ac:dyDescent="0.25">
      <c r="B44" s="52" t="e">
        <f t="shared" si="0"/>
        <v>#REF!</v>
      </c>
      <c r="C44" s="53" t="e">
        <f t="shared" si="1"/>
        <v>#REF!</v>
      </c>
      <c r="D44" s="52" t="e">
        <f t="shared" si="2"/>
        <v>#REF!</v>
      </c>
      <c r="E44" s="52" t="e">
        <f t="shared" si="3"/>
        <v>#REF!</v>
      </c>
    </row>
    <row r="45" spans="2:5" ht="15.75" customHeight="1" x14ac:dyDescent="0.25">
      <c r="B45" s="52" t="e">
        <f t="shared" si="0"/>
        <v>#REF!</v>
      </c>
      <c r="C45" s="53" t="e">
        <f t="shared" si="1"/>
        <v>#REF!</v>
      </c>
      <c r="D45" s="52" t="e">
        <f t="shared" si="2"/>
        <v>#REF!</v>
      </c>
      <c r="E45" s="52" t="e">
        <f t="shared" si="3"/>
        <v>#REF!</v>
      </c>
    </row>
    <row r="46" spans="2:5" ht="15.75" customHeight="1" x14ac:dyDescent="0.25">
      <c r="B46" s="52" t="e">
        <f t="shared" si="0"/>
        <v>#REF!</v>
      </c>
      <c r="C46" s="53" t="e">
        <f t="shared" si="1"/>
        <v>#REF!</v>
      </c>
      <c r="D46" s="52" t="e">
        <f t="shared" si="2"/>
        <v>#REF!</v>
      </c>
      <c r="E46" s="52" t="e">
        <f t="shared" si="3"/>
        <v>#REF!</v>
      </c>
    </row>
    <row r="47" spans="2:5" ht="15.75" customHeight="1" x14ac:dyDescent="0.25">
      <c r="B47" s="52" t="e">
        <f t="shared" si="0"/>
        <v>#REF!</v>
      </c>
      <c r="C47" s="53" t="e">
        <f t="shared" si="1"/>
        <v>#REF!</v>
      </c>
      <c r="D47" s="52" t="e">
        <f t="shared" si="2"/>
        <v>#REF!</v>
      </c>
      <c r="E47" s="52" t="e">
        <f t="shared" si="3"/>
        <v>#REF!</v>
      </c>
    </row>
    <row r="48" spans="2:5" ht="15.75" customHeight="1" x14ac:dyDescent="0.25">
      <c r="B48" s="52" t="e">
        <f t="shared" si="0"/>
        <v>#REF!</v>
      </c>
      <c r="C48" s="53" t="e">
        <f t="shared" si="1"/>
        <v>#REF!</v>
      </c>
      <c r="D48" s="52" t="e">
        <f t="shared" si="2"/>
        <v>#REF!</v>
      </c>
      <c r="E48" s="52" t="e">
        <f t="shared" si="3"/>
        <v>#REF!</v>
      </c>
    </row>
    <row r="49" spans="2:5" ht="15.75" customHeight="1" x14ac:dyDescent="0.25">
      <c r="B49" s="52" t="e">
        <f t="shared" si="0"/>
        <v>#REF!</v>
      </c>
      <c r="C49" s="53" t="e">
        <f t="shared" si="1"/>
        <v>#REF!</v>
      </c>
      <c r="D49" s="52" t="e">
        <f t="shared" si="2"/>
        <v>#REF!</v>
      </c>
      <c r="E49" s="52" t="e">
        <f t="shared" si="3"/>
        <v>#REF!</v>
      </c>
    </row>
    <row r="50" spans="2:5" ht="15.75" customHeight="1" x14ac:dyDescent="0.25">
      <c r="B50" s="52" t="e">
        <f t="shared" si="0"/>
        <v>#REF!</v>
      </c>
      <c r="C50" s="53" t="e">
        <f t="shared" si="1"/>
        <v>#REF!</v>
      </c>
      <c r="D50" s="52" t="e">
        <f t="shared" si="2"/>
        <v>#REF!</v>
      </c>
      <c r="E50" s="52" t="e">
        <f t="shared" si="3"/>
        <v>#REF!</v>
      </c>
    </row>
    <row r="51" spans="2:5" ht="15.75" customHeight="1" x14ac:dyDescent="0.25">
      <c r="B51" s="52" t="e">
        <f t="shared" si="0"/>
        <v>#REF!</v>
      </c>
      <c r="C51" s="53" t="e">
        <f t="shared" si="1"/>
        <v>#REF!</v>
      </c>
      <c r="E51" s="52" t="e">
        <f t="shared" si="3"/>
        <v>#REF!</v>
      </c>
    </row>
    <row r="52" spans="2:5" ht="15.75" customHeight="1" x14ac:dyDescent="0.25">
      <c r="B52" s="52" t="e">
        <f t="shared" si="0"/>
        <v>#REF!</v>
      </c>
      <c r="C52" s="53" t="e">
        <f t="shared" si="1"/>
        <v>#REF!</v>
      </c>
      <c r="E52" s="52" t="e">
        <f t="shared" si="3"/>
        <v>#REF!</v>
      </c>
    </row>
    <row r="53" spans="2:5" ht="15.75" customHeight="1" x14ac:dyDescent="0.25">
      <c r="B53" s="52" t="e">
        <f t="shared" si="0"/>
        <v>#REF!</v>
      </c>
      <c r="C53" s="53" t="e">
        <f t="shared" si="1"/>
        <v>#REF!</v>
      </c>
      <c r="E53" s="52" t="e">
        <f t="shared" si="3"/>
        <v>#REF!</v>
      </c>
    </row>
    <row r="54" spans="2:5" ht="15.75" customHeight="1" x14ac:dyDescent="0.25">
      <c r="B54" s="52" t="e">
        <f t="shared" si="0"/>
        <v>#REF!</v>
      </c>
      <c r="C54" s="53" t="e">
        <f t="shared" si="1"/>
        <v>#REF!</v>
      </c>
      <c r="E54" s="52" t="e">
        <f t="shared" si="3"/>
        <v>#REF!</v>
      </c>
    </row>
    <row r="55" spans="2:5" ht="15.75" customHeight="1" x14ac:dyDescent="0.25">
      <c r="B55" s="52" t="e">
        <f t="shared" si="0"/>
        <v>#REF!</v>
      </c>
      <c r="C55" s="53" t="e">
        <f t="shared" si="1"/>
        <v>#REF!</v>
      </c>
      <c r="E55" s="52" t="e">
        <f t="shared" si="3"/>
        <v>#REF!</v>
      </c>
    </row>
    <row r="56" spans="2:5" ht="15.75" customHeight="1" x14ac:dyDescent="0.25">
      <c r="B56" s="52" t="e">
        <f t="shared" si="0"/>
        <v>#REF!</v>
      </c>
      <c r="C56" s="53" t="e">
        <f t="shared" si="1"/>
        <v>#REF!</v>
      </c>
      <c r="E56" s="52" t="e">
        <f t="shared" si="3"/>
        <v>#REF!</v>
      </c>
    </row>
    <row r="57" spans="2:5" ht="15.75" customHeight="1" x14ac:dyDescent="0.25">
      <c r="B57" s="52" t="e">
        <f t="shared" si="0"/>
        <v>#REF!</v>
      </c>
      <c r="C57" s="53" t="e">
        <f t="shared" si="1"/>
        <v>#REF!</v>
      </c>
      <c r="E57" s="52" t="e">
        <f t="shared" si="3"/>
        <v>#REF!</v>
      </c>
    </row>
    <row r="58" spans="2:5" ht="15.75" customHeight="1" x14ac:dyDescent="0.25">
      <c r="B58" s="52" t="e">
        <f t="shared" si="0"/>
        <v>#REF!</v>
      </c>
      <c r="C58" s="53" t="e">
        <f t="shared" si="1"/>
        <v>#REF!</v>
      </c>
      <c r="E58" s="52" t="e">
        <f t="shared" si="3"/>
        <v>#REF!</v>
      </c>
    </row>
    <row r="59" spans="2:5" ht="15.75" customHeight="1" x14ac:dyDescent="0.25">
      <c r="B59" s="52" t="e">
        <f t="shared" si="0"/>
        <v>#REF!</v>
      </c>
      <c r="C59" s="53" t="e">
        <f t="shared" si="1"/>
        <v>#REF!</v>
      </c>
      <c r="E59" s="52" t="e">
        <f t="shared" si="3"/>
        <v>#REF!</v>
      </c>
    </row>
    <row r="60" spans="2:5" ht="15.75" customHeight="1" x14ac:dyDescent="0.25">
      <c r="B60" s="52" t="e">
        <f t="shared" si="0"/>
        <v>#REF!</v>
      </c>
      <c r="C60" s="53" t="e">
        <f t="shared" si="1"/>
        <v>#REF!</v>
      </c>
      <c r="E60" s="52" t="e">
        <f t="shared" si="3"/>
        <v>#REF!</v>
      </c>
    </row>
    <row r="61" spans="2:5" ht="15.75" customHeight="1" x14ac:dyDescent="0.25">
      <c r="B61" s="52" t="e">
        <f t="shared" si="0"/>
        <v>#REF!</v>
      </c>
      <c r="E61" s="52" t="e">
        <f t="shared" si="3"/>
        <v>#REF!</v>
      </c>
    </row>
    <row r="62" spans="2:5" ht="15.75" customHeight="1" x14ac:dyDescent="0.25"/>
    <row r="63" spans="2:5" ht="15.75" customHeight="1" x14ac:dyDescent="0.25"/>
    <row r="64" spans="2: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2:2" ht="15.75" customHeight="1" x14ac:dyDescent="0.25">
      <c r="B97" s="52" t="e">
        <f>E19</f>
        <v>#REF!</v>
      </c>
    </row>
    <row r="98" spans="2:2" ht="15.75" customHeight="1" x14ac:dyDescent="0.25"/>
    <row r="99" spans="2:2" ht="15.75" customHeight="1" x14ac:dyDescent="0.25"/>
    <row r="100" spans="2:2" ht="15.75" customHeight="1" x14ac:dyDescent="0.25"/>
    <row r="101" spans="2:2" ht="15.75" customHeight="1" x14ac:dyDescent="0.25"/>
    <row r="102" spans="2:2" ht="15.75" customHeight="1" x14ac:dyDescent="0.25"/>
    <row r="103" spans="2:2" ht="15.75" customHeight="1" x14ac:dyDescent="0.25"/>
    <row r="104" spans="2:2" ht="15.75" customHeight="1" x14ac:dyDescent="0.25"/>
    <row r="105" spans="2:2" ht="15.75" customHeight="1" x14ac:dyDescent="0.25"/>
    <row r="106" spans="2:2" ht="15.75" customHeight="1" x14ac:dyDescent="0.25"/>
    <row r="107" spans="2:2" ht="15.75" customHeight="1" x14ac:dyDescent="0.25"/>
    <row r="108" spans="2:2" ht="15.75" customHeight="1" x14ac:dyDescent="0.25"/>
    <row r="109" spans="2:2" ht="15.75" customHeight="1" x14ac:dyDescent="0.25"/>
    <row r="110" spans="2:2" ht="15.75" customHeight="1" x14ac:dyDescent="0.25"/>
    <row r="111" spans="2:2" ht="15.75" customHeight="1" x14ac:dyDescent="0.25"/>
    <row r="112" spans="2: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x14ac:dyDescent="0.25"/>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x14ac:dyDescent="0.25">
      <c r="A1" s="466" t="s">
        <v>155</v>
      </c>
      <c r="B1" s="406"/>
      <c r="C1" s="406"/>
      <c r="D1" s="406"/>
      <c r="E1" s="424"/>
    </row>
    <row r="2" spans="1:11" ht="15.75" x14ac:dyDescent="0.25">
      <c r="A2" s="54" t="s">
        <v>156</v>
      </c>
      <c r="B2" s="54" t="s">
        <v>157</v>
      </c>
      <c r="C2" s="54" t="s">
        <v>158</v>
      </c>
      <c r="D2" s="55" t="s">
        <v>159</v>
      </c>
      <c r="E2" s="56" t="s">
        <v>160</v>
      </c>
    </row>
    <row r="3" spans="1:11" ht="15" customHeight="1" x14ac:dyDescent="0.25">
      <c r="A3" s="457">
        <v>1</v>
      </c>
      <c r="B3" s="457" t="e">
        <f>IF(#REF!="Gestión",#REF!,IF(#REF!="Corrupción_O_LA_FT","No valorar",""))</f>
        <v>#REF!</v>
      </c>
      <c r="C3" s="457"/>
      <c r="D3" s="460" t="s">
        <v>161</v>
      </c>
      <c r="E3" s="463" t="str">
        <f>IF(OR(C3=Hoja1!$C$17,D3=Hoja1!$D$17),Hoja1!$B$17,IF(OR(C3=Hoja1!$C$16,D3=Hoja1!$D$16),Hoja1!$B$16,IF(OR(C3=Hoja1!$C$15,D3=Hoja1!$D$15),Hoja1!$B$15,IF(OR(C3=Hoja1!$C$14,D3=Hoja1!$D$14),Hoja1!$B$14,IF(OR(C3=Hoja1!$C$13,D3=Hoja1!$D$13),Hoja1!$B$13,"")))))</f>
        <v>Menor</v>
      </c>
      <c r="F3" s="57"/>
      <c r="G3" s="53"/>
    </row>
    <row r="4" spans="1:11" ht="15" customHeight="1" x14ac:dyDescent="0.25">
      <c r="A4" s="458"/>
      <c r="B4" s="458"/>
      <c r="C4" s="458"/>
      <c r="D4" s="461"/>
      <c r="E4" s="464"/>
      <c r="F4" s="57"/>
      <c r="G4" s="53"/>
    </row>
    <row r="5" spans="1:11" ht="15" customHeight="1" x14ac:dyDescent="0.25">
      <c r="A5" s="458"/>
      <c r="B5" s="458"/>
      <c r="C5" s="458"/>
      <c r="D5" s="461"/>
      <c r="E5" s="464"/>
      <c r="F5" s="57"/>
      <c r="G5" s="467"/>
      <c r="H5" s="468"/>
      <c r="I5" s="468"/>
      <c r="J5" s="468"/>
      <c r="K5" s="468"/>
    </row>
    <row r="6" spans="1:11" ht="15" customHeight="1" x14ac:dyDescent="0.25">
      <c r="A6" s="458"/>
      <c r="B6" s="458"/>
      <c r="C6" s="458"/>
      <c r="D6" s="461"/>
      <c r="E6" s="464"/>
      <c r="F6" s="57"/>
      <c r="G6" s="468"/>
      <c r="H6" s="468"/>
      <c r="I6" s="468"/>
      <c r="J6" s="468"/>
      <c r="K6" s="468"/>
    </row>
    <row r="7" spans="1:11" ht="15.75" customHeight="1" x14ac:dyDescent="0.25">
      <c r="A7" s="459"/>
      <c r="B7" s="459"/>
      <c r="C7" s="459"/>
      <c r="D7" s="462"/>
      <c r="E7" s="465"/>
      <c r="F7" s="57"/>
      <c r="G7" s="468"/>
      <c r="H7" s="468"/>
      <c r="I7" s="468"/>
      <c r="J7" s="468"/>
      <c r="K7" s="468"/>
    </row>
    <row r="8" spans="1:11" ht="15" customHeight="1" x14ac:dyDescent="0.25">
      <c r="A8" s="457">
        <v>2</v>
      </c>
      <c r="B8" s="457" t="e">
        <f>IF(#REF!="Gestión",#REF!,IF(#REF!="Corrupción_O_LA_FT","No valorar",""))</f>
        <v>#REF!</v>
      </c>
      <c r="C8" s="457"/>
      <c r="D8" s="460"/>
      <c r="E8" s="463" t="str">
        <f>IF(OR(C8=Hoja1!$C$17,D8=Hoja1!$D$17),Hoja1!$B$17,IF(OR(C8=Hoja1!$C$16,D8=Hoja1!$D$16),Hoja1!$B$16,IF(OR(C8=Hoja1!$C$15,D8=Hoja1!$D$15),Hoja1!$B$15,IF(OR(C8=Hoja1!$C$14,D8=Hoja1!$D$14),Hoja1!$B$14,IF(OR(C8=Hoja1!$C$13,D8=Hoja1!$D$13),Hoja1!$B$13,"")))))</f>
        <v/>
      </c>
      <c r="G8" s="468"/>
      <c r="H8" s="468"/>
      <c r="I8" s="468"/>
      <c r="J8" s="468"/>
      <c r="K8" s="468"/>
    </row>
    <row r="9" spans="1:11" ht="15" customHeight="1" x14ac:dyDescent="0.25">
      <c r="A9" s="458"/>
      <c r="B9" s="458"/>
      <c r="C9" s="458"/>
      <c r="D9" s="461"/>
      <c r="E9" s="464"/>
      <c r="G9" s="468"/>
      <c r="H9" s="468"/>
      <c r="I9" s="468"/>
      <c r="J9" s="468"/>
      <c r="K9" s="468"/>
    </row>
    <row r="10" spans="1:11" ht="15" customHeight="1" x14ac:dyDescent="0.25">
      <c r="A10" s="458"/>
      <c r="B10" s="458"/>
      <c r="C10" s="458"/>
      <c r="D10" s="461"/>
      <c r="E10" s="464"/>
      <c r="G10" s="468"/>
      <c r="H10" s="468"/>
      <c r="I10" s="468"/>
      <c r="J10" s="468"/>
      <c r="K10" s="468"/>
    </row>
    <row r="11" spans="1:11" ht="15" customHeight="1" x14ac:dyDescent="0.25">
      <c r="A11" s="458"/>
      <c r="B11" s="458"/>
      <c r="C11" s="458"/>
      <c r="D11" s="461"/>
      <c r="E11" s="464"/>
      <c r="G11" s="468"/>
      <c r="H11" s="468"/>
      <c r="I11" s="468"/>
      <c r="J11" s="468"/>
      <c r="K11" s="468"/>
    </row>
    <row r="12" spans="1:11" ht="15.75" customHeight="1" x14ac:dyDescent="0.25">
      <c r="A12" s="459"/>
      <c r="B12" s="459"/>
      <c r="C12" s="459"/>
      <c r="D12" s="462"/>
      <c r="E12" s="465"/>
      <c r="G12" s="468"/>
      <c r="H12" s="468"/>
      <c r="I12" s="468"/>
      <c r="J12" s="468"/>
      <c r="K12" s="468"/>
    </row>
    <row r="13" spans="1:11" ht="15" customHeight="1" x14ac:dyDescent="0.25">
      <c r="A13" s="457">
        <v>3</v>
      </c>
      <c r="B13" s="457" t="e">
        <f>IF(#REF!="Gestión",#REF!,IF(#REF!="Corrupción_O_LA_FT","No valorar",""))</f>
        <v>#REF!</v>
      </c>
      <c r="C13" s="457"/>
      <c r="D13" s="460"/>
      <c r="E13" s="463" t="str">
        <f>IF(OR(C13=Hoja1!$C$17,D13=Hoja1!$D$17),Hoja1!$B$17,IF(OR(C13=Hoja1!$C$16,D13=Hoja1!$D$16),Hoja1!$B$16,IF(OR(C13=Hoja1!$C$15,D13=Hoja1!$D$15),Hoja1!$B$15,IF(OR(C13=Hoja1!$C$14,D13=Hoja1!$D$14),Hoja1!$B$14,IF(OR(C13=Hoja1!$C$13,D13=Hoja1!$D$13),Hoja1!$B$13,"")))))</f>
        <v/>
      </c>
      <c r="G13" s="468"/>
      <c r="H13" s="468"/>
      <c r="I13" s="468"/>
      <c r="J13" s="468"/>
      <c r="K13" s="468"/>
    </row>
    <row r="14" spans="1:11" ht="15" customHeight="1" x14ac:dyDescent="0.25">
      <c r="A14" s="458"/>
      <c r="B14" s="458"/>
      <c r="C14" s="458"/>
      <c r="D14" s="461"/>
      <c r="E14" s="464"/>
      <c r="G14" s="468"/>
      <c r="H14" s="468"/>
      <c r="I14" s="468"/>
      <c r="J14" s="468"/>
      <c r="K14" s="468"/>
    </row>
    <row r="15" spans="1:11" ht="15" customHeight="1" x14ac:dyDescent="0.25">
      <c r="A15" s="458"/>
      <c r="B15" s="458"/>
      <c r="C15" s="458"/>
      <c r="D15" s="461"/>
      <c r="E15" s="464"/>
      <c r="G15" s="468"/>
      <c r="H15" s="468"/>
      <c r="I15" s="468"/>
      <c r="J15" s="468"/>
      <c r="K15" s="468"/>
    </row>
    <row r="16" spans="1:11" ht="15" customHeight="1" x14ac:dyDescent="0.25">
      <c r="A16" s="458"/>
      <c r="B16" s="458"/>
      <c r="C16" s="458"/>
      <c r="D16" s="461"/>
      <c r="E16" s="464"/>
      <c r="G16" s="468"/>
      <c r="H16" s="468"/>
      <c r="I16" s="468"/>
      <c r="J16" s="468"/>
      <c r="K16" s="468"/>
    </row>
    <row r="17" spans="1:11" ht="15.75" customHeight="1" x14ac:dyDescent="0.25">
      <c r="A17" s="459"/>
      <c r="B17" s="459"/>
      <c r="C17" s="459"/>
      <c r="D17" s="462"/>
      <c r="E17" s="465"/>
      <c r="G17" s="468"/>
      <c r="H17" s="468"/>
      <c r="I17" s="468"/>
      <c r="J17" s="468"/>
      <c r="K17" s="468"/>
    </row>
    <row r="18" spans="1:11" ht="15" customHeight="1" x14ac:dyDescent="0.25">
      <c r="A18" s="457">
        <v>4</v>
      </c>
      <c r="B18" s="457" t="e">
        <f>IF(#REF!="Gestión",#REF!,IF(#REF!="Corrupción_O_LA_FT","No valorar",""))</f>
        <v>#REF!</v>
      </c>
      <c r="C18" s="457"/>
      <c r="D18" s="460"/>
      <c r="E18" s="463" t="str">
        <f>IF(OR(C18=Hoja1!$C$17,D18=Hoja1!$D$17),Hoja1!$B$17,IF(OR(C18=Hoja1!$C$16,D18=Hoja1!$D$16),Hoja1!$B$16,IF(OR(C18=Hoja1!$C$15,D18=Hoja1!$D$15),Hoja1!$B$15,IF(OR(C18=Hoja1!$C$14,D18=Hoja1!$D$14),Hoja1!$B$14,IF(OR(C18=Hoja1!$C$13,D18=Hoja1!$D$13),Hoja1!$B$13,"")))))</f>
        <v/>
      </c>
      <c r="G18" s="468"/>
      <c r="H18" s="468"/>
      <c r="I18" s="468"/>
      <c r="J18" s="468"/>
      <c r="K18" s="468"/>
    </row>
    <row r="19" spans="1:11" ht="15" customHeight="1" x14ac:dyDescent="0.25">
      <c r="A19" s="458"/>
      <c r="B19" s="458"/>
      <c r="C19" s="458"/>
      <c r="D19" s="461"/>
      <c r="E19" s="464"/>
    </row>
    <row r="20" spans="1:11" ht="15" customHeight="1" x14ac:dyDescent="0.25">
      <c r="A20" s="458"/>
      <c r="B20" s="458"/>
      <c r="C20" s="458"/>
      <c r="D20" s="461"/>
      <c r="E20" s="464"/>
    </row>
    <row r="21" spans="1:11" ht="15" customHeight="1" x14ac:dyDescent="0.25">
      <c r="A21" s="458"/>
      <c r="B21" s="458"/>
      <c r="C21" s="458"/>
      <c r="D21" s="461"/>
      <c r="E21" s="464"/>
    </row>
    <row r="22" spans="1:11" ht="15.75" customHeight="1" x14ac:dyDescent="0.25">
      <c r="A22" s="459"/>
      <c r="B22" s="459"/>
      <c r="C22" s="459"/>
      <c r="D22" s="462"/>
      <c r="E22" s="465"/>
    </row>
    <row r="23" spans="1:11" ht="15" customHeight="1" x14ac:dyDescent="0.25">
      <c r="A23" s="457">
        <v>5</v>
      </c>
      <c r="B23" s="457" t="e">
        <f>IF(#REF!="Gestión",#REF!,IF(#REF!="Corrupción_O_LA_FT","No valorar",""))</f>
        <v>#REF!</v>
      </c>
      <c r="C23" s="457"/>
      <c r="D23" s="460"/>
      <c r="E23" s="463" t="str">
        <f>IF(OR(C23=Hoja1!$C$17,D23=Hoja1!$D$17),Hoja1!$B$17,IF(OR(C23=Hoja1!$C$16,D23=Hoja1!$D$16),Hoja1!$B$16,IF(OR(C23=Hoja1!$C$15,D23=Hoja1!$D$15),Hoja1!$B$15,IF(OR(C23=Hoja1!$C$14,D23=Hoja1!$D$14),Hoja1!$B$14,IF(OR(C23=Hoja1!$C$13,D23=Hoja1!$D$13),Hoja1!$B$13,"")))))</f>
        <v/>
      </c>
    </row>
    <row r="24" spans="1:11" ht="15" customHeight="1" x14ac:dyDescent="0.25">
      <c r="A24" s="458"/>
      <c r="B24" s="458"/>
      <c r="C24" s="458"/>
      <c r="D24" s="461"/>
      <c r="E24" s="464"/>
    </row>
    <row r="25" spans="1:11" ht="15" customHeight="1" x14ac:dyDescent="0.25">
      <c r="A25" s="458"/>
      <c r="B25" s="458"/>
      <c r="C25" s="458"/>
      <c r="D25" s="461"/>
      <c r="E25" s="464"/>
    </row>
    <row r="26" spans="1:11" ht="15" customHeight="1" x14ac:dyDescent="0.25">
      <c r="A26" s="458"/>
      <c r="B26" s="458"/>
      <c r="C26" s="458"/>
      <c r="D26" s="461"/>
      <c r="E26" s="464"/>
    </row>
    <row r="27" spans="1:11" ht="15.75" customHeight="1" x14ac:dyDescent="0.25">
      <c r="A27" s="459"/>
      <c r="B27" s="459"/>
      <c r="C27" s="459"/>
      <c r="D27" s="462"/>
      <c r="E27" s="465"/>
    </row>
    <row r="28" spans="1:11" ht="15" customHeight="1" x14ac:dyDescent="0.25">
      <c r="A28" s="457">
        <v>6</v>
      </c>
      <c r="B28" s="457" t="e">
        <f>IF(#REF!="Gestión",#REF!,IF(#REF!="Corrupción_O_LA_FT","No valorar",""))</f>
        <v>#REF!</v>
      </c>
      <c r="C28" s="457"/>
      <c r="D28" s="460"/>
      <c r="E28" s="463" t="str">
        <f>IF(OR(C28=Hoja1!$C$17,D28=Hoja1!$D$17),Hoja1!$B$17,IF(OR(C28=Hoja1!$C$16,D28=Hoja1!$D$16),Hoja1!$B$16,IF(OR(C28=Hoja1!$C$15,D28=Hoja1!$D$15),Hoja1!$B$15,IF(OR(C28=Hoja1!$C$14,D28=Hoja1!$D$14),Hoja1!$B$14,IF(OR(C28=Hoja1!$C$13,D28=Hoja1!$D$13),Hoja1!$B$13,"")))))</f>
        <v/>
      </c>
    </row>
    <row r="29" spans="1:11" ht="15" customHeight="1" x14ac:dyDescent="0.25">
      <c r="A29" s="458"/>
      <c r="B29" s="458"/>
      <c r="C29" s="458"/>
      <c r="D29" s="461"/>
      <c r="E29" s="464"/>
    </row>
    <row r="30" spans="1:11" ht="15" customHeight="1" x14ac:dyDescent="0.25">
      <c r="A30" s="458"/>
      <c r="B30" s="458"/>
      <c r="C30" s="458"/>
      <c r="D30" s="461"/>
      <c r="E30" s="464"/>
    </row>
    <row r="31" spans="1:11" ht="15" customHeight="1" x14ac:dyDescent="0.25">
      <c r="A31" s="458"/>
      <c r="B31" s="458"/>
      <c r="C31" s="458"/>
      <c r="D31" s="461"/>
      <c r="E31" s="464"/>
    </row>
    <row r="32" spans="1:11" ht="15.75" customHeight="1" x14ac:dyDescent="0.25">
      <c r="A32" s="459"/>
      <c r="B32" s="459"/>
      <c r="C32" s="459"/>
      <c r="D32" s="462"/>
      <c r="E32" s="465"/>
    </row>
    <row r="33" spans="1:5" ht="15" customHeight="1" x14ac:dyDescent="0.25">
      <c r="A33" s="457">
        <v>7</v>
      </c>
      <c r="B33" s="457" t="e">
        <f>IF(#REF!="Gestión",#REF!,IF(#REF!="Corrupción_O_LA_FT","No valorar",""))</f>
        <v>#REF!</v>
      </c>
      <c r="C33" s="457"/>
      <c r="D33" s="460"/>
      <c r="E33" s="463" t="str">
        <f>IF(OR(C33=Hoja1!$C$17,D33=Hoja1!$D$17),Hoja1!$B$17,IF(OR(C33=Hoja1!$C$16,D33=Hoja1!$D$16),Hoja1!$B$16,IF(OR(C33=Hoja1!$C$15,D33=Hoja1!$D$15),Hoja1!$B$15,IF(OR(C33=Hoja1!$C$14,D33=Hoja1!$D$14),Hoja1!$B$14,IF(OR(C33=Hoja1!$C$13,D33=Hoja1!$D$13),Hoja1!$B$13,"")))))</f>
        <v/>
      </c>
    </row>
    <row r="34" spans="1:5" ht="15" customHeight="1" x14ac:dyDescent="0.25">
      <c r="A34" s="458"/>
      <c r="B34" s="458"/>
      <c r="C34" s="458"/>
      <c r="D34" s="461"/>
      <c r="E34" s="464"/>
    </row>
    <row r="35" spans="1:5" ht="15" customHeight="1" x14ac:dyDescent="0.25">
      <c r="A35" s="458"/>
      <c r="B35" s="458"/>
      <c r="C35" s="458"/>
      <c r="D35" s="461"/>
      <c r="E35" s="464"/>
    </row>
    <row r="36" spans="1:5" ht="15" customHeight="1" x14ac:dyDescent="0.25">
      <c r="A36" s="458"/>
      <c r="B36" s="458"/>
      <c r="C36" s="458"/>
      <c r="D36" s="461"/>
      <c r="E36" s="464"/>
    </row>
    <row r="37" spans="1:5" ht="15.75" customHeight="1" x14ac:dyDescent="0.25">
      <c r="A37" s="459"/>
      <c r="B37" s="459"/>
      <c r="C37" s="459"/>
      <c r="D37" s="462"/>
      <c r="E37" s="465"/>
    </row>
    <row r="38" spans="1:5" ht="15" customHeight="1" x14ac:dyDescent="0.25">
      <c r="A38" s="457">
        <v>8</v>
      </c>
      <c r="B38" s="457" t="e">
        <f>IF(#REF!="Gestión",#REF!,IF(#REF!="Corrupción_O_LA_FT","No valorar",""))</f>
        <v>#REF!</v>
      </c>
      <c r="C38" s="457"/>
      <c r="D38" s="460"/>
      <c r="E38" s="463" t="str">
        <f>IF(OR(C38=Hoja1!$C$17,D38=Hoja1!$D$17),Hoja1!$B$17,IF(OR(C38=Hoja1!$C$16,D38=Hoja1!$D$16),Hoja1!$B$16,IF(OR(C38=Hoja1!$C$15,D38=Hoja1!$D$15),Hoja1!$B$15,IF(OR(C38=Hoja1!$C$14,D38=Hoja1!$D$14),Hoja1!$B$14,IF(OR(C38=Hoja1!$C$13,D38=Hoja1!$D$13),Hoja1!$B$13,"")))))</f>
        <v/>
      </c>
    </row>
    <row r="39" spans="1:5" ht="15" customHeight="1" x14ac:dyDescent="0.25">
      <c r="A39" s="458"/>
      <c r="B39" s="458"/>
      <c r="C39" s="458"/>
      <c r="D39" s="461"/>
      <c r="E39" s="464"/>
    </row>
    <row r="40" spans="1:5" ht="15" customHeight="1" x14ac:dyDescent="0.25">
      <c r="A40" s="458"/>
      <c r="B40" s="458"/>
      <c r="C40" s="458"/>
      <c r="D40" s="461"/>
      <c r="E40" s="464"/>
    </row>
    <row r="41" spans="1:5" ht="15" customHeight="1" x14ac:dyDescent="0.25">
      <c r="A41" s="458"/>
      <c r="B41" s="458"/>
      <c r="C41" s="458"/>
      <c r="D41" s="461"/>
      <c r="E41" s="464"/>
    </row>
    <row r="42" spans="1:5" ht="15.75" customHeight="1" x14ac:dyDescent="0.25">
      <c r="A42" s="459"/>
      <c r="B42" s="459"/>
      <c r="C42" s="459"/>
      <c r="D42" s="462"/>
      <c r="E42" s="465"/>
    </row>
    <row r="43" spans="1:5" ht="15" customHeight="1" x14ac:dyDescent="0.25">
      <c r="A43" s="457">
        <v>9</v>
      </c>
      <c r="B43" s="457" t="e">
        <f>IF(#REF!="Gestión",#REF!,IF(#REF!="Corrupción_O_LA_FT","No valorar",""))</f>
        <v>#REF!</v>
      </c>
      <c r="C43" s="457"/>
      <c r="D43" s="460"/>
      <c r="E43" s="463" t="str">
        <f>IF(OR(C43=Hoja1!$C$17,D43=Hoja1!$D$17),Hoja1!$B$17,IF(OR(C43=Hoja1!$C$16,D43=Hoja1!$D$16),Hoja1!$B$16,IF(OR(C43=Hoja1!$C$15,D43=Hoja1!$D$15),Hoja1!$B$15,IF(OR(C43=Hoja1!$C$14,D43=Hoja1!$D$14),Hoja1!$B$14,IF(OR(C43=Hoja1!$C$13,D43=Hoja1!$D$13),Hoja1!$B$13,"")))))</f>
        <v/>
      </c>
    </row>
    <row r="44" spans="1:5" ht="15" customHeight="1" x14ac:dyDescent="0.25">
      <c r="A44" s="458"/>
      <c r="B44" s="458"/>
      <c r="C44" s="458"/>
      <c r="D44" s="461"/>
      <c r="E44" s="464"/>
    </row>
    <row r="45" spans="1:5" ht="15" customHeight="1" x14ac:dyDescent="0.25">
      <c r="A45" s="458"/>
      <c r="B45" s="458"/>
      <c r="C45" s="458"/>
      <c r="D45" s="461"/>
      <c r="E45" s="464"/>
    </row>
    <row r="46" spans="1:5" ht="15" customHeight="1" x14ac:dyDescent="0.25">
      <c r="A46" s="458"/>
      <c r="B46" s="458"/>
      <c r="C46" s="458"/>
      <c r="D46" s="461"/>
      <c r="E46" s="464"/>
    </row>
    <row r="47" spans="1:5" ht="15.75" customHeight="1" x14ac:dyDescent="0.25">
      <c r="A47" s="459"/>
      <c r="B47" s="459"/>
      <c r="C47" s="459"/>
      <c r="D47" s="462"/>
      <c r="E47" s="465"/>
    </row>
    <row r="48" spans="1:5" ht="15" customHeight="1" x14ac:dyDescent="0.25">
      <c r="A48" s="457">
        <v>10</v>
      </c>
      <c r="B48" s="457" t="e">
        <f>IF(#REF!="Gestión",#REF!,IF(#REF!="Corrupción_O_LA_FT","No valorar",""))</f>
        <v>#REF!</v>
      </c>
      <c r="C48" s="457"/>
      <c r="D48" s="460"/>
      <c r="E48" s="463" t="str">
        <f>IF(OR(C48=Hoja1!$C$17,D48=Hoja1!$D$17),Hoja1!$B$17,IF(OR(C48=Hoja1!$C$16,D48=Hoja1!$D$16),Hoja1!$B$16,IF(OR(C48=Hoja1!$C$15,D48=Hoja1!$D$15),Hoja1!$B$15,IF(OR(C48=Hoja1!$C$14,D48=Hoja1!$D$14),Hoja1!$B$14,IF(OR(C48=Hoja1!$C$13,D48=Hoja1!$D$13),Hoja1!$B$13,"")))))</f>
        <v/>
      </c>
    </row>
    <row r="49" spans="1:5" ht="15" customHeight="1" x14ac:dyDescent="0.25">
      <c r="A49" s="458"/>
      <c r="B49" s="458"/>
      <c r="C49" s="458"/>
      <c r="D49" s="461"/>
      <c r="E49" s="464"/>
    </row>
    <row r="50" spans="1:5" ht="15" customHeight="1" x14ac:dyDescent="0.25">
      <c r="A50" s="458"/>
      <c r="B50" s="458"/>
      <c r="C50" s="458"/>
      <c r="D50" s="461"/>
      <c r="E50" s="464"/>
    </row>
    <row r="51" spans="1:5" ht="15" customHeight="1" x14ac:dyDescent="0.25">
      <c r="A51" s="458"/>
      <c r="B51" s="458"/>
      <c r="C51" s="458"/>
      <c r="D51" s="461"/>
      <c r="E51" s="464"/>
    </row>
    <row r="52" spans="1:5" ht="15.75" customHeight="1" x14ac:dyDescent="0.25">
      <c r="A52" s="459"/>
      <c r="B52" s="459"/>
      <c r="C52" s="459"/>
      <c r="D52" s="462"/>
      <c r="E52" s="465"/>
    </row>
    <row r="53" spans="1:5" ht="15" customHeight="1" x14ac:dyDescent="0.25">
      <c r="A53" s="457">
        <v>11</v>
      </c>
      <c r="B53" s="457" t="e">
        <f>IF(#REF!="Gestión",#REF!,IF(#REF!="Corrupción_O_LA_FT","No valorar",""))</f>
        <v>#REF!</v>
      </c>
      <c r="C53" s="457"/>
      <c r="D53" s="460"/>
      <c r="E53" s="463" t="str">
        <f>IF(OR(C53=Hoja1!$C$17,D53=Hoja1!$D$17),Hoja1!$B$17,IF(OR(C53=Hoja1!$C$16,D53=Hoja1!$D$16),Hoja1!$B$16,IF(OR(C53=Hoja1!$C$15,D53=Hoja1!$D$15),Hoja1!$B$15,IF(OR(C53=Hoja1!$C$14,D53=Hoja1!$D$14),Hoja1!$B$14,IF(OR(C53=Hoja1!$C$13,D53=Hoja1!$D$13),Hoja1!$B$13,"")))))</f>
        <v/>
      </c>
    </row>
    <row r="54" spans="1:5" ht="15" customHeight="1" x14ac:dyDescent="0.25">
      <c r="A54" s="458"/>
      <c r="B54" s="458"/>
      <c r="C54" s="458"/>
      <c r="D54" s="461"/>
      <c r="E54" s="464"/>
    </row>
    <row r="55" spans="1:5" ht="15" customHeight="1" x14ac:dyDescent="0.25">
      <c r="A55" s="458"/>
      <c r="B55" s="458"/>
      <c r="C55" s="458"/>
      <c r="D55" s="461"/>
      <c r="E55" s="464"/>
    </row>
    <row r="56" spans="1:5" ht="15" customHeight="1" x14ac:dyDescent="0.25">
      <c r="A56" s="458"/>
      <c r="B56" s="458"/>
      <c r="C56" s="458"/>
      <c r="D56" s="461"/>
      <c r="E56" s="464"/>
    </row>
    <row r="57" spans="1:5" ht="15.75" customHeight="1" x14ac:dyDescent="0.25">
      <c r="A57" s="459"/>
      <c r="B57" s="459"/>
      <c r="C57" s="459"/>
      <c r="D57" s="462"/>
      <c r="E57" s="465"/>
    </row>
    <row r="58" spans="1:5" ht="15" customHeight="1" x14ac:dyDescent="0.25">
      <c r="A58" s="457">
        <v>12</v>
      </c>
      <c r="B58" s="457" t="e">
        <f>IF(#REF!="Gestión",#REF!,IF(#REF!="Corrupción_O_LA_FT","No valorar",""))</f>
        <v>#REF!</v>
      </c>
      <c r="C58" s="457"/>
      <c r="D58" s="460"/>
      <c r="E58" s="463" t="str">
        <f>IF(OR(C58=Hoja1!$C$17,D58=Hoja1!$D$17),Hoja1!$B$17,IF(OR(C58=Hoja1!$C$16,D58=Hoja1!$D$16),Hoja1!$B$16,IF(OR(C58=Hoja1!$C$15,D58=Hoja1!$D$15),Hoja1!$B$15,IF(OR(C58=Hoja1!$C$14,D58=Hoja1!$D$14),Hoja1!$B$14,IF(OR(C58=Hoja1!$C$13,D58=Hoja1!$D$13),Hoja1!$B$13,"")))))</f>
        <v/>
      </c>
    </row>
    <row r="59" spans="1:5" ht="15" customHeight="1" x14ac:dyDescent="0.25">
      <c r="A59" s="458"/>
      <c r="B59" s="458"/>
      <c r="C59" s="458"/>
      <c r="D59" s="461"/>
      <c r="E59" s="464"/>
    </row>
    <row r="60" spans="1:5" ht="15" customHeight="1" x14ac:dyDescent="0.25">
      <c r="A60" s="458"/>
      <c r="B60" s="458"/>
      <c r="C60" s="458"/>
      <c r="D60" s="461"/>
      <c r="E60" s="464"/>
    </row>
    <row r="61" spans="1:5" ht="15" customHeight="1" x14ac:dyDescent="0.25">
      <c r="A61" s="458"/>
      <c r="B61" s="458"/>
      <c r="C61" s="458"/>
      <c r="D61" s="461"/>
      <c r="E61" s="464"/>
    </row>
    <row r="62" spans="1:5" ht="15.75" customHeight="1" x14ac:dyDescent="0.25">
      <c r="A62" s="459"/>
      <c r="B62" s="459"/>
      <c r="C62" s="459"/>
      <c r="D62" s="462"/>
      <c r="E62" s="465"/>
    </row>
    <row r="63" spans="1:5" ht="15" customHeight="1" x14ac:dyDescent="0.25">
      <c r="A63" s="457">
        <v>13</v>
      </c>
      <c r="B63" s="457" t="e">
        <f>IF(#REF!="Gestión",#REF!,IF(#REF!="Corrupción_O_LA_FT","No valorar",""))</f>
        <v>#REF!</v>
      </c>
      <c r="C63" s="457"/>
      <c r="D63" s="460"/>
      <c r="E63" s="463" t="str">
        <f>IF(OR(C63=Hoja1!$C$17,D63=Hoja1!$D$17),Hoja1!$B$17,IF(OR(C63=Hoja1!$C$16,D63=Hoja1!$D$16),Hoja1!$B$16,IF(OR(C63=Hoja1!$C$15,D63=Hoja1!$D$15),Hoja1!$B$15,IF(OR(C63=Hoja1!$C$14,D63=Hoja1!$D$14),Hoja1!$B$14,IF(OR(C63=Hoja1!$C$13,D63=Hoja1!$D$13),Hoja1!$B$13,"")))))</f>
        <v/>
      </c>
    </row>
    <row r="64" spans="1:5" ht="15" customHeight="1" x14ac:dyDescent="0.25">
      <c r="A64" s="458"/>
      <c r="B64" s="458"/>
      <c r="C64" s="458"/>
      <c r="D64" s="461"/>
      <c r="E64" s="464"/>
    </row>
    <row r="65" spans="1:5" ht="15" customHeight="1" x14ac:dyDescent="0.25">
      <c r="A65" s="458"/>
      <c r="B65" s="458"/>
      <c r="C65" s="458"/>
      <c r="D65" s="461"/>
      <c r="E65" s="464"/>
    </row>
    <row r="66" spans="1:5" ht="15" customHeight="1" x14ac:dyDescent="0.25">
      <c r="A66" s="458"/>
      <c r="B66" s="458"/>
      <c r="C66" s="458"/>
      <c r="D66" s="461"/>
      <c r="E66" s="464"/>
    </row>
    <row r="67" spans="1:5" ht="15.75" customHeight="1" x14ac:dyDescent="0.25">
      <c r="A67" s="459"/>
      <c r="B67" s="459"/>
      <c r="C67" s="459"/>
      <c r="D67" s="462"/>
      <c r="E67" s="465"/>
    </row>
    <row r="68" spans="1:5" ht="15" customHeight="1" x14ac:dyDescent="0.25">
      <c r="A68" s="457">
        <v>14</v>
      </c>
      <c r="B68" s="457" t="e">
        <f>IF(#REF!="Gestión",#REF!,IF(#REF!="Corrupción_O_LA_FT","No valorar",""))</f>
        <v>#REF!</v>
      </c>
      <c r="C68" s="457"/>
      <c r="D68" s="460"/>
      <c r="E68" s="463" t="str">
        <f>IF(OR(C68=Hoja1!$C$17,D68=Hoja1!$D$17),Hoja1!$B$17,IF(OR(C68=Hoja1!$C$16,D68=Hoja1!$D$16),Hoja1!$B$16,IF(OR(C68=Hoja1!$C$15,D68=Hoja1!$D$15),Hoja1!$B$15,IF(OR(C68=Hoja1!$C$14,D68=Hoja1!$D$14),Hoja1!$B$14,IF(OR(C68=Hoja1!$C$13,D68=Hoja1!$D$13),Hoja1!$B$13,"")))))</f>
        <v/>
      </c>
    </row>
    <row r="69" spans="1:5" ht="15" customHeight="1" x14ac:dyDescent="0.25">
      <c r="A69" s="458"/>
      <c r="B69" s="458"/>
      <c r="C69" s="458"/>
      <c r="D69" s="461"/>
      <c r="E69" s="464"/>
    </row>
    <row r="70" spans="1:5" ht="15" customHeight="1" x14ac:dyDescent="0.25">
      <c r="A70" s="458"/>
      <c r="B70" s="458"/>
      <c r="C70" s="458"/>
      <c r="D70" s="461"/>
      <c r="E70" s="464"/>
    </row>
    <row r="71" spans="1:5" ht="15" customHeight="1" x14ac:dyDescent="0.25">
      <c r="A71" s="458"/>
      <c r="B71" s="458"/>
      <c r="C71" s="458"/>
      <c r="D71" s="461"/>
      <c r="E71" s="464"/>
    </row>
    <row r="72" spans="1:5" ht="15.75" customHeight="1" x14ac:dyDescent="0.25">
      <c r="A72" s="459"/>
      <c r="B72" s="459"/>
      <c r="C72" s="459"/>
      <c r="D72" s="462"/>
      <c r="E72" s="465"/>
    </row>
    <row r="73" spans="1:5" ht="15" customHeight="1" x14ac:dyDescent="0.25">
      <c r="A73" s="457">
        <v>15</v>
      </c>
      <c r="B73" s="457" t="e">
        <f>IF(#REF!="Gestión",#REF!,IF(#REF!="Corrupción_O_LA_FT","No valorar",""))</f>
        <v>#REF!</v>
      </c>
      <c r="C73" s="457"/>
      <c r="D73" s="460"/>
      <c r="E73" s="463" t="str">
        <f>IF(OR(C73=Hoja1!$C$17,D73=Hoja1!$D$17),Hoja1!$B$17,IF(OR(C73=Hoja1!$C$16,D73=Hoja1!$D$16),Hoja1!$B$16,IF(OR(C73=Hoja1!$C$15,D73=Hoja1!$D$15),Hoja1!$B$15,IF(OR(C73=Hoja1!$C$14,D73=Hoja1!$D$14),Hoja1!$B$14,IF(OR(C73=Hoja1!$C$13,D73=Hoja1!$D$13),Hoja1!$B$13,"")))))</f>
        <v/>
      </c>
    </row>
    <row r="74" spans="1:5" ht="15" customHeight="1" x14ac:dyDescent="0.25">
      <c r="A74" s="458"/>
      <c r="B74" s="458"/>
      <c r="C74" s="458"/>
      <c r="D74" s="461"/>
      <c r="E74" s="464"/>
    </row>
    <row r="75" spans="1:5" ht="15" customHeight="1" x14ac:dyDescent="0.25">
      <c r="A75" s="458"/>
      <c r="B75" s="458"/>
      <c r="C75" s="458"/>
      <c r="D75" s="461"/>
      <c r="E75" s="464"/>
    </row>
    <row r="76" spans="1:5" ht="15" customHeight="1" x14ac:dyDescent="0.25">
      <c r="A76" s="458"/>
      <c r="B76" s="458"/>
      <c r="C76" s="458"/>
      <c r="D76" s="461"/>
      <c r="E76" s="464"/>
    </row>
    <row r="77" spans="1:5" ht="15.75" customHeight="1" x14ac:dyDescent="0.25">
      <c r="A77" s="459"/>
      <c r="B77" s="459"/>
      <c r="C77" s="459"/>
      <c r="D77" s="462"/>
      <c r="E77" s="465"/>
    </row>
    <row r="78" spans="1:5" ht="15" customHeight="1" x14ac:dyDescent="0.25">
      <c r="A78" s="457">
        <v>16</v>
      </c>
      <c r="B78" s="457" t="e">
        <f>IF(#REF!="Gestión",#REF!,IF(#REF!="Corrupción_O_LA_FT","No valorar",""))</f>
        <v>#REF!</v>
      </c>
      <c r="C78" s="457"/>
      <c r="D78" s="460"/>
      <c r="E78" s="463" t="str">
        <f>IF(OR(C78=Hoja1!$C$17,D78=Hoja1!$D$17),Hoja1!$B$17,IF(OR(C78=Hoja1!$C$16,D78=Hoja1!$D$16),Hoja1!$B$16,IF(OR(C78=Hoja1!$C$15,D78=Hoja1!$D$15),Hoja1!$B$15,IF(OR(C78=Hoja1!$C$14,D78=Hoja1!$D$14),Hoja1!$B$14,IF(OR(C78=Hoja1!$C$13,D78=Hoja1!$D$13),Hoja1!$B$13,"")))))</f>
        <v/>
      </c>
    </row>
    <row r="79" spans="1:5" ht="15" customHeight="1" x14ac:dyDescent="0.25">
      <c r="A79" s="458"/>
      <c r="B79" s="458"/>
      <c r="C79" s="458"/>
      <c r="D79" s="461"/>
      <c r="E79" s="464"/>
    </row>
    <row r="80" spans="1:5" ht="15" customHeight="1" x14ac:dyDescent="0.25">
      <c r="A80" s="458"/>
      <c r="B80" s="458"/>
      <c r="C80" s="458"/>
      <c r="D80" s="461"/>
      <c r="E80" s="464"/>
    </row>
    <row r="81" spans="1:5" ht="15" customHeight="1" x14ac:dyDescent="0.25">
      <c r="A81" s="458"/>
      <c r="B81" s="458"/>
      <c r="C81" s="458"/>
      <c r="D81" s="461"/>
      <c r="E81" s="464"/>
    </row>
    <row r="82" spans="1:5" ht="15.75" customHeight="1" x14ac:dyDescent="0.25">
      <c r="A82" s="459"/>
      <c r="B82" s="459"/>
      <c r="C82" s="459"/>
      <c r="D82" s="462"/>
      <c r="E82" s="465"/>
    </row>
    <row r="83" spans="1:5" ht="15" customHeight="1" x14ac:dyDescent="0.25">
      <c r="A83" s="457">
        <v>17</v>
      </c>
      <c r="B83" s="457" t="e">
        <f>IF(#REF!="Gestión",#REF!,IF(#REF!="Corrupción_O_LA_FT","No valorar",""))</f>
        <v>#REF!</v>
      </c>
      <c r="C83" s="457"/>
      <c r="D83" s="460"/>
      <c r="E83" s="463" t="str">
        <f>IF(OR(C83=Hoja1!$C$17,D83=Hoja1!$D$17),Hoja1!$B$17,IF(OR(C83=Hoja1!$C$16,D83=Hoja1!$D$16),Hoja1!$B$16,IF(OR(C83=Hoja1!$C$15,D83=Hoja1!$D$15),Hoja1!$B$15,IF(OR(C83=Hoja1!$C$14,D83=Hoja1!$D$14),Hoja1!$B$14,IF(OR(C83=Hoja1!$C$13,D83=Hoja1!$D$13),Hoja1!$B$13,"")))))</f>
        <v/>
      </c>
    </row>
    <row r="84" spans="1:5" ht="15" customHeight="1" x14ac:dyDescent="0.25">
      <c r="A84" s="458"/>
      <c r="B84" s="458"/>
      <c r="C84" s="458"/>
      <c r="D84" s="461"/>
      <c r="E84" s="464"/>
    </row>
    <row r="85" spans="1:5" ht="15" customHeight="1" x14ac:dyDescent="0.25">
      <c r="A85" s="458"/>
      <c r="B85" s="458"/>
      <c r="C85" s="458"/>
      <c r="D85" s="461"/>
      <c r="E85" s="464"/>
    </row>
    <row r="86" spans="1:5" ht="15" customHeight="1" x14ac:dyDescent="0.25">
      <c r="A86" s="458"/>
      <c r="B86" s="458"/>
      <c r="C86" s="458"/>
      <c r="D86" s="461"/>
      <c r="E86" s="464"/>
    </row>
    <row r="87" spans="1:5" ht="15.75" customHeight="1" x14ac:dyDescent="0.25">
      <c r="A87" s="459"/>
      <c r="B87" s="459"/>
      <c r="C87" s="459"/>
      <c r="D87" s="462"/>
      <c r="E87" s="465"/>
    </row>
    <row r="88" spans="1:5" ht="15" customHeight="1" x14ac:dyDescent="0.25">
      <c r="A88" s="457">
        <v>18</v>
      </c>
      <c r="B88" s="457" t="e">
        <f>IF(#REF!="Gestión",#REF!,IF(#REF!="Corrupción_O_LA_FT","No valorar",""))</f>
        <v>#REF!</v>
      </c>
      <c r="C88" s="457"/>
      <c r="D88" s="460"/>
      <c r="E88" s="463" t="str">
        <f>IF(OR(C88=Hoja1!$C$17,D88=Hoja1!$D$17),Hoja1!$B$17,IF(OR(C88=Hoja1!$C$16,D88=Hoja1!$D$16),Hoja1!$B$16,IF(OR(C88=Hoja1!$C$15,D88=Hoja1!$D$15),Hoja1!$B$15,IF(OR(C88=Hoja1!$C$14,D88=Hoja1!$D$14),Hoja1!$B$14,IF(OR(C88=Hoja1!$C$13,D88=Hoja1!$D$13),Hoja1!$B$13,"")))))</f>
        <v/>
      </c>
    </row>
    <row r="89" spans="1:5" ht="15" customHeight="1" x14ac:dyDescent="0.25">
      <c r="A89" s="458"/>
      <c r="B89" s="458"/>
      <c r="C89" s="458"/>
      <c r="D89" s="461"/>
      <c r="E89" s="464"/>
    </row>
    <row r="90" spans="1:5" ht="15" customHeight="1" x14ac:dyDescent="0.25">
      <c r="A90" s="458"/>
      <c r="B90" s="458"/>
      <c r="C90" s="458"/>
      <c r="D90" s="461"/>
      <c r="E90" s="464"/>
    </row>
    <row r="91" spans="1:5" ht="15" customHeight="1" x14ac:dyDescent="0.25">
      <c r="A91" s="458"/>
      <c r="B91" s="458"/>
      <c r="C91" s="458"/>
      <c r="D91" s="461"/>
      <c r="E91" s="464"/>
    </row>
    <row r="92" spans="1:5" ht="15.75" customHeight="1" x14ac:dyDescent="0.25">
      <c r="A92" s="459"/>
      <c r="B92" s="459"/>
      <c r="C92" s="459"/>
      <c r="D92" s="462"/>
      <c r="E92" s="465"/>
    </row>
    <row r="93" spans="1:5" ht="15" customHeight="1" x14ac:dyDescent="0.25">
      <c r="A93" s="457">
        <v>19</v>
      </c>
      <c r="B93" s="457" t="e">
        <f>IF(#REF!="Gestión",#REF!,IF(#REF!="Corrupción_O_LA_FT","No valorar",""))</f>
        <v>#REF!</v>
      </c>
      <c r="C93" s="457"/>
      <c r="D93" s="460"/>
      <c r="E93" s="463" t="str">
        <f>IF(OR(C93=Hoja1!$C$17,D93=Hoja1!$D$17),Hoja1!$B$17,IF(OR(C93=Hoja1!$C$16,D93=Hoja1!$D$16),Hoja1!$B$16,IF(OR(C93=Hoja1!$C$15,D93=Hoja1!$D$15),Hoja1!$B$15,IF(OR(C93=Hoja1!$C$14,D93=Hoja1!$D$14),Hoja1!$B$14,IF(OR(C93=Hoja1!$C$13,D93=Hoja1!$D$13),Hoja1!$B$13,"")))))</f>
        <v/>
      </c>
    </row>
    <row r="94" spans="1:5" ht="15" customHeight="1" x14ac:dyDescent="0.25">
      <c r="A94" s="458"/>
      <c r="B94" s="458"/>
      <c r="C94" s="458"/>
      <c r="D94" s="461"/>
      <c r="E94" s="464"/>
    </row>
    <row r="95" spans="1:5" ht="15" customHeight="1" x14ac:dyDescent="0.25">
      <c r="A95" s="458"/>
      <c r="B95" s="458"/>
      <c r="C95" s="458"/>
      <c r="D95" s="461"/>
      <c r="E95" s="464"/>
    </row>
    <row r="96" spans="1:5" ht="15" customHeight="1" x14ac:dyDescent="0.25">
      <c r="A96" s="458"/>
      <c r="B96" s="458"/>
      <c r="C96" s="458"/>
      <c r="D96" s="461"/>
      <c r="E96" s="464"/>
    </row>
    <row r="97" spans="1:5" ht="15.75" customHeight="1" x14ac:dyDescent="0.25">
      <c r="A97" s="459"/>
      <c r="B97" s="459"/>
      <c r="C97" s="459"/>
      <c r="D97" s="462"/>
      <c r="E97" s="465"/>
    </row>
    <row r="98" spans="1:5" ht="15" customHeight="1" x14ac:dyDescent="0.25">
      <c r="A98" s="457">
        <v>20</v>
      </c>
      <c r="B98" s="457" t="e">
        <f>IF(#REF!="Gestión",#REF!,IF(#REF!="Corrupción_O_LA_FT","No valorar",""))</f>
        <v>#REF!</v>
      </c>
      <c r="C98" s="457"/>
      <c r="D98" s="460"/>
      <c r="E98" s="463" t="str">
        <f>IF(OR(C98=Hoja1!$C$17,D98=Hoja1!$D$17),Hoja1!$B$17,IF(OR(C98=Hoja1!$C$16,D98=Hoja1!$D$16),Hoja1!$B$16,IF(OR(C98=Hoja1!$C$15,D98=Hoja1!$D$15),Hoja1!$B$15,IF(OR(C98=Hoja1!$C$14,D98=Hoja1!$D$14),Hoja1!$B$14,IF(OR(C98=Hoja1!$C$13,D98=Hoja1!$D$13),Hoja1!$B$13,"")))))</f>
        <v/>
      </c>
    </row>
    <row r="99" spans="1:5" ht="15" customHeight="1" x14ac:dyDescent="0.25">
      <c r="A99" s="458"/>
      <c r="B99" s="458"/>
      <c r="C99" s="458"/>
      <c r="D99" s="461"/>
      <c r="E99" s="464"/>
    </row>
    <row r="100" spans="1:5" ht="15" customHeight="1" x14ac:dyDescent="0.25">
      <c r="A100" s="458"/>
      <c r="B100" s="458"/>
      <c r="C100" s="458"/>
      <c r="D100" s="461"/>
      <c r="E100" s="464"/>
    </row>
    <row r="101" spans="1:5" ht="15" customHeight="1" x14ac:dyDescent="0.25">
      <c r="A101" s="458"/>
      <c r="B101" s="458"/>
      <c r="C101" s="458"/>
      <c r="D101" s="461"/>
      <c r="E101" s="464"/>
    </row>
    <row r="102" spans="1:5" ht="15.75" customHeight="1" x14ac:dyDescent="0.25">
      <c r="A102" s="459"/>
      <c r="B102" s="459"/>
      <c r="C102" s="459"/>
      <c r="D102" s="462"/>
      <c r="E102" s="465"/>
    </row>
    <row r="103" spans="1:5" ht="15" customHeight="1" x14ac:dyDescent="0.25">
      <c r="A103" s="457">
        <v>21</v>
      </c>
      <c r="B103" s="457" t="e">
        <f>IF(#REF!="Gestión",#REF!,IF(#REF!="Corrupción_O_LA_FT","No valorar",""))</f>
        <v>#REF!</v>
      </c>
      <c r="C103" s="457"/>
      <c r="D103" s="460"/>
      <c r="E103" s="463" t="str">
        <f>IF(OR(C103=Hoja1!$C$17,D103=Hoja1!$D$17),Hoja1!$B$17,IF(OR(C103=Hoja1!$C$16,D103=Hoja1!$D$16),Hoja1!$B$16,IF(OR(C103=Hoja1!$C$15,D103=Hoja1!$D$15),Hoja1!$B$15,IF(OR(C103=Hoja1!$C$14,D103=Hoja1!$D$14),Hoja1!$B$14,IF(OR(C103=Hoja1!$C$13,D103=Hoja1!$D$13),Hoja1!$B$13,"")))))</f>
        <v/>
      </c>
    </row>
    <row r="104" spans="1:5" ht="15" customHeight="1" x14ac:dyDescent="0.25">
      <c r="A104" s="458"/>
      <c r="B104" s="458"/>
      <c r="C104" s="458"/>
      <c r="D104" s="461"/>
      <c r="E104" s="464"/>
    </row>
    <row r="105" spans="1:5" ht="15" customHeight="1" x14ac:dyDescent="0.25">
      <c r="A105" s="458"/>
      <c r="B105" s="458"/>
      <c r="C105" s="458"/>
      <c r="D105" s="461"/>
      <c r="E105" s="464"/>
    </row>
    <row r="106" spans="1:5" ht="15" customHeight="1" x14ac:dyDescent="0.25">
      <c r="A106" s="458"/>
      <c r="B106" s="458"/>
      <c r="C106" s="458"/>
      <c r="D106" s="461"/>
      <c r="E106" s="464"/>
    </row>
    <row r="107" spans="1:5" ht="15.75" customHeight="1" x14ac:dyDescent="0.25">
      <c r="A107" s="459"/>
      <c r="B107" s="459"/>
      <c r="C107" s="459"/>
      <c r="D107" s="462"/>
      <c r="E107" s="465"/>
    </row>
    <row r="108" spans="1:5" ht="15" customHeight="1" x14ac:dyDescent="0.25">
      <c r="A108" s="457">
        <v>22</v>
      </c>
      <c r="B108" s="457" t="e">
        <f>IF(#REF!="Gestión",#REF!,IF(#REF!="Corrupción_O_LA_FT","No valorar",""))</f>
        <v>#REF!</v>
      </c>
      <c r="C108" s="457"/>
      <c r="D108" s="460"/>
      <c r="E108" s="463" t="str">
        <f>IF(OR(C108=Hoja1!$C$17,D108=Hoja1!$D$17),Hoja1!$B$17,IF(OR(C108=Hoja1!$C$16,D108=Hoja1!$D$16),Hoja1!$B$16,IF(OR(C108=Hoja1!$C$15,D108=Hoja1!$D$15),Hoja1!$B$15,IF(OR(C108=Hoja1!$C$14,D108=Hoja1!$D$14),Hoja1!$B$14,IF(OR(C108=Hoja1!$C$13,D108=Hoja1!$D$13),Hoja1!$B$13,"")))))</f>
        <v/>
      </c>
    </row>
    <row r="109" spans="1:5" ht="15" customHeight="1" x14ac:dyDescent="0.25">
      <c r="A109" s="458"/>
      <c r="B109" s="458"/>
      <c r="C109" s="458"/>
      <c r="D109" s="461"/>
      <c r="E109" s="464"/>
    </row>
    <row r="110" spans="1:5" ht="15" customHeight="1" x14ac:dyDescent="0.25">
      <c r="A110" s="458"/>
      <c r="B110" s="458"/>
      <c r="C110" s="458"/>
      <c r="D110" s="461"/>
      <c r="E110" s="464"/>
    </row>
    <row r="111" spans="1:5" ht="15" customHeight="1" x14ac:dyDescent="0.25">
      <c r="A111" s="458"/>
      <c r="B111" s="458"/>
      <c r="C111" s="458"/>
      <c r="D111" s="461"/>
      <c r="E111" s="464"/>
    </row>
    <row r="112" spans="1:5" ht="15.75" customHeight="1" x14ac:dyDescent="0.25">
      <c r="A112" s="459"/>
      <c r="B112" s="459"/>
      <c r="C112" s="459"/>
      <c r="D112" s="462"/>
      <c r="E112" s="465"/>
    </row>
    <row r="113" spans="1:5" ht="15" customHeight="1" x14ac:dyDescent="0.25">
      <c r="A113" s="457">
        <v>23</v>
      </c>
      <c r="B113" s="457" t="e">
        <f>IF(#REF!="Gestión",#REF!,IF(#REF!="Corrupción_O_LA_FT","No valorar",""))</f>
        <v>#REF!</v>
      </c>
      <c r="C113" s="457"/>
      <c r="D113" s="460"/>
      <c r="E113" s="463" t="str">
        <f>IF(OR(C113=Hoja1!$C$17,D113=Hoja1!$D$17),Hoja1!$B$17,IF(OR(C113=Hoja1!$C$16,D113=Hoja1!$D$16),Hoja1!$B$16,IF(OR(C113=Hoja1!$C$15,D113=Hoja1!$D$15),Hoja1!$B$15,IF(OR(C113=Hoja1!$C$14,D113=Hoja1!$D$14),Hoja1!$B$14,IF(OR(C113=Hoja1!$C$13,D113=Hoja1!$D$13),Hoja1!$B$13,"")))))</f>
        <v/>
      </c>
    </row>
    <row r="114" spans="1:5" ht="15" customHeight="1" x14ac:dyDescent="0.25">
      <c r="A114" s="458"/>
      <c r="B114" s="458"/>
      <c r="C114" s="458"/>
      <c r="D114" s="461"/>
      <c r="E114" s="464"/>
    </row>
    <row r="115" spans="1:5" ht="15" customHeight="1" x14ac:dyDescent="0.25">
      <c r="A115" s="458"/>
      <c r="B115" s="458"/>
      <c r="C115" s="458"/>
      <c r="D115" s="461"/>
      <c r="E115" s="464"/>
    </row>
    <row r="116" spans="1:5" ht="15" customHeight="1" x14ac:dyDescent="0.25">
      <c r="A116" s="458"/>
      <c r="B116" s="458"/>
      <c r="C116" s="458"/>
      <c r="D116" s="461"/>
      <c r="E116" s="464"/>
    </row>
    <row r="117" spans="1:5" ht="15.75" customHeight="1" x14ac:dyDescent="0.25">
      <c r="A117" s="459"/>
      <c r="B117" s="459"/>
      <c r="C117" s="459"/>
      <c r="D117" s="462"/>
      <c r="E117" s="465"/>
    </row>
    <row r="118" spans="1:5" ht="15" customHeight="1" x14ac:dyDescent="0.25">
      <c r="A118" s="457">
        <v>24</v>
      </c>
      <c r="B118" s="457" t="e">
        <f>IF(#REF!="Gestión",#REF!,IF(#REF!="Corrupción_O_LA_FT","No valorar",""))</f>
        <v>#REF!</v>
      </c>
      <c r="C118" s="457"/>
      <c r="D118" s="460"/>
      <c r="E118" s="463" t="str">
        <f>IF(OR(C118=Hoja1!$C$17,D118=Hoja1!$D$17),Hoja1!$B$17,IF(OR(C118=Hoja1!$C$16,D118=Hoja1!$D$16),Hoja1!$B$16,IF(OR(C118=Hoja1!$C$15,D118=Hoja1!$D$15),Hoja1!$B$15,IF(OR(C118=Hoja1!$C$14,D118=Hoja1!$D$14),Hoja1!$B$14,IF(OR(C118=Hoja1!$C$13,D118=Hoja1!$D$13),Hoja1!$B$13,"")))))</f>
        <v/>
      </c>
    </row>
    <row r="119" spans="1:5" ht="15" customHeight="1" x14ac:dyDescent="0.25">
      <c r="A119" s="458"/>
      <c r="B119" s="458"/>
      <c r="C119" s="458"/>
      <c r="D119" s="461"/>
      <c r="E119" s="464"/>
    </row>
    <row r="120" spans="1:5" ht="15" customHeight="1" x14ac:dyDescent="0.25">
      <c r="A120" s="458"/>
      <c r="B120" s="458"/>
      <c r="C120" s="458"/>
      <c r="D120" s="461"/>
      <c r="E120" s="464"/>
    </row>
    <row r="121" spans="1:5" ht="15" customHeight="1" x14ac:dyDescent="0.25">
      <c r="A121" s="458"/>
      <c r="B121" s="458"/>
      <c r="C121" s="458"/>
      <c r="D121" s="461"/>
      <c r="E121" s="464"/>
    </row>
    <row r="122" spans="1:5" ht="15.75" customHeight="1" x14ac:dyDescent="0.25">
      <c r="A122" s="459"/>
      <c r="B122" s="459"/>
      <c r="C122" s="459"/>
      <c r="D122" s="462"/>
      <c r="E122" s="465"/>
    </row>
    <row r="123" spans="1:5" ht="15" customHeight="1" x14ac:dyDescent="0.25">
      <c r="A123" s="457">
        <v>25</v>
      </c>
      <c r="B123" s="457" t="e">
        <f>IF(#REF!="Gestión",#REF!,IF(#REF!="Corrupción_O_LA_FT","No valorar",""))</f>
        <v>#REF!</v>
      </c>
      <c r="C123" s="457"/>
      <c r="D123" s="460"/>
      <c r="E123" s="463" t="str">
        <f>IF(OR(C123=Hoja1!$C$17,D123=Hoja1!$D$17),Hoja1!$B$17,IF(OR(C123=Hoja1!$C$16,D123=Hoja1!$D$16),Hoja1!$B$16,IF(OR(C123=Hoja1!$C$15,D123=Hoja1!$D$15),Hoja1!$B$15,IF(OR(C123=Hoja1!$C$14,D123=Hoja1!$D$14),Hoja1!$B$14,IF(OR(C123=Hoja1!$C$13,D123=Hoja1!$D$13),Hoja1!$B$13,"")))))</f>
        <v/>
      </c>
    </row>
    <row r="124" spans="1:5" ht="15" customHeight="1" x14ac:dyDescent="0.25">
      <c r="A124" s="458"/>
      <c r="B124" s="458"/>
      <c r="C124" s="458"/>
      <c r="D124" s="461"/>
      <c r="E124" s="464"/>
    </row>
    <row r="125" spans="1:5" ht="15" customHeight="1" x14ac:dyDescent="0.25">
      <c r="A125" s="458"/>
      <c r="B125" s="458"/>
      <c r="C125" s="458"/>
      <c r="D125" s="461"/>
      <c r="E125" s="464"/>
    </row>
    <row r="126" spans="1:5" ht="15" customHeight="1" x14ac:dyDescent="0.25">
      <c r="A126" s="458"/>
      <c r="B126" s="458"/>
      <c r="C126" s="458"/>
      <c r="D126" s="461"/>
      <c r="E126" s="464"/>
    </row>
    <row r="127" spans="1:5" ht="15.75" customHeight="1" x14ac:dyDescent="0.25">
      <c r="A127" s="459"/>
      <c r="B127" s="459"/>
      <c r="C127" s="459"/>
      <c r="D127" s="462"/>
      <c r="E127" s="465"/>
    </row>
    <row r="128" spans="1:5" ht="15" customHeight="1" x14ac:dyDescent="0.25">
      <c r="A128" s="457">
        <v>26</v>
      </c>
      <c r="B128" s="457" t="e">
        <f>IF(#REF!="Gestión",#REF!,IF(#REF!="Corrupción_O_LA_FT","No valorar",""))</f>
        <v>#REF!</v>
      </c>
      <c r="C128" s="457"/>
      <c r="D128" s="460"/>
      <c r="E128" s="463" t="str">
        <f>IF(OR(C128=Hoja1!$C$17,D128=Hoja1!$D$17),Hoja1!$B$17,IF(OR(C128=Hoja1!$C$16,D128=Hoja1!$D$16),Hoja1!$B$16,IF(OR(C128=Hoja1!$C$15,D128=Hoja1!$D$15),Hoja1!$B$15,IF(OR(C128=Hoja1!$C$14,D128=Hoja1!$D$14),Hoja1!$B$14,IF(OR(C128=Hoja1!$C$13,D128=Hoja1!$D$13),Hoja1!$B$13,"")))))</f>
        <v/>
      </c>
    </row>
    <row r="129" spans="1:5" ht="15" customHeight="1" x14ac:dyDescent="0.25">
      <c r="A129" s="458"/>
      <c r="B129" s="458"/>
      <c r="C129" s="458"/>
      <c r="D129" s="461"/>
      <c r="E129" s="464"/>
    </row>
    <row r="130" spans="1:5" ht="15" customHeight="1" x14ac:dyDescent="0.25">
      <c r="A130" s="458"/>
      <c r="B130" s="458"/>
      <c r="C130" s="458"/>
      <c r="D130" s="461"/>
      <c r="E130" s="464"/>
    </row>
    <row r="131" spans="1:5" ht="15" customHeight="1" x14ac:dyDescent="0.25">
      <c r="A131" s="458"/>
      <c r="B131" s="458"/>
      <c r="C131" s="458"/>
      <c r="D131" s="461"/>
      <c r="E131" s="464"/>
    </row>
    <row r="132" spans="1:5" ht="15.75" customHeight="1" x14ac:dyDescent="0.25">
      <c r="A132" s="459"/>
      <c r="B132" s="459"/>
      <c r="C132" s="459"/>
      <c r="D132" s="462"/>
      <c r="E132" s="465"/>
    </row>
    <row r="133" spans="1:5" ht="15" customHeight="1" x14ac:dyDescent="0.25">
      <c r="A133" s="457">
        <v>27</v>
      </c>
      <c r="B133" s="457" t="e">
        <f>IF(#REF!="Gestión",#REF!,IF(#REF!="Corrupción_O_LA_FT","No valorar",""))</f>
        <v>#REF!</v>
      </c>
      <c r="C133" s="457"/>
      <c r="D133" s="460"/>
      <c r="E133" s="463" t="str">
        <f>IF(OR(C133=Hoja1!$C$17,D133=Hoja1!$D$17),Hoja1!$B$17,IF(OR(C133=Hoja1!$C$16,D133=Hoja1!$D$16),Hoja1!$B$16,IF(OR(C133=Hoja1!$C$15,D133=Hoja1!$D$15),Hoja1!$B$15,IF(OR(C133=Hoja1!$C$14,D133=Hoja1!$D$14),Hoja1!$B$14,IF(OR(C133=Hoja1!$C$13,D133=Hoja1!$D$13),Hoja1!$B$13,"")))))</f>
        <v/>
      </c>
    </row>
    <row r="134" spans="1:5" ht="15" customHeight="1" x14ac:dyDescent="0.25">
      <c r="A134" s="458"/>
      <c r="B134" s="458"/>
      <c r="C134" s="458"/>
      <c r="D134" s="461"/>
      <c r="E134" s="464"/>
    </row>
    <row r="135" spans="1:5" ht="15" customHeight="1" x14ac:dyDescent="0.25">
      <c r="A135" s="458"/>
      <c r="B135" s="458"/>
      <c r="C135" s="458"/>
      <c r="D135" s="461"/>
      <c r="E135" s="464"/>
    </row>
    <row r="136" spans="1:5" ht="15" customHeight="1" x14ac:dyDescent="0.25">
      <c r="A136" s="458"/>
      <c r="B136" s="458"/>
      <c r="C136" s="458"/>
      <c r="D136" s="461"/>
      <c r="E136" s="464"/>
    </row>
    <row r="137" spans="1:5" ht="15.75" customHeight="1" x14ac:dyDescent="0.25">
      <c r="A137" s="459"/>
      <c r="B137" s="459"/>
      <c r="C137" s="459"/>
      <c r="D137" s="462"/>
      <c r="E137" s="465"/>
    </row>
    <row r="138" spans="1:5" ht="15" customHeight="1" x14ac:dyDescent="0.25">
      <c r="A138" s="457">
        <v>28</v>
      </c>
      <c r="B138" s="457" t="e">
        <f>IF(#REF!="Gestión",#REF!,IF(#REF!="Corrupción_O_LA_FT","No valorar",""))</f>
        <v>#REF!</v>
      </c>
      <c r="C138" s="457"/>
      <c r="D138" s="460"/>
      <c r="E138" s="463" t="str">
        <f>IF(OR(C138=Hoja1!$C$17,D138=Hoja1!$D$17),Hoja1!$B$17,IF(OR(C138=Hoja1!$C$16,D138=Hoja1!$D$16),Hoja1!$B$16,IF(OR(C138=Hoja1!$C$15,D138=Hoja1!$D$15),Hoja1!$B$15,IF(OR(C138=Hoja1!$C$14,D138=Hoja1!$D$14),Hoja1!$B$14,IF(OR(C138=Hoja1!$C$13,D138=Hoja1!$D$13),Hoja1!$B$13,"")))))</f>
        <v/>
      </c>
    </row>
    <row r="139" spans="1:5" ht="15" customHeight="1" x14ac:dyDescent="0.25">
      <c r="A139" s="458"/>
      <c r="B139" s="458"/>
      <c r="C139" s="458"/>
      <c r="D139" s="461"/>
      <c r="E139" s="464"/>
    </row>
    <row r="140" spans="1:5" ht="15" customHeight="1" x14ac:dyDescent="0.25">
      <c r="A140" s="458"/>
      <c r="B140" s="458"/>
      <c r="C140" s="458"/>
      <c r="D140" s="461"/>
      <c r="E140" s="464"/>
    </row>
    <row r="141" spans="1:5" ht="15" customHeight="1" x14ac:dyDescent="0.25">
      <c r="A141" s="458"/>
      <c r="B141" s="458"/>
      <c r="C141" s="458"/>
      <c r="D141" s="461"/>
      <c r="E141" s="464"/>
    </row>
    <row r="142" spans="1:5" ht="15.75" customHeight="1" x14ac:dyDescent="0.25">
      <c r="A142" s="459"/>
      <c r="B142" s="459"/>
      <c r="C142" s="459"/>
      <c r="D142" s="462"/>
      <c r="E142" s="465"/>
    </row>
    <row r="143" spans="1:5" ht="15" customHeight="1" x14ac:dyDescent="0.25">
      <c r="A143" s="457">
        <v>29</v>
      </c>
      <c r="B143" s="457" t="e">
        <f>IF(#REF!="Gestión",#REF!,IF(#REF!="Corrupción_O_LA_FT","No valorar",""))</f>
        <v>#REF!</v>
      </c>
      <c r="C143" s="457"/>
      <c r="D143" s="460"/>
      <c r="E143" s="463" t="str">
        <f>IF(OR(C143=Hoja1!$C$17,D143=Hoja1!$D$17),Hoja1!$B$17,IF(OR(C143=Hoja1!$C$16,D143=Hoja1!$D$16),Hoja1!$B$16,IF(OR(C143=Hoja1!$C$15,D143=Hoja1!$D$15),Hoja1!$B$15,IF(OR(C143=Hoja1!$C$14,D143=Hoja1!$D$14),Hoja1!$B$14,IF(OR(C143=Hoja1!$C$13,D143=Hoja1!$D$13),Hoja1!$B$13,"")))))</f>
        <v/>
      </c>
    </row>
    <row r="144" spans="1:5" ht="15" customHeight="1" x14ac:dyDescent="0.25">
      <c r="A144" s="458"/>
      <c r="B144" s="458"/>
      <c r="C144" s="458"/>
      <c r="D144" s="461"/>
      <c r="E144" s="464"/>
    </row>
    <row r="145" spans="1:5" ht="15" customHeight="1" x14ac:dyDescent="0.25">
      <c r="A145" s="458"/>
      <c r="B145" s="458"/>
      <c r="C145" s="458"/>
      <c r="D145" s="461"/>
      <c r="E145" s="464"/>
    </row>
    <row r="146" spans="1:5" ht="15" customHeight="1" x14ac:dyDescent="0.25">
      <c r="A146" s="458"/>
      <c r="B146" s="458"/>
      <c r="C146" s="458"/>
      <c r="D146" s="461"/>
      <c r="E146" s="464"/>
    </row>
    <row r="147" spans="1:5" ht="15.75" customHeight="1" x14ac:dyDescent="0.25">
      <c r="A147" s="459"/>
      <c r="B147" s="459"/>
      <c r="C147" s="459"/>
      <c r="D147" s="462"/>
      <c r="E147" s="465"/>
    </row>
    <row r="148" spans="1:5" ht="15" customHeight="1" x14ac:dyDescent="0.25">
      <c r="A148" s="457">
        <v>30</v>
      </c>
      <c r="B148" s="457" t="e">
        <f>IF(#REF!="Gestión",#REF!,IF(#REF!="Corrupción_O_LA_FT","No valorar",""))</f>
        <v>#REF!</v>
      </c>
      <c r="C148" s="457"/>
      <c r="D148" s="460"/>
      <c r="E148" s="463" t="str">
        <f>IF(OR(C148=Hoja1!$C$17,D148=Hoja1!$D$17),Hoja1!$B$17,IF(OR(C148=Hoja1!$C$16,D148=Hoja1!$D$16),Hoja1!$B$16,IF(OR(C148=Hoja1!$C$15,D148=Hoja1!$D$15),Hoja1!$B$15,IF(OR(C148=Hoja1!$C$14,D148=Hoja1!$D$14),Hoja1!$B$14,IF(OR(C148=Hoja1!$C$13,D148=Hoja1!$D$13),Hoja1!$B$13,"")))))</f>
        <v/>
      </c>
    </row>
    <row r="149" spans="1:5" ht="15" customHeight="1" x14ac:dyDescent="0.25">
      <c r="A149" s="458"/>
      <c r="B149" s="458"/>
      <c r="C149" s="458"/>
      <c r="D149" s="461"/>
      <c r="E149" s="464"/>
    </row>
    <row r="150" spans="1:5" ht="15" customHeight="1" x14ac:dyDescent="0.25">
      <c r="A150" s="458"/>
      <c r="B150" s="458"/>
      <c r="C150" s="458"/>
      <c r="D150" s="461"/>
      <c r="E150" s="464"/>
    </row>
    <row r="151" spans="1:5" ht="15" customHeight="1" x14ac:dyDescent="0.25">
      <c r="A151" s="458"/>
      <c r="B151" s="458"/>
      <c r="C151" s="458"/>
      <c r="D151" s="461"/>
      <c r="E151" s="464"/>
    </row>
    <row r="152" spans="1:5" ht="15.75" customHeight="1" x14ac:dyDescent="0.25">
      <c r="A152" s="459"/>
      <c r="B152" s="459"/>
      <c r="C152" s="459"/>
      <c r="D152" s="462"/>
      <c r="E152" s="465"/>
    </row>
    <row r="153" spans="1:5" ht="15" customHeight="1" x14ac:dyDescent="0.25">
      <c r="A153" s="457">
        <v>31</v>
      </c>
      <c r="B153" s="457" t="e">
        <f>IF(#REF!="Gestión",#REF!,IF(#REF!="Corrupción_O_LA_FT","No valorar",""))</f>
        <v>#REF!</v>
      </c>
      <c r="C153" s="457"/>
      <c r="D153" s="460"/>
      <c r="E153" s="463" t="str">
        <f>IF(OR(C153=Hoja1!$C$17,D153=Hoja1!$D$17),Hoja1!$B$17,IF(OR(C153=Hoja1!$C$16,D153=Hoja1!$D$16),Hoja1!$B$16,IF(OR(C153=Hoja1!$C$15,D153=Hoja1!$D$15),Hoja1!$B$15,IF(OR(C153=Hoja1!$C$14,D153=Hoja1!$D$14),Hoja1!$B$14,IF(OR(C153=Hoja1!$C$13,D153=Hoja1!$D$13),Hoja1!$B$13,"")))))</f>
        <v/>
      </c>
    </row>
    <row r="154" spans="1:5" ht="15" customHeight="1" x14ac:dyDescent="0.25">
      <c r="A154" s="458"/>
      <c r="B154" s="458"/>
      <c r="C154" s="458"/>
      <c r="D154" s="461"/>
      <c r="E154" s="464"/>
    </row>
    <row r="155" spans="1:5" ht="15" customHeight="1" x14ac:dyDescent="0.25">
      <c r="A155" s="458"/>
      <c r="B155" s="458"/>
      <c r="C155" s="458"/>
      <c r="D155" s="461"/>
      <c r="E155" s="464"/>
    </row>
    <row r="156" spans="1:5" ht="15" customHeight="1" x14ac:dyDescent="0.25">
      <c r="A156" s="458"/>
      <c r="B156" s="458"/>
      <c r="C156" s="458"/>
      <c r="D156" s="461"/>
      <c r="E156" s="464"/>
    </row>
    <row r="157" spans="1:5" ht="15.75" customHeight="1" x14ac:dyDescent="0.25">
      <c r="A157" s="459"/>
      <c r="B157" s="459"/>
      <c r="C157" s="459"/>
      <c r="D157" s="462"/>
      <c r="E157" s="465"/>
    </row>
    <row r="158" spans="1:5" ht="15" customHeight="1" x14ac:dyDescent="0.25">
      <c r="A158" s="457">
        <v>32</v>
      </c>
      <c r="B158" s="457" t="e">
        <f>IF(#REF!="Gestión",#REF!,IF(#REF!="Corrupción_O_LA_FT","No valorar",""))</f>
        <v>#REF!</v>
      </c>
      <c r="C158" s="457"/>
      <c r="D158" s="460"/>
      <c r="E158" s="463" t="str">
        <f>IF(OR(C158=Hoja1!$C$17,D158=Hoja1!$D$17),Hoja1!$B$17,IF(OR(C158=Hoja1!$C$16,D158=Hoja1!$D$16),Hoja1!$B$16,IF(OR(C158=Hoja1!$C$15,D158=Hoja1!$D$15),Hoja1!$B$15,IF(OR(C158=Hoja1!$C$14,D158=Hoja1!$D$14),Hoja1!$B$14,IF(OR(C158=Hoja1!$C$13,D158=Hoja1!$D$13),Hoja1!$B$13,"")))))</f>
        <v/>
      </c>
    </row>
    <row r="159" spans="1:5" ht="15" customHeight="1" x14ac:dyDescent="0.25">
      <c r="A159" s="458"/>
      <c r="B159" s="458"/>
      <c r="C159" s="458"/>
      <c r="D159" s="461"/>
      <c r="E159" s="464"/>
    </row>
    <row r="160" spans="1:5" ht="15" customHeight="1" x14ac:dyDescent="0.25">
      <c r="A160" s="458"/>
      <c r="B160" s="458"/>
      <c r="C160" s="458"/>
      <c r="D160" s="461"/>
      <c r="E160" s="464"/>
    </row>
    <row r="161" spans="1:5" ht="15" customHeight="1" x14ac:dyDescent="0.25">
      <c r="A161" s="458"/>
      <c r="B161" s="458"/>
      <c r="C161" s="458"/>
      <c r="D161" s="461"/>
      <c r="E161" s="464"/>
    </row>
    <row r="162" spans="1:5" ht="15.75" customHeight="1" x14ac:dyDescent="0.25">
      <c r="A162" s="459"/>
      <c r="B162" s="459"/>
      <c r="C162" s="459"/>
      <c r="D162" s="462"/>
      <c r="E162" s="465"/>
    </row>
    <row r="163" spans="1:5" ht="15" customHeight="1" x14ac:dyDescent="0.25">
      <c r="A163" s="457">
        <v>33</v>
      </c>
      <c r="B163" s="457" t="e">
        <f>IF(#REF!="Gestión",#REF!,IF(#REF!="Corrupción_O_LA_FT","No valorar",""))</f>
        <v>#REF!</v>
      </c>
      <c r="C163" s="457"/>
      <c r="D163" s="460"/>
      <c r="E163" s="463" t="str">
        <f>IF(OR(C163=Hoja1!$C$17,D163=Hoja1!$D$17),Hoja1!$B$17,IF(OR(C163=Hoja1!$C$16,D163=Hoja1!$D$16),Hoja1!$B$16,IF(OR(C163=Hoja1!$C$15,D163=Hoja1!$D$15),Hoja1!$B$15,IF(OR(C163=Hoja1!$C$14,D163=Hoja1!$D$14),Hoja1!$B$14,IF(OR(C163=Hoja1!$C$13,D163=Hoja1!$D$13),Hoja1!$B$13,"")))))</f>
        <v/>
      </c>
    </row>
    <row r="164" spans="1:5" ht="15" customHeight="1" x14ac:dyDescent="0.25">
      <c r="A164" s="458"/>
      <c r="B164" s="458"/>
      <c r="C164" s="458"/>
      <c r="D164" s="461"/>
      <c r="E164" s="464"/>
    </row>
    <row r="165" spans="1:5" ht="15" customHeight="1" x14ac:dyDescent="0.25">
      <c r="A165" s="458"/>
      <c r="B165" s="458"/>
      <c r="C165" s="458"/>
      <c r="D165" s="461"/>
      <c r="E165" s="464"/>
    </row>
    <row r="166" spans="1:5" ht="15" customHeight="1" x14ac:dyDescent="0.25">
      <c r="A166" s="458"/>
      <c r="B166" s="458"/>
      <c r="C166" s="458"/>
      <c r="D166" s="461"/>
      <c r="E166" s="464"/>
    </row>
    <row r="167" spans="1:5" ht="15.75" customHeight="1" x14ac:dyDescent="0.25">
      <c r="A167" s="459"/>
      <c r="B167" s="459"/>
      <c r="C167" s="459"/>
      <c r="D167" s="462"/>
      <c r="E167" s="465"/>
    </row>
    <row r="168" spans="1:5" ht="15" customHeight="1" x14ac:dyDescent="0.25">
      <c r="A168" s="457">
        <v>34</v>
      </c>
      <c r="B168" s="457" t="e">
        <f>IF(#REF!="Gestión",#REF!,IF(#REF!="Corrupción_O_LA_FT","No valorar",""))</f>
        <v>#REF!</v>
      </c>
      <c r="C168" s="457"/>
      <c r="D168" s="460"/>
      <c r="E168" s="463" t="str">
        <f>IF(OR(C168=Hoja1!$C$17,D168=Hoja1!$D$17),Hoja1!$B$17,IF(OR(C168=Hoja1!$C$16,D168=Hoja1!$D$16),Hoja1!$B$16,IF(OR(C168=Hoja1!$C$15,D168=Hoja1!$D$15),Hoja1!$B$15,IF(OR(C168=Hoja1!$C$14,D168=Hoja1!$D$14),Hoja1!$B$14,IF(OR(C168=Hoja1!$C$13,D168=Hoja1!$D$13),Hoja1!$B$13,"")))))</f>
        <v/>
      </c>
    </row>
    <row r="169" spans="1:5" ht="15" customHeight="1" x14ac:dyDescent="0.25">
      <c r="A169" s="458"/>
      <c r="B169" s="458"/>
      <c r="C169" s="458"/>
      <c r="D169" s="461"/>
      <c r="E169" s="464"/>
    </row>
    <row r="170" spans="1:5" ht="15" customHeight="1" x14ac:dyDescent="0.25">
      <c r="A170" s="458"/>
      <c r="B170" s="458"/>
      <c r="C170" s="458"/>
      <c r="D170" s="461"/>
      <c r="E170" s="464"/>
    </row>
    <row r="171" spans="1:5" ht="15" customHeight="1" x14ac:dyDescent="0.25">
      <c r="A171" s="458"/>
      <c r="B171" s="458"/>
      <c r="C171" s="458"/>
      <c r="D171" s="461"/>
      <c r="E171" s="464"/>
    </row>
    <row r="172" spans="1:5" ht="15.75" customHeight="1" x14ac:dyDescent="0.25">
      <c r="A172" s="459"/>
      <c r="B172" s="459"/>
      <c r="C172" s="459"/>
      <c r="D172" s="462"/>
      <c r="E172" s="465"/>
    </row>
    <row r="173" spans="1:5" ht="15" customHeight="1" x14ac:dyDescent="0.25">
      <c r="A173" s="457">
        <v>35</v>
      </c>
      <c r="B173" s="457" t="e">
        <f>IF(#REF!="Gestión",#REF!,IF(#REF!="Corrupción_O_LA_FT","No valorar",""))</f>
        <v>#REF!</v>
      </c>
      <c r="C173" s="457"/>
      <c r="D173" s="460"/>
      <c r="E173" s="463" t="str">
        <f>IF(OR(C173=Hoja1!$C$17,D173=Hoja1!$D$17),Hoja1!$B$17,IF(OR(C173=Hoja1!$C$16,D173=Hoja1!$D$16),Hoja1!$B$16,IF(OR(C173=Hoja1!$C$15,D173=Hoja1!$D$15),Hoja1!$B$15,IF(OR(C173=Hoja1!$C$14,D173=Hoja1!$D$14),Hoja1!$B$14,IF(OR(C173=Hoja1!$C$13,D173=Hoja1!$D$13),Hoja1!$B$13,"")))))</f>
        <v/>
      </c>
    </row>
    <row r="174" spans="1:5" ht="15" customHeight="1" x14ac:dyDescent="0.25">
      <c r="A174" s="458"/>
      <c r="B174" s="458"/>
      <c r="C174" s="458"/>
      <c r="D174" s="461"/>
      <c r="E174" s="464"/>
    </row>
    <row r="175" spans="1:5" ht="15" customHeight="1" x14ac:dyDescent="0.25">
      <c r="A175" s="458"/>
      <c r="B175" s="458"/>
      <c r="C175" s="458"/>
      <c r="D175" s="461"/>
      <c r="E175" s="464"/>
    </row>
    <row r="176" spans="1:5" ht="15" customHeight="1" x14ac:dyDescent="0.25">
      <c r="A176" s="458"/>
      <c r="B176" s="458"/>
      <c r="C176" s="458"/>
      <c r="D176" s="461"/>
      <c r="E176" s="464"/>
    </row>
    <row r="177" spans="1:5" ht="15.75" customHeight="1" x14ac:dyDescent="0.25">
      <c r="A177" s="459"/>
      <c r="B177" s="459"/>
      <c r="C177" s="459"/>
      <c r="D177" s="462"/>
      <c r="E177" s="465"/>
    </row>
    <row r="178" spans="1:5" ht="15" customHeight="1" x14ac:dyDescent="0.25">
      <c r="A178" s="457">
        <v>36</v>
      </c>
      <c r="B178" s="457" t="e">
        <f>IF(#REF!="Gestión",#REF!,IF(#REF!="Corrupción_O_LA_FT","No valorar",""))</f>
        <v>#REF!</v>
      </c>
      <c r="C178" s="457"/>
      <c r="D178" s="460"/>
      <c r="E178" s="463" t="str">
        <f>IF(OR(C178=Hoja1!$C$17,D178=Hoja1!$D$17),Hoja1!$B$17,IF(OR(C178=Hoja1!$C$16,D178=Hoja1!$D$16),Hoja1!$B$16,IF(OR(C178=Hoja1!$C$15,D178=Hoja1!$D$15),Hoja1!$B$15,IF(OR(C178=Hoja1!$C$14,D178=Hoja1!$D$14),Hoja1!$B$14,IF(OR(C178=Hoja1!$C$13,D178=Hoja1!$D$13),Hoja1!$B$13,"")))))</f>
        <v/>
      </c>
    </row>
    <row r="179" spans="1:5" ht="15" customHeight="1" x14ac:dyDescent="0.25">
      <c r="A179" s="458"/>
      <c r="B179" s="458"/>
      <c r="C179" s="458"/>
      <c r="D179" s="461"/>
      <c r="E179" s="464"/>
    </row>
    <row r="180" spans="1:5" ht="15" customHeight="1" x14ac:dyDescent="0.25">
      <c r="A180" s="458"/>
      <c r="B180" s="458"/>
      <c r="C180" s="458"/>
      <c r="D180" s="461"/>
      <c r="E180" s="464"/>
    </row>
    <row r="181" spans="1:5" ht="15" customHeight="1" x14ac:dyDescent="0.25">
      <c r="A181" s="458"/>
      <c r="B181" s="458"/>
      <c r="C181" s="458"/>
      <c r="D181" s="461"/>
      <c r="E181" s="464"/>
    </row>
    <row r="182" spans="1:5" ht="15.75" customHeight="1" x14ac:dyDescent="0.25">
      <c r="A182" s="459"/>
      <c r="B182" s="459"/>
      <c r="C182" s="459"/>
      <c r="D182" s="462"/>
      <c r="E182" s="465"/>
    </row>
    <row r="183" spans="1:5" ht="15" customHeight="1" x14ac:dyDescent="0.25">
      <c r="A183" s="457">
        <v>37</v>
      </c>
      <c r="B183" s="457" t="e">
        <f>IF(#REF!="Gestión",#REF!,IF(#REF!="Corrupción_O_LA_FT","No valorar",""))</f>
        <v>#REF!</v>
      </c>
      <c r="C183" s="457"/>
      <c r="D183" s="460"/>
      <c r="E183" s="463" t="str">
        <f>IF(OR(C183=Hoja1!$C$17,D183=Hoja1!$D$17),Hoja1!$B$17,IF(OR(C183=Hoja1!$C$16,D183=Hoja1!$D$16),Hoja1!$B$16,IF(OR(C183=Hoja1!$C$15,D183=Hoja1!$D$15),Hoja1!$B$15,IF(OR(C183=Hoja1!$C$14,D183=Hoja1!$D$14),Hoja1!$B$14,IF(OR(C183=Hoja1!$C$13,D183=Hoja1!$D$13),Hoja1!$B$13,"")))))</f>
        <v/>
      </c>
    </row>
    <row r="184" spans="1:5" ht="15" customHeight="1" x14ac:dyDescent="0.25">
      <c r="A184" s="458"/>
      <c r="B184" s="458"/>
      <c r="C184" s="458"/>
      <c r="D184" s="461"/>
      <c r="E184" s="464"/>
    </row>
    <row r="185" spans="1:5" ht="15" customHeight="1" x14ac:dyDescent="0.25">
      <c r="A185" s="458"/>
      <c r="B185" s="458"/>
      <c r="C185" s="458"/>
      <c r="D185" s="461"/>
      <c r="E185" s="464"/>
    </row>
    <row r="186" spans="1:5" ht="15" customHeight="1" x14ac:dyDescent="0.25">
      <c r="A186" s="458"/>
      <c r="B186" s="458"/>
      <c r="C186" s="458"/>
      <c r="D186" s="461"/>
      <c r="E186" s="464"/>
    </row>
    <row r="187" spans="1:5" ht="15.75" customHeight="1" x14ac:dyDescent="0.25">
      <c r="A187" s="459"/>
      <c r="B187" s="459"/>
      <c r="C187" s="459"/>
      <c r="D187" s="462"/>
      <c r="E187" s="465"/>
    </row>
    <row r="188" spans="1:5" ht="15" customHeight="1" x14ac:dyDescent="0.25">
      <c r="A188" s="457">
        <v>38</v>
      </c>
      <c r="B188" s="457" t="e">
        <f>IF(#REF!="Gestión",#REF!,IF(#REF!="Corrupción_O_LA_FT","No valorar",""))</f>
        <v>#REF!</v>
      </c>
      <c r="C188" s="457"/>
      <c r="D188" s="460"/>
      <c r="E188" s="463" t="str">
        <f>IF(OR(C188=Hoja1!$C$17,D188=Hoja1!$D$17),Hoja1!$B$17,IF(OR(C188=Hoja1!$C$16,D188=Hoja1!$D$16),Hoja1!$B$16,IF(OR(C188=Hoja1!$C$15,D188=Hoja1!$D$15),Hoja1!$B$15,IF(OR(C188=Hoja1!$C$14,D188=Hoja1!$D$14),Hoja1!$B$14,IF(OR(C188=Hoja1!$C$13,D188=Hoja1!$D$13),Hoja1!$B$13,"")))))</f>
        <v/>
      </c>
    </row>
    <row r="189" spans="1:5" ht="15" customHeight="1" x14ac:dyDescent="0.25">
      <c r="A189" s="458"/>
      <c r="B189" s="458"/>
      <c r="C189" s="458"/>
      <c r="D189" s="461"/>
      <c r="E189" s="464"/>
    </row>
    <row r="190" spans="1:5" ht="15" customHeight="1" x14ac:dyDescent="0.25">
      <c r="A190" s="458"/>
      <c r="B190" s="458"/>
      <c r="C190" s="458"/>
      <c r="D190" s="461"/>
      <c r="E190" s="464"/>
    </row>
    <row r="191" spans="1:5" ht="15" customHeight="1" x14ac:dyDescent="0.25">
      <c r="A191" s="458"/>
      <c r="B191" s="458"/>
      <c r="C191" s="458"/>
      <c r="D191" s="461"/>
      <c r="E191" s="464"/>
    </row>
    <row r="192" spans="1:5" ht="15.75" customHeight="1" x14ac:dyDescent="0.25">
      <c r="A192" s="459"/>
      <c r="B192" s="459"/>
      <c r="C192" s="459"/>
      <c r="D192" s="462"/>
      <c r="E192" s="465"/>
    </row>
    <row r="193" spans="1:5" ht="15" customHeight="1" x14ac:dyDescent="0.25">
      <c r="A193" s="457">
        <v>39</v>
      </c>
      <c r="B193" s="457" t="e">
        <f>IF(#REF!="Gestión",#REF!,IF(#REF!="Corrupción_O_LA_FT","No valorar",""))</f>
        <v>#REF!</v>
      </c>
      <c r="C193" s="457"/>
      <c r="D193" s="460"/>
      <c r="E193" s="463" t="str">
        <f>IF(OR(C193=Hoja1!$C$17,D193=Hoja1!$D$17),Hoja1!$B$17,IF(OR(C193=Hoja1!$C$16,D193=Hoja1!$D$16),Hoja1!$B$16,IF(OR(C193=Hoja1!$C$15,D193=Hoja1!$D$15),Hoja1!$B$15,IF(OR(C193=Hoja1!$C$14,D193=Hoja1!$D$14),Hoja1!$B$14,IF(OR(C193=Hoja1!$C$13,D193=Hoja1!$D$13),Hoja1!$B$13,"")))))</f>
        <v/>
      </c>
    </row>
    <row r="194" spans="1:5" ht="15" customHeight="1" x14ac:dyDescent="0.25">
      <c r="A194" s="458"/>
      <c r="B194" s="458"/>
      <c r="C194" s="458"/>
      <c r="D194" s="461"/>
      <c r="E194" s="464"/>
    </row>
    <row r="195" spans="1:5" ht="15" customHeight="1" x14ac:dyDescent="0.25">
      <c r="A195" s="458"/>
      <c r="B195" s="458"/>
      <c r="C195" s="458"/>
      <c r="D195" s="461"/>
      <c r="E195" s="464"/>
    </row>
    <row r="196" spans="1:5" ht="15" customHeight="1" x14ac:dyDescent="0.25">
      <c r="A196" s="458"/>
      <c r="B196" s="458"/>
      <c r="C196" s="458"/>
      <c r="D196" s="461"/>
      <c r="E196" s="464"/>
    </row>
    <row r="197" spans="1:5" ht="15.75" customHeight="1" x14ac:dyDescent="0.25">
      <c r="A197" s="459"/>
      <c r="B197" s="459"/>
      <c r="C197" s="459"/>
      <c r="D197" s="462"/>
      <c r="E197" s="465"/>
    </row>
    <row r="198" spans="1:5" ht="15" customHeight="1" x14ac:dyDescent="0.25">
      <c r="A198" s="457">
        <v>40</v>
      </c>
      <c r="B198" s="457" t="e">
        <f>IF(#REF!="Gestión",#REF!,IF(#REF!="Corrupción_O_LA_FT","No valorar",""))</f>
        <v>#REF!</v>
      </c>
      <c r="C198" s="457"/>
      <c r="D198" s="460"/>
      <c r="E198" s="463" t="str">
        <f>IF(OR(C198=Hoja1!$C$17,D198=Hoja1!$D$17),Hoja1!$B$17,IF(OR(C198=Hoja1!$C$16,D198=Hoja1!$D$16),Hoja1!$B$16,IF(OR(C198=Hoja1!$C$15,D198=Hoja1!$D$15),Hoja1!$B$15,IF(OR(C198=Hoja1!$C$14,D198=Hoja1!$D$14),Hoja1!$B$14,IF(OR(C198=Hoja1!$C$13,D198=Hoja1!$D$13),Hoja1!$B$13,"")))))</f>
        <v/>
      </c>
    </row>
    <row r="199" spans="1:5" ht="15" customHeight="1" x14ac:dyDescent="0.25">
      <c r="A199" s="458"/>
      <c r="B199" s="458"/>
      <c r="C199" s="458"/>
      <c r="D199" s="461"/>
      <c r="E199" s="464"/>
    </row>
    <row r="200" spans="1:5" ht="15" customHeight="1" x14ac:dyDescent="0.25">
      <c r="A200" s="458"/>
      <c r="B200" s="458"/>
      <c r="C200" s="458"/>
      <c r="D200" s="461"/>
      <c r="E200" s="464"/>
    </row>
    <row r="201" spans="1:5" ht="15" customHeight="1" x14ac:dyDescent="0.25">
      <c r="A201" s="458"/>
      <c r="B201" s="458"/>
      <c r="C201" s="458"/>
      <c r="D201" s="461"/>
      <c r="E201" s="464"/>
    </row>
    <row r="202" spans="1:5" ht="15.75" customHeight="1" x14ac:dyDescent="0.25">
      <c r="A202" s="459"/>
      <c r="B202" s="459"/>
      <c r="C202" s="459"/>
      <c r="D202" s="462"/>
      <c r="E202" s="465"/>
    </row>
    <row r="203" spans="1:5" ht="15" customHeight="1" x14ac:dyDescent="0.25">
      <c r="A203" s="457">
        <v>41</v>
      </c>
      <c r="B203" s="457" t="e">
        <f>IF(#REF!="Gestión",#REF!,IF(#REF!="Corrupción_O_LA_FT","No valorar",""))</f>
        <v>#REF!</v>
      </c>
      <c r="C203" s="457"/>
      <c r="D203" s="460"/>
      <c r="E203" s="463" t="str">
        <f>IF(OR(C203=Hoja1!$C$17,D203=Hoja1!$D$17),Hoja1!$B$17,IF(OR(C203=Hoja1!$C$16,D203=Hoja1!$D$16),Hoja1!$B$16,IF(OR(C203=Hoja1!$C$15,D203=Hoja1!$D$15),Hoja1!$B$15,IF(OR(C203=Hoja1!$C$14,D203=Hoja1!$D$14),Hoja1!$B$14,IF(OR(C203=Hoja1!$C$13,D203=Hoja1!$D$13),Hoja1!$B$13,"")))))</f>
        <v/>
      </c>
    </row>
    <row r="204" spans="1:5" ht="15" customHeight="1" x14ac:dyDescent="0.25">
      <c r="A204" s="458"/>
      <c r="B204" s="458"/>
      <c r="C204" s="458"/>
      <c r="D204" s="461"/>
      <c r="E204" s="464"/>
    </row>
    <row r="205" spans="1:5" ht="15" customHeight="1" x14ac:dyDescent="0.25">
      <c r="A205" s="458"/>
      <c r="B205" s="458"/>
      <c r="C205" s="458"/>
      <c r="D205" s="461"/>
      <c r="E205" s="464"/>
    </row>
    <row r="206" spans="1:5" ht="15" customHeight="1" x14ac:dyDescent="0.25">
      <c r="A206" s="458"/>
      <c r="B206" s="458"/>
      <c r="C206" s="458"/>
      <c r="D206" s="461"/>
      <c r="E206" s="464"/>
    </row>
    <row r="207" spans="1:5" ht="15.75" customHeight="1" x14ac:dyDescent="0.25">
      <c r="A207" s="459"/>
      <c r="B207" s="459"/>
      <c r="C207" s="459"/>
      <c r="D207" s="462"/>
      <c r="E207" s="465"/>
    </row>
    <row r="208" spans="1:5" ht="15" customHeight="1" x14ac:dyDescent="0.25">
      <c r="A208" s="457">
        <v>42</v>
      </c>
      <c r="B208" s="457" t="e">
        <f>IF(#REF!="Gestión",#REF!,IF(#REF!="Corrupción_O_LA_FT","No valorar",""))</f>
        <v>#REF!</v>
      </c>
      <c r="C208" s="457"/>
      <c r="D208" s="460"/>
      <c r="E208" s="463" t="str">
        <f>IF(OR(C208=Hoja1!$C$17,D208=Hoja1!$D$17),Hoja1!$B$17,IF(OR(C208=Hoja1!$C$16,D208=Hoja1!$D$16),Hoja1!$B$16,IF(OR(C208=Hoja1!$C$15,D208=Hoja1!$D$15),Hoja1!$B$15,IF(OR(C208=Hoja1!$C$14,D208=Hoja1!$D$14),Hoja1!$B$14,IF(OR(C208=Hoja1!$C$13,D208=Hoja1!$D$13),Hoja1!$B$13,"")))))</f>
        <v/>
      </c>
    </row>
    <row r="209" spans="1:5" ht="15" customHeight="1" x14ac:dyDescent="0.25">
      <c r="A209" s="458"/>
      <c r="B209" s="458"/>
      <c r="C209" s="458"/>
      <c r="D209" s="461"/>
      <c r="E209" s="464"/>
    </row>
    <row r="210" spans="1:5" ht="15" customHeight="1" x14ac:dyDescent="0.25">
      <c r="A210" s="458"/>
      <c r="B210" s="458"/>
      <c r="C210" s="458"/>
      <c r="D210" s="461"/>
      <c r="E210" s="464"/>
    </row>
    <row r="211" spans="1:5" ht="15" customHeight="1" x14ac:dyDescent="0.25">
      <c r="A211" s="458"/>
      <c r="B211" s="458"/>
      <c r="C211" s="458"/>
      <c r="D211" s="461"/>
      <c r="E211" s="464"/>
    </row>
    <row r="212" spans="1:5" ht="15.75" customHeight="1" x14ac:dyDescent="0.25">
      <c r="A212" s="459"/>
      <c r="B212" s="459"/>
      <c r="C212" s="459"/>
      <c r="D212" s="462"/>
      <c r="E212" s="465"/>
    </row>
    <row r="213" spans="1:5" ht="15" customHeight="1" x14ac:dyDescent="0.25">
      <c r="A213" s="457">
        <v>43</v>
      </c>
      <c r="B213" s="457" t="e">
        <f>IF(#REF!="Gestión",#REF!,IF(#REF!="Corrupción_O_LA_FT","No valorar",""))</f>
        <v>#REF!</v>
      </c>
      <c r="C213" s="457"/>
      <c r="D213" s="460"/>
      <c r="E213" s="463" t="str">
        <f>IF(OR(C213=Hoja1!$C$17,D213=Hoja1!$D$17),Hoja1!$B$17,IF(OR(C213=Hoja1!$C$16,D213=Hoja1!$D$16),Hoja1!$B$16,IF(OR(C213=Hoja1!$C$15,D213=Hoja1!$D$15),Hoja1!$B$15,IF(OR(C213=Hoja1!$C$14,D213=Hoja1!$D$14),Hoja1!$B$14,IF(OR(C213=Hoja1!$C$13,D213=Hoja1!$D$13),Hoja1!$B$13,"")))))</f>
        <v/>
      </c>
    </row>
    <row r="214" spans="1:5" ht="15" customHeight="1" x14ac:dyDescent="0.25">
      <c r="A214" s="458"/>
      <c r="B214" s="458"/>
      <c r="C214" s="458"/>
      <c r="D214" s="461"/>
      <c r="E214" s="464"/>
    </row>
    <row r="215" spans="1:5" ht="15" customHeight="1" x14ac:dyDescent="0.25">
      <c r="A215" s="458"/>
      <c r="B215" s="458"/>
      <c r="C215" s="458"/>
      <c r="D215" s="461"/>
      <c r="E215" s="464"/>
    </row>
    <row r="216" spans="1:5" ht="15" customHeight="1" x14ac:dyDescent="0.25">
      <c r="A216" s="458"/>
      <c r="B216" s="458"/>
      <c r="C216" s="458"/>
      <c r="D216" s="461"/>
      <c r="E216" s="464"/>
    </row>
    <row r="217" spans="1:5" ht="15.75" customHeight="1" x14ac:dyDescent="0.25">
      <c r="A217" s="459"/>
      <c r="B217" s="459"/>
      <c r="C217" s="459"/>
      <c r="D217" s="462"/>
      <c r="E217" s="465"/>
    </row>
    <row r="218" spans="1:5" ht="15" customHeight="1" x14ac:dyDescent="0.25">
      <c r="A218" s="457">
        <v>44</v>
      </c>
      <c r="B218" s="457" t="e">
        <f>IF(#REF!="Gestión",#REF!,IF(#REF!="Corrupción_O_LA_FT","No valorar",""))</f>
        <v>#REF!</v>
      </c>
      <c r="C218" s="457"/>
      <c r="D218" s="460"/>
      <c r="E218" s="463" t="str">
        <f>IF(OR(C218=Hoja1!$C$17,D218=Hoja1!$D$17),Hoja1!$B$17,IF(OR(C218=Hoja1!$C$16,D218=Hoja1!$D$16),Hoja1!$B$16,IF(OR(C218=Hoja1!$C$15,D218=Hoja1!$D$15),Hoja1!$B$15,IF(OR(C218=Hoja1!$C$14,D218=Hoja1!$D$14),Hoja1!$B$14,IF(OR(C218=Hoja1!$C$13,D218=Hoja1!$D$13),Hoja1!$B$13,"")))))</f>
        <v/>
      </c>
    </row>
    <row r="219" spans="1:5" ht="15" customHeight="1" x14ac:dyDescent="0.25">
      <c r="A219" s="458"/>
      <c r="B219" s="458"/>
      <c r="C219" s="458"/>
      <c r="D219" s="461"/>
      <c r="E219" s="464"/>
    </row>
    <row r="220" spans="1:5" ht="15" customHeight="1" x14ac:dyDescent="0.25">
      <c r="A220" s="458"/>
      <c r="B220" s="458"/>
      <c r="C220" s="458"/>
      <c r="D220" s="461"/>
      <c r="E220" s="464"/>
    </row>
    <row r="221" spans="1:5" ht="15" customHeight="1" x14ac:dyDescent="0.25">
      <c r="A221" s="458"/>
      <c r="B221" s="458"/>
      <c r="C221" s="458"/>
      <c r="D221" s="461"/>
      <c r="E221" s="464"/>
    </row>
    <row r="222" spans="1:5" ht="15.75" customHeight="1" x14ac:dyDescent="0.25">
      <c r="A222" s="459"/>
      <c r="B222" s="459"/>
      <c r="C222" s="459"/>
      <c r="D222" s="462"/>
      <c r="E222" s="465"/>
    </row>
    <row r="223" spans="1:5" ht="15" customHeight="1" x14ac:dyDescent="0.25">
      <c r="A223" s="457">
        <v>45</v>
      </c>
      <c r="B223" s="457" t="e">
        <f>IF(#REF!="Gestión",#REF!,IF(#REF!="Corrupción_O_LA_FT","No valorar",""))</f>
        <v>#REF!</v>
      </c>
      <c r="C223" s="457"/>
      <c r="D223" s="460"/>
      <c r="E223" s="463" t="str">
        <f>IF(OR(C223=Hoja1!$C$17,D223=Hoja1!$D$17),Hoja1!$B$17,IF(OR(C223=Hoja1!$C$16,D223=Hoja1!$D$16),Hoja1!$B$16,IF(OR(C223=Hoja1!$C$15,D223=Hoja1!$D$15),Hoja1!$B$15,IF(OR(C223=Hoja1!$C$14,D223=Hoja1!$D$14),Hoja1!$B$14,IF(OR(C223=Hoja1!$C$13,D223=Hoja1!$D$13),Hoja1!$B$13,"")))))</f>
        <v/>
      </c>
    </row>
    <row r="224" spans="1:5" ht="15" customHeight="1" x14ac:dyDescent="0.25">
      <c r="A224" s="458"/>
      <c r="B224" s="458"/>
      <c r="C224" s="458"/>
      <c r="D224" s="461"/>
      <c r="E224" s="464"/>
    </row>
    <row r="225" spans="1:5" ht="15" customHeight="1" x14ac:dyDescent="0.25">
      <c r="A225" s="458"/>
      <c r="B225" s="458"/>
      <c r="C225" s="458"/>
      <c r="D225" s="461"/>
      <c r="E225" s="464"/>
    </row>
    <row r="226" spans="1:5" ht="15" customHeight="1" x14ac:dyDescent="0.25">
      <c r="A226" s="458"/>
      <c r="B226" s="458"/>
      <c r="C226" s="458"/>
      <c r="D226" s="461"/>
      <c r="E226" s="464"/>
    </row>
    <row r="227" spans="1:5" ht="15.75" customHeight="1" x14ac:dyDescent="0.25">
      <c r="A227" s="459"/>
      <c r="B227" s="459"/>
      <c r="C227" s="459"/>
      <c r="D227" s="462"/>
      <c r="E227" s="465"/>
    </row>
    <row r="228" spans="1:5" ht="15" customHeight="1" x14ac:dyDescent="0.25">
      <c r="A228" s="457">
        <v>46</v>
      </c>
      <c r="B228" s="457" t="e">
        <f>IF(#REF!="Gestión",#REF!,IF(#REF!="Corrupción_O_LA_FT","No valorar",""))</f>
        <v>#REF!</v>
      </c>
      <c r="C228" s="457"/>
      <c r="D228" s="460"/>
      <c r="E228" s="463" t="str">
        <f>IF(OR(C228=Hoja1!$C$17,D228=Hoja1!$D$17),Hoja1!$B$17,IF(OR(C228=Hoja1!$C$16,D228=Hoja1!$D$16),Hoja1!$B$16,IF(OR(C228=Hoja1!$C$15,D228=Hoja1!$D$15),Hoja1!$B$15,IF(OR(C228=Hoja1!$C$14,D228=Hoja1!$D$14),Hoja1!$B$14,IF(OR(C228=Hoja1!$C$13,D228=Hoja1!$D$13),Hoja1!$B$13,"")))))</f>
        <v/>
      </c>
    </row>
    <row r="229" spans="1:5" ht="15" customHeight="1" x14ac:dyDescent="0.25">
      <c r="A229" s="458"/>
      <c r="B229" s="458"/>
      <c r="C229" s="458"/>
      <c r="D229" s="461"/>
      <c r="E229" s="464"/>
    </row>
    <row r="230" spans="1:5" ht="15" customHeight="1" x14ac:dyDescent="0.25">
      <c r="A230" s="458"/>
      <c r="B230" s="458"/>
      <c r="C230" s="458"/>
      <c r="D230" s="461"/>
      <c r="E230" s="464"/>
    </row>
    <row r="231" spans="1:5" ht="15" customHeight="1" x14ac:dyDescent="0.25">
      <c r="A231" s="458"/>
      <c r="B231" s="458"/>
      <c r="C231" s="458"/>
      <c r="D231" s="461"/>
      <c r="E231" s="464"/>
    </row>
    <row r="232" spans="1:5" ht="15.75" customHeight="1" x14ac:dyDescent="0.25">
      <c r="A232" s="459"/>
      <c r="B232" s="459"/>
      <c r="C232" s="459"/>
      <c r="D232" s="462"/>
      <c r="E232" s="465"/>
    </row>
    <row r="233" spans="1:5" ht="15" customHeight="1" x14ac:dyDescent="0.25">
      <c r="A233" s="457">
        <v>47</v>
      </c>
      <c r="B233" s="457" t="e">
        <f>IF(#REF!="Gestión",#REF!,IF(#REF!="Corrupción_O_LA_FT","No valorar",""))</f>
        <v>#REF!</v>
      </c>
      <c r="C233" s="457"/>
      <c r="D233" s="460"/>
      <c r="E233" s="463" t="str">
        <f>IF(OR(C233=Hoja1!$C$17,D233=Hoja1!$D$17),Hoja1!$B$17,IF(OR(C233=Hoja1!$C$16,D233=Hoja1!$D$16),Hoja1!$B$16,IF(OR(C233=Hoja1!$C$15,D233=Hoja1!$D$15),Hoja1!$B$15,IF(OR(C233=Hoja1!$C$14,D233=Hoja1!$D$14),Hoja1!$B$14,IF(OR(C233=Hoja1!$C$13,D233=Hoja1!$D$13),Hoja1!$B$13,"")))))</f>
        <v/>
      </c>
    </row>
    <row r="234" spans="1:5" ht="15" customHeight="1" x14ac:dyDescent="0.25">
      <c r="A234" s="458"/>
      <c r="B234" s="458"/>
      <c r="C234" s="458"/>
      <c r="D234" s="461"/>
      <c r="E234" s="464"/>
    </row>
    <row r="235" spans="1:5" ht="15" customHeight="1" x14ac:dyDescent="0.25">
      <c r="A235" s="458"/>
      <c r="B235" s="458"/>
      <c r="C235" s="458"/>
      <c r="D235" s="461"/>
      <c r="E235" s="464"/>
    </row>
    <row r="236" spans="1:5" ht="15" customHeight="1" x14ac:dyDescent="0.25">
      <c r="A236" s="458"/>
      <c r="B236" s="458"/>
      <c r="C236" s="458"/>
      <c r="D236" s="461"/>
      <c r="E236" s="464"/>
    </row>
    <row r="237" spans="1:5" ht="15.75" customHeight="1" x14ac:dyDescent="0.25">
      <c r="A237" s="459"/>
      <c r="B237" s="459"/>
      <c r="C237" s="459"/>
      <c r="D237" s="462"/>
      <c r="E237" s="465"/>
    </row>
    <row r="238" spans="1:5" ht="15.75" customHeight="1" x14ac:dyDescent="0.25">
      <c r="C238" s="58"/>
      <c r="D238" s="58"/>
      <c r="E238" s="58"/>
    </row>
    <row r="239" spans="1:5" ht="15.75" customHeight="1" x14ac:dyDescent="0.25">
      <c r="C239" s="58"/>
      <c r="D239" s="58"/>
      <c r="E239" s="58"/>
    </row>
    <row r="240" spans="1:5" ht="15.75" customHeight="1" x14ac:dyDescent="0.25">
      <c r="C240" s="58"/>
      <c r="D240" s="58"/>
      <c r="E240" s="58"/>
    </row>
    <row r="241" spans="3:5" ht="15.75" customHeight="1" x14ac:dyDescent="0.25">
      <c r="C241" s="58"/>
      <c r="D241" s="58"/>
      <c r="E241" s="58"/>
    </row>
    <row r="242" spans="3:5" ht="15.75" customHeight="1" x14ac:dyDescent="0.25">
      <c r="C242" s="58"/>
      <c r="D242" s="58"/>
      <c r="E242" s="58"/>
    </row>
    <row r="243" spans="3:5" ht="15.75" customHeight="1" x14ac:dyDescent="0.25">
      <c r="C243" s="58"/>
      <c r="D243" s="58"/>
      <c r="E243" s="58"/>
    </row>
    <row r="244" spans="3:5" ht="15.75" customHeight="1" x14ac:dyDescent="0.25">
      <c r="C244" s="58"/>
      <c r="D244" s="58"/>
      <c r="E244" s="58"/>
    </row>
    <row r="245" spans="3:5" ht="15.75" customHeight="1" x14ac:dyDescent="0.25">
      <c r="C245" s="58"/>
      <c r="D245" s="58"/>
      <c r="E245" s="58"/>
    </row>
    <row r="246" spans="3:5" ht="15.75" customHeight="1" x14ac:dyDescent="0.25">
      <c r="C246" s="58"/>
      <c r="D246" s="58"/>
      <c r="E246" s="58"/>
    </row>
    <row r="247" spans="3:5" ht="15.75" customHeight="1" x14ac:dyDescent="0.25">
      <c r="C247" s="58"/>
      <c r="D247" s="58"/>
      <c r="E247" s="58"/>
    </row>
    <row r="248" spans="3:5" ht="15.75" customHeight="1" x14ac:dyDescent="0.25">
      <c r="C248" s="58"/>
      <c r="D248" s="58"/>
      <c r="E248" s="58"/>
    </row>
    <row r="249" spans="3:5" ht="15.75" customHeight="1" x14ac:dyDescent="0.25">
      <c r="C249" s="58"/>
      <c r="D249" s="58"/>
      <c r="E249" s="58"/>
    </row>
    <row r="250" spans="3:5" ht="15.75" customHeight="1" x14ac:dyDescent="0.25">
      <c r="C250" s="58"/>
      <c r="D250" s="58"/>
      <c r="E250" s="58"/>
    </row>
    <row r="251" spans="3:5" ht="15.75" customHeight="1" x14ac:dyDescent="0.25">
      <c r="C251" s="58"/>
      <c r="D251" s="58"/>
      <c r="E251" s="58"/>
    </row>
    <row r="252" spans="3:5" ht="15.75" customHeight="1" x14ac:dyDescent="0.25">
      <c r="C252" s="58"/>
      <c r="D252" s="58"/>
      <c r="E252" s="58"/>
    </row>
    <row r="253" spans="3:5" ht="15.75" customHeight="1" x14ac:dyDescent="0.25">
      <c r="C253" s="58"/>
      <c r="D253" s="58"/>
      <c r="E253" s="58"/>
    </row>
    <row r="254" spans="3:5" ht="15.75" customHeight="1" x14ac:dyDescent="0.25">
      <c r="C254" s="58"/>
      <c r="D254" s="58"/>
      <c r="E254" s="58"/>
    </row>
    <row r="255" spans="3:5" ht="15.75" customHeight="1" x14ac:dyDescent="0.25">
      <c r="C255" s="58"/>
      <c r="D255" s="58"/>
      <c r="E255" s="58"/>
    </row>
    <row r="256" spans="3:5" ht="15.75" customHeight="1" x14ac:dyDescent="0.25">
      <c r="C256" s="58"/>
      <c r="D256" s="58"/>
      <c r="E256" s="58"/>
    </row>
    <row r="257" spans="3:5" ht="15.75" customHeight="1" x14ac:dyDescent="0.25">
      <c r="C257" s="58"/>
      <c r="D257" s="58"/>
      <c r="E257" s="58"/>
    </row>
    <row r="258" spans="3:5" ht="15.75" customHeight="1" x14ac:dyDescent="0.25">
      <c r="C258" s="58"/>
      <c r="D258" s="58"/>
      <c r="E258" s="58"/>
    </row>
    <row r="259" spans="3:5" ht="15.75" customHeight="1" x14ac:dyDescent="0.25">
      <c r="C259" s="58"/>
      <c r="D259" s="58"/>
      <c r="E259" s="58"/>
    </row>
    <row r="260" spans="3:5" ht="15.75" customHeight="1" x14ac:dyDescent="0.25">
      <c r="C260" s="58"/>
      <c r="D260" s="58"/>
      <c r="E260" s="58"/>
    </row>
    <row r="261" spans="3:5" ht="15.75" customHeight="1" x14ac:dyDescent="0.25">
      <c r="C261" s="58"/>
      <c r="D261" s="58"/>
      <c r="E261" s="58"/>
    </row>
    <row r="262" spans="3:5" ht="15.75" customHeight="1" x14ac:dyDescent="0.25">
      <c r="C262" s="58"/>
      <c r="D262" s="58"/>
      <c r="E262" s="58"/>
    </row>
    <row r="263" spans="3:5" ht="15.75" customHeight="1" x14ac:dyDescent="0.25">
      <c r="C263" s="58"/>
      <c r="D263" s="58"/>
      <c r="E263" s="58"/>
    </row>
    <row r="264" spans="3:5" ht="15.75" customHeight="1" x14ac:dyDescent="0.25">
      <c r="C264" s="58"/>
      <c r="D264" s="58"/>
      <c r="E264" s="58"/>
    </row>
    <row r="265" spans="3:5" ht="15.75" customHeight="1" x14ac:dyDescent="0.25">
      <c r="C265" s="58"/>
      <c r="D265" s="58"/>
      <c r="E265" s="58"/>
    </row>
    <row r="266" spans="3:5" ht="15.75" customHeight="1" x14ac:dyDescent="0.25">
      <c r="C266" s="58"/>
      <c r="D266" s="58"/>
      <c r="E266" s="58"/>
    </row>
    <row r="267" spans="3:5" ht="15.75" customHeight="1" x14ac:dyDescent="0.25">
      <c r="C267" s="58"/>
      <c r="D267" s="58"/>
      <c r="E267" s="58"/>
    </row>
    <row r="268" spans="3:5" ht="15.75" customHeight="1" x14ac:dyDescent="0.25">
      <c r="C268" s="58"/>
      <c r="D268" s="58"/>
      <c r="E268" s="58"/>
    </row>
    <row r="269" spans="3:5" ht="15.75" customHeight="1" x14ac:dyDescent="0.25">
      <c r="C269" s="58"/>
      <c r="D269" s="58"/>
      <c r="E269" s="58"/>
    </row>
    <row r="270" spans="3:5" ht="15.75" customHeight="1" x14ac:dyDescent="0.25">
      <c r="C270" s="58"/>
      <c r="D270" s="58"/>
      <c r="E270" s="58"/>
    </row>
    <row r="271" spans="3:5" ht="15.75" customHeight="1" x14ac:dyDescent="0.25">
      <c r="C271" s="58"/>
      <c r="D271" s="58"/>
      <c r="E271" s="58"/>
    </row>
    <row r="272" spans="3:5" ht="15.75" customHeight="1" x14ac:dyDescent="0.25">
      <c r="C272" s="58"/>
      <c r="D272" s="58"/>
      <c r="E272" s="58"/>
    </row>
    <row r="273" spans="3:5" ht="15.75" customHeight="1" x14ac:dyDescent="0.25">
      <c r="C273" s="58"/>
      <c r="D273" s="58"/>
      <c r="E273" s="58"/>
    </row>
    <row r="274" spans="3:5" ht="15.75" customHeight="1" x14ac:dyDescent="0.25">
      <c r="C274" s="58"/>
      <c r="D274" s="58"/>
      <c r="E274" s="58"/>
    </row>
    <row r="275" spans="3:5" ht="15.75" customHeight="1" x14ac:dyDescent="0.25">
      <c r="C275" s="58"/>
      <c r="D275" s="58"/>
      <c r="E275" s="58"/>
    </row>
    <row r="276" spans="3:5" ht="15.75" customHeight="1" x14ac:dyDescent="0.25">
      <c r="C276" s="58"/>
      <c r="D276" s="58"/>
      <c r="E276" s="58"/>
    </row>
    <row r="277" spans="3:5" ht="15.75" customHeight="1" x14ac:dyDescent="0.25">
      <c r="C277" s="58"/>
      <c r="D277" s="58"/>
      <c r="E277" s="58"/>
    </row>
    <row r="278" spans="3:5" ht="15.75" customHeight="1" x14ac:dyDescent="0.25">
      <c r="C278" s="58"/>
      <c r="D278" s="58"/>
      <c r="E278" s="58"/>
    </row>
    <row r="279" spans="3:5" ht="15.75" customHeight="1" x14ac:dyDescent="0.25">
      <c r="C279" s="58"/>
      <c r="D279" s="58"/>
      <c r="E279" s="58"/>
    </row>
    <row r="280" spans="3:5" ht="15.75" customHeight="1" x14ac:dyDescent="0.25">
      <c r="C280" s="58"/>
      <c r="D280" s="58"/>
      <c r="E280" s="58"/>
    </row>
    <row r="281" spans="3:5" ht="15.75" customHeight="1" x14ac:dyDescent="0.25">
      <c r="C281" s="58"/>
      <c r="D281" s="58"/>
      <c r="E281" s="58"/>
    </row>
    <row r="282" spans="3:5" ht="15.75" customHeight="1" x14ac:dyDescent="0.25">
      <c r="C282" s="58"/>
      <c r="D282" s="58"/>
      <c r="E282" s="58"/>
    </row>
    <row r="283" spans="3:5" ht="15.75" customHeight="1" x14ac:dyDescent="0.25">
      <c r="C283" s="58"/>
      <c r="D283" s="58"/>
      <c r="E283" s="58"/>
    </row>
    <row r="284" spans="3:5" ht="15.75" customHeight="1" x14ac:dyDescent="0.25">
      <c r="C284" s="58"/>
      <c r="D284" s="58"/>
      <c r="E284" s="58"/>
    </row>
    <row r="285" spans="3:5" ht="15.75" customHeight="1" x14ac:dyDescent="0.25">
      <c r="C285" s="58"/>
      <c r="D285" s="58"/>
      <c r="E285" s="58"/>
    </row>
    <row r="286" spans="3:5" ht="15.75" customHeight="1" x14ac:dyDescent="0.25">
      <c r="C286" s="58"/>
      <c r="D286" s="58"/>
      <c r="E286" s="58"/>
    </row>
    <row r="287" spans="3:5" ht="15.75" customHeight="1" x14ac:dyDescent="0.25">
      <c r="C287" s="58"/>
      <c r="D287" s="58"/>
      <c r="E287" s="58"/>
    </row>
    <row r="288" spans="3:5" ht="15.75" customHeight="1" x14ac:dyDescent="0.25">
      <c r="C288" s="58"/>
      <c r="D288" s="58"/>
      <c r="E288" s="58"/>
    </row>
    <row r="289" spans="3:5" ht="15.75" customHeight="1" x14ac:dyDescent="0.25">
      <c r="C289" s="58"/>
      <c r="D289" s="58"/>
      <c r="E289" s="58"/>
    </row>
    <row r="290" spans="3:5" ht="15.75" customHeight="1" x14ac:dyDescent="0.25">
      <c r="C290" s="58"/>
      <c r="D290" s="58"/>
      <c r="E290" s="58"/>
    </row>
    <row r="291" spans="3:5" ht="15.75" customHeight="1" x14ac:dyDescent="0.25">
      <c r="C291" s="58"/>
      <c r="D291" s="58"/>
      <c r="E291" s="58"/>
    </row>
    <row r="292" spans="3:5" ht="15.75" customHeight="1" x14ac:dyDescent="0.25">
      <c r="C292" s="53"/>
      <c r="D292" s="53"/>
      <c r="E292" s="53"/>
    </row>
    <row r="293" spans="3:5" ht="15.75" customHeight="1" x14ac:dyDescent="0.25">
      <c r="C293" s="53"/>
      <c r="D293" s="53"/>
      <c r="E293" s="53"/>
    </row>
    <row r="294" spans="3:5" ht="15.75" customHeight="1" x14ac:dyDescent="0.25">
      <c r="C294" s="53"/>
      <c r="D294" s="53"/>
      <c r="E294" s="53"/>
    </row>
    <row r="295" spans="3:5" ht="15.75" customHeight="1" x14ac:dyDescent="0.25">
      <c r="C295" s="53"/>
      <c r="D295" s="53"/>
      <c r="E295" s="53"/>
    </row>
    <row r="296" spans="3:5" ht="15.75" customHeight="1" x14ac:dyDescent="0.25">
      <c r="C296" s="53"/>
      <c r="D296" s="53"/>
      <c r="E296" s="53"/>
    </row>
    <row r="297" spans="3:5" ht="15.75" customHeight="1" x14ac:dyDescent="0.25">
      <c r="C297" s="53"/>
      <c r="D297" s="53"/>
      <c r="E297" s="53"/>
    </row>
    <row r="298" spans="3:5" ht="15.75" customHeight="1" x14ac:dyDescent="0.25">
      <c r="C298" s="53"/>
      <c r="D298" s="53"/>
      <c r="E298" s="53"/>
    </row>
    <row r="299" spans="3:5" ht="15.75" customHeight="1" x14ac:dyDescent="0.25">
      <c r="C299" s="53"/>
      <c r="D299" s="53"/>
      <c r="E299" s="53"/>
    </row>
    <row r="300" spans="3:5" ht="15.75" customHeight="1" x14ac:dyDescent="0.25">
      <c r="C300" s="53"/>
      <c r="D300" s="53"/>
      <c r="E300" s="53"/>
    </row>
    <row r="301" spans="3:5" ht="15.75" customHeight="1" x14ac:dyDescent="0.25">
      <c r="C301" s="53"/>
      <c r="D301" s="53"/>
      <c r="E301" s="53"/>
    </row>
    <row r="302" spans="3:5" ht="15.75" customHeight="1" x14ac:dyDescent="0.25">
      <c r="C302" s="53"/>
      <c r="D302" s="53"/>
      <c r="E302" s="53"/>
    </row>
    <row r="303" spans="3:5" ht="15.75" customHeight="1" x14ac:dyDescent="0.25">
      <c r="C303" s="53"/>
      <c r="D303" s="53"/>
      <c r="E303" s="53"/>
    </row>
    <row r="304" spans="3:5" ht="15.75" customHeight="1" x14ac:dyDescent="0.25">
      <c r="C304" s="53"/>
      <c r="D304" s="53"/>
      <c r="E304" s="53"/>
    </row>
    <row r="305" spans="3:5" ht="15.75" customHeight="1" x14ac:dyDescent="0.25">
      <c r="C305" s="53"/>
      <c r="D305" s="53"/>
      <c r="E305" s="53"/>
    </row>
    <row r="306" spans="3:5" ht="15.75" customHeight="1" x14ac:dyDescent="0.25">
      <c r="C306" s="53"/>
      <c r="D306" s="53"/>
      <c r="E306" s="53"/>
    </row>
    <row r="307" spans="3:5" ht="15.75" customHeight="1" x14ac:dyDescent="0.25">
      <c r="C307" s="53"/>
      <c r="D307" s="53"/>
      <c r="E307" s="53"/>
    </row>
    <row r="308" spans="3:5" ht="15.75" customHeight="1" x14ac:dyDescent="0.25">
      <c r="C308" s="53"/>
      <c r="D308" s="53"/>
      <c r="E308" s="53"/>
    </row>
    <row r="309" spans="3:5" ht="15.75" customHeight="1" x14ac:dyDescent="0.25">
      <c r="C309" s="53"/>
      <c r="D309" s="53"/>
      <c r="E309" s="53"/>
    </row>
    <row r="310" spans="3:5" ht="15.75" customHeight="1" x14ac:dyDescent="0.25">
      <c r="C310" s="53"/>
      <c r="D310" s="53"/>
      <c r="E310" s="53"/>
    </row>
    <row r="311" spans="3:5" ht="15.75" customHeight="1" x14ac:dyDescent="0.25">
      <c r="C311" s="53"/>
      <c r="D311" s="53"/>
      <c r="E311" s="53"/>
    </row>
    <row r="312" spans="3:5" ht="15.75" customHeight="1" x14ac:dyDescent="0.25">
      <c r="C312" s="53"/>
      <c r="D312" s="53"/>
      <c r="E312" s="53"/>
    </row>
    <row r="313" spans="3:5" ht="15.75" customHeight="1" x14ac:dyDescent="0.25">
      <c r="C313" s="53"/>
      <c r="D313" s="53"/>
      <c r="E313" s="53"/>
    </row>
    <row r="314" spans="3:5" ht="15.75" customHeight="1" x14ac:dyDescent="0.25">
      <c r="C314" s="53"/>
      <c r="D314" s="53"/>
      <c r="E314" s="53"/>
    </row>
    <row r="315" spans="3:5" ht="15.75" customHeight="1" x14ac:dyDescent="0.25">
      <c r="C315" s="53"/>
      <c r="D315" s="53"/>
      <c r="E315" s="53"/>
    </row>
    <row r="316" spans="3:5" ht="15.75" customHeight="1" x14ac:dyDescent="0.25">
      <c r="C316" s="53"/>
      <c r="D316" s="53"/>
      <c r="E316" s="53"/>
    </row>
    <row r="317" spans="3:5" ht="15.75" customHeight="1" x14ac:dyDescent="0.25">
      <c r="C317" s="53"/>
      <c r="D317" s="53"/>
      <c r="E317" s="53"/>
    </row>
    <row r="318" spans="3:5" ht="15.75" customHeight="1" x14ac:dyDescent="0.25">
      <c r="C318" s="53"/>
      <c r="D318" s="53"/>
      <c r="E318" s="53"/>
    </row>
    <row r="319" spans="3:5" ht="15.75" customHeight="1" x14ac:dyDescent="0.25">
      <c r="C319" s="53"/>
      <c r="D319" s="53"/>
      <c r="E319" s="53"/>
    </row>
    <row r="320" spans="3:5" ht="15.75" customHeight="1" x14ac:dyDescent="0.25">
      <c r="C320" s="53"/>
      <c r="D320" s="53"/>
      <c r="E320" s="53"/>
    </row>
    <row r="321" spans="3:5" ht="15.75" customHeight="1" x14ac:dyDescent="0.25">
      <c r="C321" s="53"/>
      <c r="D321" s="53"/>
      <c r="E321" s="53"/>
    </row>
    <row r="322" spans="3:5" ht="15.75" customHeight="1" x14ac:dyDescent="0.25">
      <c r="C322" s="53"/>
      <c r="D322" s="53"/>
      <c r="E322" s="53"/>
    </row>
    <row r="323" spans="3:5" ht="15.75" customHeight="1" x14ac:dyDescent="0.25">
      <c r="C323" s="53"/>
      <c r="D323" s="53"/>
      <c r="E323" s="53"/>
    </row>
    <row r="324" spans="3:5" ht="15.75" customHeight="1" x14ac:dyDescent="0.25">
      <c r="C324" s="53"/>
      <c r="D324" s="53"/>
      <c r="E324" s="53"/>
    </row>
    <row r="325" spans="3:5" ht="15.75" customHeight="1" x14ac:dyDescent="0.25">
      <c r="C325" s="53"/>
      <c r="D325" s="53"/>
      <c r="E325" s="53"/>
    </row>
    <row r="326" spans="3:5" ht="15.75" customHeight="1" x14ac:dyDescent="0.25">
      <c r="C326" s="53"/>
      <c r="D326" s="53"/>
      <c r="E326" s="53"/>
    </row>
    <row r="327" spans="3:5" ht="15.75" customHeight="1" x14ac:dyDescent="0.25">
      <c r="C327" s="53"/>
      <c r="D327" s="53"/>
      <c r="E327" s="53"/>
    </row>
    <row r="328" spans="3:5" ht="15.75" customHeight="1" x14ac:dyDescent="0.25">
      <c r="C328" s="53"/>
      <c r="D328" s="53"/>
      <c r="E328" s="53"/>
    </row>
    <row r="329" spans="3:5" ht="15.75" customHeight="1" x14ac:dyDescent="0.25">
      <c r="C329" s="53"/>
      <c r="D329" s="53"/>
      <c r="E329" s="53"/>
    </row>
    <row r="330" spans="3:5" ht="15.75" customHeight="1" x14ac:dyDescent="0.25">
      <c r="C330" s="53"/>
      <c r="D330" s="53"/>
      <c r="E330" s="53"/>
    </row>
    <row r="331" spans="3:5" ht="15.75" customHeight="1" x14ac:dyDescent="0.25">
      <c r="C331" s="53"/>
      <c r="D331" s="53"/>
      <c r="E331" s="53"/>
    </row>
    <row r="332" spans="3:5" ht="15.75" customHeight="1" x14ac:dyDescent="0.25">
      <c r="C332" s="53"/>
      <c r="D332" s="53"/>
      <c r="E332" s="53"/>
    </row>
    <row r="333" spans="3:5" ht="15.75" customHeight="1" x14ac:dyDescent="0.25">
      <c r="C333" s="53"/>
      <c r="D333" s="53"/>
      <c r="E333" s="53"/>
    </row>
    <row r="334" spans="3:5" ht="15.75" customHeight="1" x14ac:dyDescent="0.25">
      <c r="C334" s="53"/>
      <c r="D334" s="53"/>
      <c r="E334" s="53"/>
    </row>
    <row r="335" spans="3:5" ht="15.75" customHeight="1" x14ac:dyDescent="0.25">
      <c r="C335" s="53"/>
      <c r="D335" s="53"/>
      <c r="E335" s="53"/>
    </row>
    <row r="336" spans="3:5" ht="15.75" customHeight="1" x14ac:dyDescent="0.25">
      <c r="C336" s="53"/>
      <c r="D336" s="53"/>
      <c r="E336" s="53"/>
    </row>
    <row r="337" spans="3:5" ht="15.75" customHeight="1" x14ac:dyDescent="0.25">
      <c r="C337" s="53"/>
      <c r="D337" s="53"/>
      <c r="E337" s="53"/>
    </row>
    <row r="338" spans="3:5" ht="15.75" customHeight="1" x14ac:dyDescent="0.25">
      <c r="C338" s="53"/>
      <c r="D338" s="53"/>
      <c r="E338" s="53"/>
    </row>
    <row r="339" spans="3:5" ht="15.75" customHeight="1" x14ac:dyDescent="0.25">
      <c r="C339" s="53"/>
      <c r="D339" s="53"/>
      <c r="E339" s="53"/>
    </row>
    <row r="340" spans="3:5" ht="15.75" customHeight="1" x14ac:dyDescent="0.25">
      <c r="C340" s="53"/>
      <c r="D340" s="53"/>
      <c r="E340" s="53"/>
    </row>
    <row r="341" spans="3:5" ht="15.75" customHeight="1" x14ac:dyDescent="0.25">
      <c r="C341" s="53"/>
      <c r="D341" s="53"/>
      <c r="E341" s="53"/>
    </row>
    <row r="342" spans="3:5" ht="15.75" customHeight="1" x14ac:dyDescent="0.25">
      <c r="C342" s="53"/>
      <c r="D342" s="53"/>
      <c r="E342" s="53"/>
    </row>
    <row r="343" spans="3:5" ht="15.75" customHeight="1" x14ac:dyDescent="0.25">
      <c r="C343" s="53"/>
      <c r="D343" s="53"/>
      <c r="E343" s="53"/>
    </row>
    <row r="344" spans="3:5" ht="15.75" customHeight="1" x14ac:dyDescent="0.25">
      <c r="C344" s="53"/>
      <c r="D344" s="53"/>
      <c r="E344" s="53"/>
    </row>
    <row r="345" spans="3:5" ht="15.75" customHeight="1" x14ac:dyDescent="0.25">
      <c r="C345" s="53"/>
      <c r="D345" s="53"/>
      <c r="E345" s="53"/>
    </row>
    <row r="346" spans="3:5" ht="15.75" customHeight="1" x14ac:dyDescent="0.25">
      <c r="C346" s="53"/>
      <c r="D346" s="53"/>
      <c r="E346" s="53"/>
    </row>
    <row r="347" spans="3:5" ht="15.75" customHeight="1" x14ac:dyDescent="0.25">
      <c r="C347" s="53"/>
      <c r="D347" s="53"/>
      <c r="E347" s="53"/>
    </row>
    <row r="348" spans="3:5" ht="15.75" customHeight="1" x14ac:dyDescent="0.25">
      <c r="C348" s="53"/>
      <c r="D348" s="53"/>
      <c r="E348" s="53"/>
    </row>
    <row r="349" spans="3:5" ht="15.75" customHeight="1" x14ac:dyDescent="0.25">
      <c r="C349" s="53"/>
      <c r="D349" s="53"/>
      <c r="E349" s="53"/>
    </row>
    <row r="350" spans="3:5" ht="15.75" customHeight="1" x14ac:dyDescent="0.25">
      <c r="C350" s="53"/>
      <c r="D350" s="53"/>
      <c r="E350" s="53"/>
    </row>
    <row r="351" spans="3:5" ht="15.75" customHeight="1" x14ac:dyDescent="0.25">
      <c r="C351" s="53"/>
      <c r="D351" s="53"/>
      <c r="E351" s="53"/>
    </row>
    <row r="352" spans="3:5" ht="15.75" customHeight="1" x14ac:dyDescent="0.25">
      <c r="C352" s="53"/>
      <c r="D352" s="53"/>
      <c r="E352" s="53"/>
    </row>
    <row r="353" spans="3:5" ht="15.75" customHeight="1" x14ac:dyDescent="0.25">
      <c r="C353" s="53"/>
      <c r="D353" s="53"/>
      <c r="E353" s="53"/>
    </row>
    <row r="354" spans="3:5" ht="15.75" customHeight="1" x14ac:dyDescent="0.25">
      <c r="C354" s="53"/>
      <c r="D354" s="53"/>
      <c r="E354" s="53"/>
    </row>
    <row r="355" spans="3:5" ht="15.75" customHeight="1" x14ac:dyDescent="0.25">
      <c r="C355" s="53"/>
      <c r="D355" s="53"/>
      <c r="E355" s="53"/>
    </row>
    <row r="356" spans="3:5" ht="15.75" customHeight="1" x14ac:dyDescent="0.25">
      <c r="C356" s="53"/>
      <c r="D356" s="53"/>
      <c r="E356" s="53"/>
    </row>
    <row r="357" spans="3:5" ht="15.75" customHeight="1" x14ac:dyDescent="0.25">
      <c r="C357" s="53"/>
      <c r="D357" s="53"/>
      <c r="E357" s="53"/>
    </row>
    <row r="358" spans="3:5" ht="15.75" customHeight="1" x14ac:dyDescent="0.25">
      <c r="C358" s="53"/>
      <c r="D358" s="53"/>
      <c r="E358" s="53"/>
    </row>
    <row r="359" spans="3:5" ht="15.75" customHeight="1" x14ac:dyDescent="0.25">
      <c r="C359" s="53"/>
      <c r="D359" s="53"/>
      <c r="E359" s="53"/>
    </row>
    <row r="360" spans="3:5" ht="15.75" customHeight="1" x14ac:dyDescent="0.25">
      <c r="C360" s="53"/>
      <c r="D360" s="53"/>
      <c r="E360" s="53"/>
    </row>
    <row r="361" spans="3:5" ht="15.75" customHeight="1" x14ac:dyDescent="0.25">
      <c r="C361" s="53"/>
      <c r="D361" s="53"/>
      <c r="E361" s="53"/>
    </row>
    <row r="362" spans="3:5" ht="15.75" customHeight="1" x14ac:dyDescent="0.25">
      <c r="C362" s="53"/>
      <c r="D362" s="53"/>
      <c r="E362" s="53"/>
    </row>
    <row r="363" spans="3:5" ht="15.75" customHeight="1" x14ac:dyDescent="0.25">
      <c r="C363" s="53"/>
      <c r="D363" s="53"/>
      <c r="E363" s="53"/>
    </row>
    <row r="364" spans="3:5" ht="15.75" customHeight="1" x14ac:dyDescent="0.25">
      <c r="C364" s="53"/>
      <c r="D364" s="53"/>
      <c r="E364" s="53"/>
    </row>
    <row r="365" spans="3:5" ht="15.75" customHeight="1" x14ac:dyDescent="0.25">
      <c r="C365" s="53"/>
      <c r="D365" s="53"/>
      <c r="E365" s="53"/>
    </row>
    <row r="366" spans="3:5" ht="15.75" customHeight="1" x14ac:dyDescent="0.25">
      <c r="C366" s="53"/>
      <c r="D366" s="53"/>
      <c r="E366" s="53"/>
    </row>
    <row r="367" spans="3:5" ht="15.75" customHeight="1" x14ac:dyDescent="0.25">
      <c r="C367" s="53"/>
      <c r="D367" s="53"/>
      <c r="E367" s="53"/>
    </row>
    <row r="368" spans="3:5" ht="15.75" customHeight="1" x14ac:dyDescent="0.25">
      <c r="C368" s="53"/>
      <c r="D368" s="53"/>
      <c r="E368" s="53"/>
    </row>
    <row r="369" spans="3:5" ht="15.75" customHeight="1" x14ac:dyDescent="0.25">
      <c r="C369" s="53"/>
      <c r="D369" s="53"/>
      <c r="E369" s="53"/>
    </row>
    <row r="370" spans="3:5" ht="15.75" customHeight="1" x14ac:dyDescent="0.25">
      <c r="C370" s="53"/>
      <c r="D370" s="53"/>
      <c r="E370" s="53"/>
    </row>
    <row r="371" spans="3:5" ht="15.75" customHeight="1" x14ac:dyDescent="0.25">
      <c r="C371" s="53"/>
      <c r="D371" s="53"/>
      <c r="E371" s="53"/>
    </row>
    <row r="372" spans="3:5" ht="15.75" customHeight="1" x14ac:dyDescent="0.25">
      <c r="C372" s="53"/>
      <c r="D372" s="53"/>
      <c r="E372" s="53"/>
    </row>
    <row r="373" spans="3:5" ht="15.75" customHeight="1" x14ac:dyDescent="0.25">
      <c r="C373" s="53"/>
      <c r="D373" s="53"/>
      <c r="E373" s="53"/>
    </row>
    <row r="374" spans="3:5" ht="15.75" customHeight="1" x14ac:dyDescent="0.25">
      <c r="C374" s="53"/>
      <c r="D374" s="53"/>
      <c r="E374" s="53"/>
    </row>
    <row r="375" spans="3:5" ht="15.75" customHeight="1" x14ac:dyDescent="0.25">
      <c r="C375" s="53"/>
      <c r="D375" s="53"/>
      <c r="E375" s="53"/>
    </row>
    <row r="376" spans="3:5" ht="15.75" customHeight="1" x14ac:dyDescent="0.25">
      <c r="C376" s="53"/>
      <c r="D376" s="53"/>
      <c r="E376" s="53"/>
    </row>
    <row r="377" spans="3:5" ht="15.75" customHeight="1" x14ac:dyDescent="0.25">
      <c r="C377" s="53"/>
      <c r="D377" s="53"/>
      <c r="E377" s="53"/>
    </row>
    <row r="378" spans="3:5" ht="15.75" customHeight="1" x14ac:dyDescent="0.25">
      <c r="C378" s="53"/>
      <c r="D378" s="53"/>
      <c r="E378" s="53"/>
    </row>
    <row r="379" spans="3:5" ht="15.75" customHeight="1" x14ac:dyDescent="0.25">
      <c r="C379" s="53"/>
      <c r="D379" s="53"/>
      <c r="E379" s="53"/>
    </row>
    <row r="380" spans="3:5" ht="15.75" customHeight="1" x14ac:dyDescent="0.25">
      <c r="C380" s="53"/>
      <c r="D380" s="53"/>
      <c r="E380" s="53"/>
    </row>
    <row r="381" spans="3:5" ht="15.75" customHeight="1" x14ac:dyDescent="0.25">
      <c r="C381" s="53"/>
      <c r="D381" s="53"/>
      <c r="E381" s="53"/>
    </row>
    <row r="382" spans="3:5" ht="15.75" customHeight="1" x14ac:dyDescent="0.25">
      <c r="C382" s="53"/>
      <c r="D382" s="53"/>
      <c r="E382" s="53"/>
    </row>
    <row r="383" spans="3:5" ht="15.75" customHeight="1" x14ac:dyDescent="0.25">
      <c r="C383" s="53"/>
      <c r="D383" s="53"/>
      <c r="E383" s="53"/>
    </row>
    <row r="384" spans="3:5" ht="15.75" customHeight="1" x14ac:dyDescent="0.25">
      <c r="C384" s="53"/>
      <c r="D384" s="53"/>
      <c r="E384" s="53"/>
    </row>
    <row r="385" spans="3:5" ht="15.75" customHeight="1" x14ac:dyDescent="0.25">
      <c r="C385" s="53"/>
      <c r="D385" s="53"/>
      <c r="E385" s="53"/>
    </row>
    <row r="386" spans="3:5" ht="15.75" customHeight="1" x14ac:dyDescent="0.25">
      <c r="C386" s="53"/>
      <c r="D386" s="53"/>
      <c r="E386" s="53"/>
    </row>
    <row r="387" spans="3:5" ht="15.75" customHeight="1" x14ac:dyDescent="0.25">
      <c r="C387" s="53"/>
      <c r="D387" s="53"/>
      <c r="E387" s="53"/>
    </row>
    <row r="388" spans="3:5" ht="15.75" customHeight="1" x14ac:dyDescent="0.25">
      <c r="C388" s="53"/>
      <c r="D388" s="53"/>
      <c r="E388" s="53"/>
    </row>
    <row r="389" spans="3:5" ht="15.75" customHeight="1" x14ac:dyDescent="0.25">
      <c r="C389" s="53"/>
      <c r="D389" s="53"/>
      <c r="E389" s="53"/>
    </row>
    <row r="390" spans="3:5" ht="15.75" customHeight="1" x14ac:dyDescent="0.25">
      <c r="C390" s="53"/>
      <c r="D390" s="53"/>
      <c r="E390" s="53"/>
    </row>
    <row r="391" spans="3:5" ht="15.75" customHeight="1" x14ac:dyDescent="0.25">
      <c r="C391" s="53"/>
      <c r="D391" s="53"/>
      <c r="E391" s="53"/>
    </row>
    <row r="392" spans="3:5" ht="15.75" customHeight="1" x14ac:dyDescent="0.25">
      <c r="C392" s="53"/>
      <c r="D392" s="53"/>
      <c r="E392" s="53"/>
    </row>
    <row r="393" spans="3:5" ht="15.75" customHeight="1" x14ac:dyDescent="0.25">
      <c r="C393" s="53"/>
      <c r="D393" s="53"/>
      <c r="E393" s="53"/>
    </row>
    <row r="394" spans="3:5" ht="15.75" customHeight="1" x14ac:dyDescent="0.25">
      <c r="C394" s="53"/>
      <c r="D394" s="53"/>
      <c r="E394" s="53"/>
    </row>
    <row r="395" spans="3:5" ht="15.75" customHeight="1" x14ac:dyDescent="0.25">
      <c r="C395" s="53"/>
      <c r="D395" s="53"/>
      <c r="E395" s="53"/>
    </row>
    <row r="396" spans="3:5" ht="15.75" customHeight="1" x14ac:dyDescent="0.25">
      <c r="C396" s="53"/>
      <c r="D396" s="53"/>
      <c r="E396" s="53"/>
    </row>
    <row r="397" spans="3:5" ht="15.75" customHeight="1" x14ac:dyDescent="0.25">
      <c r="C397" s="53"/>
      <c r="D397" s="53"/>
      <c r="E397" s="53"/>
    </row>
    <row r="398" spans="3:5" ht="15.75" customHeight="1" x14ac:dyDescent="0.25">
      <c r="C398" s="53"/>
      <c r="D398" s="53"/>
      <c r="E398" s="53"/>
    </row>
    <row r="399" spans="3:5" ht="15.75" customHeight="1" x14ac:dyDescent="0.25">
      <c r="C399" s="53"/>
      <c r="D399" s="53"/>
      <c r="E399" s="53"/>
    </row>
    <row r="400" spans="3:5" ht="15.75" customHeight="1" x14ac:dyDescent="0.25">
      <c r="C400" s="53"/>
      <c r="D400" s="53"/>
      <c r="E400" s="53"/>
    </row>
    <row r="401" spans="3:5" ht="15.75" customHeight="1" x14ac:dyDescent="0.25">
      <c r="C401" s="53"/>
      <c r="D401" s="53"/>
      <c r="E401" s="53"/>
    </row>
    <row r="402" spans="3:5" ht="15.75" customHeight="1" x14ac:dyDescent="0.25">
      <c r="C402" s="53"/>
      <c r="D402" s="53"/>
      <c r="E402" s="53"/>
    </row>
    <row r="403" spans="3:5" ht="15.75" customHeight="1" x14ac:dyDescent="0.25">
      <c r="C403" s="53"/>
      <c r="D403" s="53"/>
      <c r="E403" s="53"/>
    </row>
    <row r="404" spans="3:5" ht="15.75" customHeight="1" x14ac:dyDescent="0.25">
      <c r="C404" s="53"/>
      <c r="D404" s="53"/>
      <c r="E404" s="53"/>
    </row>
    <row r="405" spans="3:5" ht="15.75" customHeight="1" x14ac:dyDescent="0.25">
      <c r="C405" s="53"/>
      <c r="D405" s="53"/>
      <c r="E405" s="53"/>
    </row>
    <row r="406" spans="3:5" ht="15.75" customHeight="1" x14ac:dyDescent="0.25">
      <c r="C406" s="53"/>
      <c r="D406" s="53"/>
      <c r="E406" s="53"/>
    </row>
    <row r="407" spans="3:5" ht="15.75" customHeight="1" x14ac:dyDescent="0.25">
      <c r="C407" s="53"/>
      <c r="D407" s="53"/>
      <c r="E407" s="53"/>
    </row>
    <row r="408" spans="3:5" ht="15.75" customHeight="1" x14ac:dyDescent="0.25">
      <c r="C408" s="53"/>
      <c r="D408" s="53"/>
      <c r="E408" s="53"/>
    </row>
    <row r="409" spans="3:5" ht="15.75" customHeight="1" x14ac:dyDescent="0.25">
      <c r="C409" s="53"/>
      <c r="D409" s="53"/>
      <c r="E409" s="53"/>
    </row>
    <row r="410" spans="3:5" ht="15.75" customHeight="1" x14ac:dyDescent="0.25">
      <c r="C410" s="53"/>
      <c r="D410" s="53"/>
      <c r="E410" s="53"/>
    </row>
    <row r="411" spans="3:5" ht="15.75" customHeight="1" x14ac:dyDescent="0.25">
      <c r="C411" s="53"/>
      <c r="D411" s="53"/>
      <c r="E411" s="53"/>
    </row>
    <row r="412" spans="3:5" ht="15.75" customHeight="1" x14ac:dyDescent="0.25">
      <c r="C412" s="53"/>
      <c r="D412" s="53"/>
      <c r="E412" s="53"/>
    </row>
    <row r="413" spans="3:5" ht="15.75" customHeight="1" x14ac:dyDescent="0.25">
      <c r="C413" s="53"/>
      <c r="D413" s="53"/>
      <c r="E413" s="53"/>
    </row>
    <row r="414" spans="3:5" ht="15.75" customHeight="1" x14ac:dyDescent="0.25">
      <c r="C414" s="53"/>
      <c r="D414" s="53"/>
      <c r="E414" s="53"/>
    </row>
    <row r="415" spans="3:5" ht="15.75" customHeight="1" x14ac:dyDescent="0.25">
      <c r="C415" s="53"/>
      <c r="D415" s="53"/>
      <c r="E415" s="53"/>
    </row>
    <row r="416" spans="3:5" ht="15.75" customHeight="1" x14ac:dyDescent="0.25">
      <c r="C416" s="53"/>
      <c r="D416" s="53"/>
      <c r="E416" s="53"/>
    </row>
    <row r="417" spans="3:5" ht="15.75" customHeight="1" x14ac:dyDescent="0.25">
      <c r="C417" s="53"/>
      <c r="D417" s="53"/>
      <c r="E417" s="53"/>
    </row>
    <row r="418" spans="3:5" ht="15.75" customHeight="1" x14ac:dyDescent="0.25">
      <c r="C418" s="53"/>
      <c r="D418" s="53"/>
      <c r="E418" s="53"/>
    </row>
    <row r="419" spans="3:5" ht="15.75" customHeight="1" x14ac:dyDescent="0.25">
      <c r="C419" s="53"/>
      <c r="D419" s="53"/>
      <c r="E419" s="53"/>
    </row>
    <row r="420" spans="3:5" ht="15.75" customHeight="1" x14ac:dyDescent="0.25">
      <c r="C420" s="53"/>
      <c r="D420" s="53"/>
      <c r="E420" s="53"/>
    </row>
    <row r="421" spans="3:5" ht="15.75" customHeight="1" x14ac:dyDescent="0.25">
      <c r="C421" s="53"/>
      <c r="D421" s="53"/>
      <c r="E421" s="53"/>
    </row>
    <row r="422" spans="3:5" ht="15.75" customHeight="1" x14ac:dyDescent="0.25">
      <c r="C422" s="53"/>
      <c r="D422" s="53"/>
      <c r="E422" s="53"/>
    </row>
    <row r="423" spans="3:5" ht="15.75" customHeight="1" x14ac:dyDescent="0.25">
      <c r="C423" s="53"/>
      <c r="D423" s="53"/>
      <c r="E423" s="53"/>
    </row>
    <row r="424" spans="3:5" ht="15.75" customHeight="1" x14ac:dyDescent="0.25">
      <c r="C424" s="53"/>
      <c r="D424" s="53"/>
      <c r="E424" s="53"/>
    </row>
    <row r="425" spans="3:5" ht="15.75" customHeight="1" x14ac:dyDescent="0.25">
      <c r="C425" s="53"/>
      <c r="D425" s="53"/>
      <c r="E425" s="53"/>
    </row>
    <row r="426" spans="3:5" ht="15.75" customHeight="1" x14ac:dyDescent="0.25">
      <c r="C426" s="53"/>
      <c r="D426" s="53"/>
      <c r="E426" s="53"/>
    </row>
    <row r="427" spans="3:5" ht="15.75" customHeight="1" x14ac:dyDescent="0.25">
      <c r="C427" s="53"/>
      <c r="D427" s="53"/>
      <c r="E427" s="53"/>
    </row>
    <row r="428" spans="3:5" ht="15.75" customHeight="1" x14ac:dyDescent="0.25">
      <c r="C428" s="53"/>
      <c r="D428" s="53"/>
      <c r="E428" s="53"/>
    </row>
    <row r="429" spans="3:5" ht="15.75" customHeight="1" x14ac:dyDescent="0.25">
      <c r="C429" s="53"/>
      <c r="D429" s="53"/>
      <c r="E429" s="53"/>
    </row>
    <row r="430" spans="3:5" ht="15.75" customHeight="1" x14ac:dyDescent="0.25">
      <c r="C430" s="53"/>
      <c r="D430" s="53"/>
      <c r="E430" s="53"/>
    </row>
    <row r="431" spans="3:5" ht="15.75" customHeight="1" x14ac:dyDescent="0.25">
      <c r="C431" s="53"/>
      <c r="D431" s="53"/>
      <c r="E431" s="53"/>
    </row>
    <row r="432" spans="3:5" ht="15.75" customHeight="1" x14ac:dyDescent="0.25">
      <c r="C432" s="53"/>
      <c r="D432" s="53"/>
      <c r="E432" s="53"/>
    </row>
    <row r="433" spans="3:5" ht="15.75" customHeight="1" x14ac:dyDescent="0.25">
      <c r="C433" s="53"/>
      <c r="D433" s="53"/>
      <c r="E433" s="53"/>
    </row>
    <row r="434" spans="3:5" ht="15.75" customHeight="1" x14ac:dyDescent="0.25">
      <c r="C434" s="53"/>
      <c r="D434" s="53"/>
      <c r="E434" s="53"/>
    </row>
    <row r="435" spans="3:5" ht="15.75" customHeight="1" x14ac:dyDescent="0.25">
      <c r="C435" s="53"/>
      <c r="D435" s="53"/>
      <c r="E435" s="53"/>
    </row>
    <row r="436" spans="3:5" ht="15.75" customHeight="1" x14ac:dyDescent="0.25">
      <c r="C436" s="53"/>
      <c r="D436" s="53"/>
      <c r="E436" s="53"/>
    </row>
    <row r="437" spans="3:5" ht="15.75" customHeight="1" x14ac:dyDescent="0.25">
      <c r="C437" s="53"/>
      <c r="D437" s="53"/>
      <c r="E437" s="53"/>
    </row>
    <row r="438" spans="3:5" ht="15.75" customHeight="1" x14ac:dyDescent="0.25">
      <c r="C438" s="53"/>
      <c r="D438" s="53"/>
      <c r="E438" s="53"/>
    </row>
    <row r="439" spans="3:5" ht="15.75" customHeight="1" x14ac:dyDescent="0.25">
      <c r="C439" s="53"/>
      <c r="D439" s="53"/>
      <c r="E439" s="53"/>
    </row>
    <row r="440" spans="3:5" ht="15.75" customHeight="1" x14ac:dyDescent="0.25">
      <c r="C440" s="53"/>
      <c r="D440" s="53"/>
      <c r="E440" s="53"/>
    </row>
    <row r="441" spans="3:5" ht="15.75" customHeight="1" x14ac:dyDescent="0.25">
      <c r="C441" s="53"/>
      <c r="D441" s="53"/>
      <c r="E441" s="53"/>
    </row>
    <row r="442" spans="3:5" ht="15.75" customHeight="1" x14ac:dyDescent="0.25">
      <c r="C442" s="53"/>
      <c r="D442" s="53"/>
      <c r="E442" s="53"/>
    </row>
    <row r="443" spans="3:5" ht="15.75" customHeight="1" x14ac:dyDescent="0.25">
      <c r="C443" s="53"/>
      <c r="D443" s="53"/>
      <c r="E443" s="53"/>
    </row>
    <row r="444" spans="3:5" ht="15.75" customHeight="1" x14ac:dyDescent="0.25">
      <c r="C444" s="53"/>
      <c r="D444" s="53"/>
      <c r="E444" s="53"/>
    </row>
    <row r="445" spans="3:5" ht="15.75" customHeight="1" x14ac:dyDescent="0.25">
      <c r="C445" s="53"/>
      <c r="D445" s="53"/>
      <c r="E445" s="53"/>
    </row>
    <row r="446" spans="3:5" ht="15.75" customHeight="1" x14ac:dyDescent="0.25">
      <c r="C446" s="53"/>
      <c r="D446" s="53"/>
      <c r="E446" s="53"/>
    </row>
    <row r="447" spans="3:5" ht="15.75" customHeight="1" x14ac:dyDescent="0.25">
      <c r="C447" s="53"/>
      <c r="D447" s="53"/>
      <c r="E447" s="53"/>
    </row>
    <row r="448" spans="3:5" ht="15.75" customHeight="1" x14ac:dyDescent="0.25">
      <c r="C448" s="53"/>
      <c r="D448" s="53"/>
      <c r="E448" s="53"/>
    </row>
    <row r="449" spans="3:5" ht="15.75" customHeight="1" x14ac:dyDescent="0.25">
      <c r="C449" s="53"/>
      <c r="D449" s="53"/>
      <c r="E449" s="53"/>
    </row>
    <row r="450" spans="3:5" ht="15.75" customHeight="1" x14ac:dyDescent="0.25">
      <c r="C450" s="53"/>
      <c r="D450" s="53"/>
      <c r="E450" s="53"/>
    </row>
    <row r="451" spans="3:5" ht="15.75" customHeight="1" x14ac:dyDescent="0.25">
      <c r="C451" s="53"/>
      <c r="D451" s="53"/>
      <c r="E451" s="53"/>
    </row>
    <row r="452" spans="3:5" ht="15.75" customHeight="1" x14ac:dyDescent="0.25">
      <c r="C452" s="53"/>
      <c r="D452" s="53"/>
      <c r="E452" s="53"/>
    </row>
    <row r="453" spans="3:5" ht="15.75" customHeight="1" x14ac:dyDescent="0.25">
      <c r="C453" s="53"/>
      <c r="D453" s="53"/>
      <c r="E453" s="53"/>
    </row>
    <row r="454" spans="3:5" ht="15.75" customHeight="1" x14ac:dyDescent="0.25">
      <c r="C454" s="53"/>
      <c r="D454" s="53"/>
      <c r="E454" s="53"/>
    </row>
    <row r="455" spans="3:5" ht="15.75" customHeight="1" x14ac:dyDescent="0.25">
      <c r="C455" s="53"/>
      <c r="D455" s="53"/>
      <c r="E455" s="53"/>
    </row>
    <row r="456" spans="3:5" ht="15.75" customHeight="1" x14ac:dyDescent="0.25">
      <c r="C456" s="53"/>
      <c r="D456" s="53"/>
      <c r="E456" s="53"/>
    </row>
    <row r="457" spans="3:5" ht="15.75" customHeight="1" x14ac:dyDescent="0.25">
      <c r="C457" s="53"/>
      <c r="D457" s="53"/>
      <c r="E457" s="53"/>
    </row>
    <row r="458" spans="3:5" ht="15.75" customHeight="1" x14ac:dyDescent="0.25">
      <c r="C458" s="53"/>
      <c r="D458" s="53"/>
      <c r="E458" s="53"/>
    </row>
    <row r="459" spans="3:5" ht="15.75" customHeight="1" x14ac:dyDescent="0.25">
      <c r="C459" s="53"/>
      <c r="D459" s="53"/>
      <c r="E459" s="53"/>
    </row>
    <row r="460" spans="3:5" ht="15.75" customHeight="1" x14ac:dyDescent="0.25">
      <c r="C460" s="53"/>
      <c r="D460" s="53"/>
      <c r="E460" s="53"/>
    </row>
    <row r="461" spans="3:5" ht="15.75" customHeight="1" x14ac:dyDescent="0.25">
      <c r="C461" s="53"/>
      <c r="D461" s="53"/>
      <c r="E461" s="53"/>
    </row>
    <row r="462" spans="3:5" ht="15.75" customHeight="1" x14ac:dyDescent="0.25">
      <c r="C462" s="53"/>
      <c r="D462" s="53"/>
      <c r="E462" s="53"/>
    </row>
    <row r="463" spans="3:5" ht="15.75" customHeight="1" x14ac:dyDescent="0.25">
      <c r="C463" s="53"/>
      <c r="D463" s="53"/>
      <c r="E463" s="53"/>
    </row>
    <row r="464" spans="3:5" ht="15.75" customHeight="1" x14ac:dyDescent="0.25">
      <c r="C464" s="53"/>
      <c r="D464" s="53"/>
      <c r="E464" s="53"/>
    </row>
    <row r="465" spans="3:5" ht="15.75" customHeight="1" x14ac:dyDescent="0.25">
      <c r="C465" s="53"/>
      <c r="D465" s="53"/>
      <c r="E465" s="53"/>
    </row>
    <row r="466" spans="3:5" ht="15.75" customHeight="1" x14ac:dyDescent="0.25">
      <c r="C466" s="53"/>
      <c r="D466" s="53"/>
      <c r="E466" s="53"/>
    </row>
    <row r="467" spans="3:5" ht="15.75" customHeight="1" x14ac:dyDescent="0.25">
      <c r="C467" s="53"/>
      <c r="D467" s="53"/>
      <c r="E467" s="53"/>
    </row>
    <row r="468" spans="3:5" ht="15.75" customHeight="1" x14ac:dyDescent="0.25">
      <c r="C468" s="53"/>
      <c r="D468" s="53"/>
      <c r="E468" s="53"/>
    </row>
    <row r="469" spans="3:5" ht="15.75" customHeight="1" x14ac:dyDescent="0.25">
      <c r="C469" s="53"/>
      <c r="D469" s="53"/>
      <c r="E469" s="53"/>
    </row>
    <row r="470" spans="3:5" ht="15.75" customHeight="1" x14ac:dyDescent="0.25">
      <c r="C470" s="53"/>
      <c r="D470" s="53"/>
      <c r="E470" s="53"/>
    </row>
    <row r="471" spans="3:5" ht="15.75" customHeight="1" x14ac:dyDescent="0.25">
      <c r="C471" s="53"/>
      <c r="D471" s="53"/>
      <c r="E471" s="53"/>
    </row>
    <row r="472" spans="3:5" ht="15.75" customHeight="1" x14ac:dyDescent="0.25">
      <c r="C472" s="53"/>
      <c r="D472" s="53"/>
      <c r="E472" s="53"/>
    </row>
    <row r="473" spans="3:5" ht="15.75" customHeight="1" x14ac:dyDescent="0.25">
      <c r="C473" s="53"/>
      <c r="D473" s="53"/>
      <c r="E473" s="53"/>
    </row>
    <row r="474" spans="3:5" ht="15.75" customHeight="1" x14ac:dyDescent="0.25">
      <c r="C474" s="53"/>
      <c r="D474" s="53"/>
      <c r="E474" s="53"/>
    </row>
    <row r="475" spans="3:5" ht="15.75" customHeight="1" x14ac:dyDescent="0.25">
      <c r="C475" s="53"/>
      <c r="D475" s="53"/>
      <c r="E475" s="53"/>
    </row>
    <row r="476" spans="3:5" ht="15.75" customHeight="1" x14ac:dyDescent="0.25">
      <c r="C476" s="53"/>
      <c r="D476" s="53"/>
      <c r="E476" s="53"/>
    </row>
    <row r="477" spans="3:5" ht="15.75" customHeight="1" x14ac:dyDescent="0.25">
      <c r="C477" s="53"/>
      <c r="D477" s="53"/>
      <c r="E477" s="53"/>
    </row>
    <row r="478" spans="3:5" ht="15.75" customHeight="1" x14ac:dyDescent="0.25">
      <c r="C478" s="53"/>
      <c r="D478" s="53"/>
      <c r="E478" s="53"/>
    </row>
    <row r="479" spans="3:5" ht="15.75" customHeight="1" x14ac:dyDescent="0.25">
      <c r="C479" s="53"/>
      <c r="D479" s="53"/>
      <c r="E479" s="53"/>
    </row>
    <row r="480" spans="3:5" ht="15.75" customHeight="1" x14ac:dyDescent="0.25">
      <c r="C480" s="53"/>
      <c r="D480" s="53"/>
      <c r="E480" s="53"/>
    </row>
    <row r="481" spans="3:5" ht="15.75" customHeight="1" x14ac:dyDescent="0.25">
      <c r="C481" s="53"/>
      <c r="D481" s="53"/>
      <c r="E481" s="53"/>
    </row>
    <row r="482" spans="3:5" ht="15.75" customHeight="1" x14ac:dyDescent="0.25">
      <c r="C482" s="53"/>
      <c r="D482" s="53"/>
      <c r="E482" s="53"/>
    </row>
    <row r="483" spans="3:5" ht="15.75" customHeight="1" x14ac:dyDescent="0.25">
      <c r="C483" s="53"/>
      <c r="D483" s="53"/>
      <c r="E483" s="53"/>
    </row>
    <row r="484" spans="3:5" ht="15.75" customHeight="1" x14ac:dyDescent="0.25">
      <c r="C484" s="53"/>
      <c r="D484" s="53"/>
      <c r="E484" s="53"/>
    </row>
    <row r="485" spans="3:5" ht="15.75" customHeight="1" x14ac:dyDescent="0.25">
      <c r="C485" s="53"/>
      <c r="D485" s="53"/>
      <c r="E485" s="53"/>
    </row>
    <row r="486" spans="3:5" ht="15.75" customHeight="1" x14ac:dyDescent="0.25">
      <c r="C486" s="53"/>
      <c r="D486" s="53"/>
      <c r="E486" s="53"/>
    </row>
    <row r="487" spans="3:5" ht="15.75" customHeight="1" x14ac:dyDescent="0.25">
      <c r="C487" s="53"/>
      <c r="D487" s="53"/>
      <c r="E487" s="53"/>
    </row>
    <row r="488" spans="3:5" ht="15.75" customHeight="1" x14ac:dyDescent="0.25">
      <c r="C488" s="53"/>
      <c r="D488" s="53"/>
      <c r="E488" s="53"/>
    </row>
    <row r="489" spans="3:5" ht="15.75" customHeight="1" x14ac:dyDescent="0.25">
      <c r="C489" s="53"/>
      <c r="D489" s="53"/>
      <c r="E489" s="53"/>
    </row>
    <row r="490" spans="3:5" ht="15.75" customHeight="1" x14ac:dyDescent="0.25">
      <c r="C490" s="53"/>
      <c r="D490" s="53"/>
      <c r="E490" s="53"/>
    </row>
    <row r="491" spans="3:5" ht="15.75" customHeight="1" x14ac:dyDescent="0.25">
      <c r="C491" s="53"/>
      <c r="D491" s="53"/>
      <c r="E491" s="53"/>
    </row>
    <row r="492" spans="3:5" ht="15.75" customHeight="1" x14ac:dyDescent="0.25">
      <c r="C492" s="53"/>
      <c r="D492" s="53"/>
      <c r="E492" s="53"/>
    </row>
    <row r="493" spans="3:5" ht="15.75" customHeight="1" x14ac:dyDescent="0.25">
      <c r="C493" s="53"/>
      <c r="D493" s="53"/>
      <c r="E493" s="53"/>
    </row>
    <row r="494" spans="3:5" ht="15.75" customHeight="1" x14ac:dyDescent="0.25">
      <c r="C494" s="53"/>
      <c r="D494" s="53"/>
      <c r="E494" s="53"/>
    </row>
    <row r="495" spans="3:5" ht="15.75" customHeight="1" x14ac:dyDescent="0.25">
      <c r="C495" s="53"/>
      <c r="D495" s="53"/>
      <c r="E495" s="53"/>
    </row>
    <row r="496" spans="3:5" ht="15.75" customHeight="1" x14ac:dyDescent="0.25">
      <c r="C496" s="53"/>
      <c r="D496" s="53"/>
      <c r="E496" s="53"/>
    </row>
    <row r="497" spans="3:5" ht="15.75" customHeight="1" x14ac:dyDescent="0.25">
      <c r="C497" s="53"/>
      <c r="D497" s="53"/>
      <c r="E497" s="53"/>
    </row>
    <row r="498" spans="3:5" ht="15.75" customHeight="1" x14ac:dyDescent="0.25">
      <c r="C498" s="53"/>
      <c r="D498" s="53"/>
      <c r="E498" s="53"/>
    </row>
    <row r="499" spans="3:5" ht="15.75" customHeight="1" x14ac:dyDescent="0.25">
      <c r="C499" s="53"/>
      <c r="D499" s="53"/>
      <c r="E499" s="53"/>
    </row>
    <row r="500" spans="3:5" ht="15.75" customHeight="1" x14ac:dyDescent="0.25">
      <c r="C500" s="53"/>
      <c r="D500" s="53"/>
      <c r="E500" s="53"/>
    </row>
    <row r="501" spans="3:5" ht="15.75" customHeight="1" x14ac:dyDescent="0.25">
      <c r="C501" s="53"/>
      <c r="D501" s="53"/>
      <c r="E501" s="53"/>
    </row>
    <row r="502" spans="3:5" ht="15.75" customHeight="1" x14ac:dyDescent="0.25">
      <c r="C502" s="53"/>
      <c r="D502" s="53"/>
      <c r="E502" s="53"/>
    </row>
    <row r="503" spans="3:5" ht="15.75" customHeight="1" x14ac:dyDescent="0.25">
      <c r="C503" s="53"/>
      <c r="D503" s="53"/>
      <c r="E503" s="53"/>
    </row>
    <row r="504" spans="3:5" ht="15.75" customHeight="1" x14ac:dyDescent="0.25">
      <c r="C504" s="53"/>
      <c r="D504" s="53"/>
      <c r="E504" s="53"/>
    </row>
    <row r="505" spans="3:5" ht="15.75" customHeight="1" x14ac:dyDescent="0.25">
      <c r="C505" s="53"/>
      <c r="D505" s="53"/>
      <c r="E505" s="53"/>
    </row>
    <row r="506" spans="3:5" ht="15.75" customHeight="1" x14ac:dyDescent="0.25">
      <c r="C506" s="53"/>
      <c r="D506" s="53"/>
      <c r="E506" s="53"/>
    </row>
    <row r="507" spans="3:5" ht="15.75" customHeight="1" x14ac:dyDescent="0.25">
      <c r="C507" s="53"/>
      <c r="D507" s="53"/>
      <c r="E507" s="53"/>
    </row>
    <row r="508" spans="3:5" ht="15.75" customHeight="1" x14ac:dyDescent="0.25">
      <c r="C508" s="53"/>
      <c r="D508" s="53"/>
      <c r="E508" s="53"/>
    </row>
    <row r="509" spans="3:5" ht="15.75" customHeight="1" x14ac:dyDescent="0.25">
      <c r="C509" s="53"/>
      <c r="D509" s="53"/>
      <c r="E509" s="53"/>
    </row>
    <row r="510" spans="3:5" ht="15.75" customHeight="1" x14ac:dyDescent="0.25">
      <c r="C510" s="53"/>
      <c r="D510" s="53"/>
      <c r="E510" s="53"/>
    </row>
    <row r="511" spans="3:5" ht="15.75" customHeight="1" x14ac:dyDescent="0.25">
      <c r="C511" s="53"/>
      <c r="D511" s="53"/>
      <c r="E511" s="53"/>
    </row>
    <row r="512" spans="3:5" ht="15.75" customHeight="1" x14ac:dyDescent="0.25">
      <c r="C512" s="53"/>
      <c r="D512" s="53"/>
      <c r="E512" s="53"/>
    </row>
    <row r="513" spans="3:5" ht="15.75" customHeight="1" x14ac:dyDescent="0.25">
      <c r="C513" s="53"/>
      <c r="D513" s="53"/>
      <c r="E513" s="53"/>
    </row>
    <row r="514" spans="3:5" ht="15.75" customHeight="1" x14ac:dyDescent="0.25">
      <c r="C514" s="53"/>
      <c r="D514" s="53"/>
      <c r="E514" s="53"/>
    </row>
    <row r="515" spans="3:5" ht="15.75" customHeight="1" x14ac:dyDescent="0.25">
      <c r="C515" s="53"/>
      <c r="D515" s="53"/>
      <c r="E515" s="53"/>
    </row>
    <row r="516" spans="3:5" ht="15.75" customHeight="1" x14ac:dyDescent="0.25">
      <c r="C516" s="53"/>
      <c r="D516" s="53"/>
      <c r="E516" s="53"/>
    </row>
    <row r="517" spans="3:5" ht="15.75" customHeight="1" x14ac:dyDescent="0.25">
      <c r="C517" s="53"/>
      <c r="D517" s="53"/>
      <c r="E517" s="53"/>
    </row>
    <row r="518" spans="3:5" ht="15.75" customHeight="1" x14ac:dyDescent="0.25">
      <c r="C518" s="53"/>
      <c r="D518" s="53"/>
      <c r="E518" s="53"/>
    </row>
    <row r="519" spans="3:5" ht="15.75" customHeight="1" x14ac:dyDescent="0.25">
      <c r="C519" s="53"/>
      <c r="D519" s="53"/>
      <c r="E519" s="53"/>
    </row>
    <row r="520" spans="3:5" ht="15.75" customHeight="1" x14ac:dyDescent="0.25">
      <c r="C520" s="53"/>
      <c r="D520" s="53"/>
      <c r="E520" s="53"/>
    </row>
    <row r="521" spans="3:5" ht="15.75" customHeight="1" x14ac:dyDescent="0.25">
      <c r="C521" s="53"/>
      <c r="D521" s="53"/>
      <c r="E521" s="53"/>
    </row>
    <row r="522" spans="3:5" ht="15.75" customHeight="1" x14ac:dyDescent="0.25">
      <c r="C522" s="53"/>
      <c r="D522" s="53"/>
      <c r="E522" s="53"/>
    </row>
    <row r="523" spans="3:5" ht="15.75" customHeight="1" x14ac:dyDescent="0.25">
      <c r="C523" s="53"/>
      <c r="D523" s="53"/>
      <c r="E523" s="53"/>
    </row>
    <row r="524" spans="3:5" ht="15.75" customHeight="1" x14ac:dyDescent="0.25">
      <c r="C524" s="53"/>
      <c r="D524" s="53"/>
      <c r="E524" s="53"/>
    </row>
    <row r="525" spans="3:5" ht="15.75" customHeight="1" x14ac:dyDescent="0.25">
      <c r="C525" s="53"/>
      <c r="D525" s="53"/>
      <c r="E525" s="53"/>
    </row>
    <row r="526" spans="3:5" ht="15.75" customHeight="1" x14ac:dyDescent="0.25">
      <c r="C526" s="53"/>
      <c r="D526" s="53"/>
      <c r="E526" s="53"/>
    </row>
    <row r="527" spans="3:5" ht="15.75" customHeight="1" x14ac:dyDescent="0.25">
      <c r="C527" s="53"/>
      <c r="D527" s="53"/>
      <c r="E527" s="53"/>
    </row>
    <row r="528" spans="3:5" ht="15.75" customHeight="1" x14ac:dyDescent="0.25">
      <c r="C528" s="53"/>
      <c r="D528" s="53"/>
      <c r="E528" s="53"/>
    </row>
    <row r="529" spans="3:5" ht="15.75" customHeight="1" x14ac:dyDescent="0.25">
      <c r="C529" s="53"/>
      <c r="D529" s="53"/>
      <c r="E529" s="53"/>
    </row>
    <row r="530" spans="3:5" ht="15.75" customHeight="1" x14ac:dyDescent="0.25">
      <c r="C530" s="53"/>
      <c r="D530" s="53"/>
      <c r="E530" s="53"/>
    </row>
    <row r="531" spans="3:5" ht="15.75" customHeight="1" x14ac:dyDescent="0.25">
      <c r="C531" s="53"/>
      <c r="D531" s="53"/>
      <c r="E531" s="53"/>
    </row>
    <row r="532" spans="3:5" ht="15.75" customHeight="1" x14ac:dyDescent="0.25">
      <c r="C532" s="53"/>
      <c r="D532" s="53"/>
      <c r="E532" s="53"/>
    </row>
    <row r="533" spans="3:5" ht="15.75" customHeight="1" x14ac:dyDescent="0.25">
      <c r="C533" s="53"/>
      <c r="D533" s="53"/>
      <c r="E533" s="53"/>
    </row>
    <row r="534" spans="3:5" ht="15.75" customHeight="1" x14ac:dyDescent="0.25">
      <c r="C534" s="53"/>
      <c r="D534" s="53"/>
      <c r="E534" s="53"/>
    </row>
    <row r="535" spans="3:5" ht="15.75" customHeight="1" x14ac:dyDescent="0.25">
      <c r="C535" s="53"/>
      <c r="D535" s="53"/>
      <c r="E535" s="53"/>
    </row>
    <row r="536" spans="3:5" ht="15.75" customHeight="1" x14ac:dyDescent="0.25">
      <c r="C536" s="53"/>
      <c r="D536" s="53"/>
      <c r="E536" s="53"/>
    </row>
    <row r="537" spans="3:5" ht="15.75" customHeight="1" x14ac:dyDescent="0.25">
      <c r="C537" s="53"/>
      <c r="D537" s="53"/>
      <c r="E537" s="53"/>
    </row>
    <row r="538" spans="3:5" ht="15.75" customHeight="1" x14ac:dyDescent="0.25">
      <c r="C538" s="53"/>
      <c r="D538" s="53"/>
      <c r="E538" s="53"/>
    </row>
    <row r="539" spans="3:5" ht="15.75" customHeight="1" x14ac:dyDescent="0.25">
      <c r="C539" s="53"/>
      <c r="D539" s="53"/>
      <c r="E539" s="53"/>
    </row>
    <row r="540" spans="3:5" ht="15.75" customHeight="1" x14ac:dyDescent="0.25">
      <c r="C540" s="53"/>
      <c r="D540" s="53"/>
      <c r="E540" s="53"/>
    </row>
    <row r="541" spans="3:5" ht="15.75" customHeight="1" x14ac:dyDescent="0.25">
      <c r="C541" s="53"/>
      <c r="D541" s="53"/>
      <c r="E541" s="53"/>
    </row>
    <row r="542" spans="3:5" ht="15.75" customHeight="1" x14ac:dyDescent="0.25">
      <c r="C542" s="53"/>
      <c r="D542" s="53"/>
      <c r="E542" s="53"/>
    </row>
    <row r="543" spans="3:5" ht="15.75" customHeight="1" x14ac:dyDescent="0.25">
      <c r="C543" s="53"/>
      <c r="D543" s="53"/>
      <c r="E543" s="53"/>
    </row>
    <row r="544" spans="3:5" ht="15.75" customHeight="1" x14ac:dyDescent="0.25">
      <c r="C544" s="53"/>
      <c r="D544" s="53"/>
      <c r="E544" s="53"/>
    </row>
    <row r="545" spans="3:5" ht="15.75" customHeight="1" x14ac:dyDescent="0.25">
      <c r="C545" s="53"/>
      <c r="D545" s="53"/>
      <c r="E545" s="53"/>
    </row>
    <row r="546" spans="3:5" ht="15.75" customHeight="1" x14ac:dyDescent="0.25">
      <c r="C546" s="53"/>
      <c r="D546" s="53"/>
      <c r="E546" s="53"/>
    </row>
    <row r="547" spans="3:5" ht="15.75" customHeight="1" x14ac:dyDescent="0.25">
      <c r="C547" s="53"/>
      <c r="D547" s="53"/>
      <c r="E547" s="53"/>
    </row>
    <row r="548" spans="3:5" ht="15.75" customHeight="1" x14ac:dyDescent="0.25">
      <c r="C548" s="53"/>
      <c r="D548" s="53"/>
      <c r="E548" s="53"/>
    </row>
    <row r="549" spans="3:5" ht="15.75" customHeight="1" x14ac:dyDescent="0.25">
      <c r="C549" s="53"/>
      <c r="D549" s="53"/>
      <c r="E549" s="53"/>
    </row>
    <row r="550" spans="3:5" ht="15.75" customHeight="1" x14ac:dyDescent="0.25">
      <c r="C550" s="53"/>
      <c r="D550" s="53"/>
      <c r="E550" s="53"/>
    </row>
    <row r="551" spans="3:5" ht="15.75" customHeight="1" x14ac:dyDescent="0.25">
      <c r="C551" s="53"/>
      <c r="D551" s="53"/>
      <c r="E551" s="53"/>
    </row>
    <row r="552" spans="3:5" ht="15.75" customHeight="1" x14ac:dyDescent="0.25">
      <c r="C552" s="53"/>
      <c r="D552" s="53"/>
      <c r="E552" s="53"/>
    </row>
    <row r="553" spans="3:5" ht="15.75" customHeight="1" x14ac:dyDescent="0.25">
      <c r="C553" s="53"/>
      <c r="D553" s="53"/>
      <c r="E553" s="53"/>
    </row>
    <row r="554" spans="3:5" ht="15.75" customHeight="1" x14ac:dyDescent="0.25">
      <c r="C554" s="53"/>
      <c r="D554" s="53"/>
      <c r="E554" s="53"/>
    </row>
    <row r="555" spans="3:5" ht="15.75" customHeight="1" x14ac:dyDescent="0.25">
      <c r="C555" s="53"/>
      <c r="D555" s="53"/>
      <c r="E555" s="53"/>
    </row>
    <row r="556" spans="3:5" ht="15.75" customHeight="1" x14ac:dyDescent="0.25">
      <c r="C556" s="53"/>
      <c r="D556" s="53"/>
      <c r="E556" s="53"/>
    </row>
    <row r="557" spans="3:5" ht="15.75" customHeight="1" x14ac:dyDescent="0.25">
      <c r="C557" s="53"/>
      <c r="D557" s="53"/>
      <c r="E557" s="53"/>
    </row>
    <row r="558" spans="3:5" ht="15.75" customHeight="1" x14ac:dyDescent="0.25">
      <c r="C558" s="53"/>
      <c r="D558" s="53"/>
      <c r="E558" s="53"/>
    </row>
    <row r="559" spans="3:5" ht="15.75" customHeight="1" x14ac:dyDescent="0.25">
      <c r="C559" s="53"/>
      <c r="D559" s="53"/>
      <c r="E559" s="53"/>
    </row>
    <row r="560" spans="3:5" ht="15.75" customHeight="1" x14ac:dyDescent="0.25">
      <c r="C560" s="53"/>
      <c r="D560" s="53"/>
      <c r="E560" s="53"/>
    </row>
    <row r="561" spans="3:5" ht="15.75" customHeight="1" x14ac:dyDescent="0.25">
      <c r="C561" s="53"/>
      <c r="D561" s="53"/>
      <c r="E561" s="53"/>
    </row>
    <row r="562" spans="3:5" ht="15.75" customHeight="1" x14ac:dyDescent="0.25">
      <c r="C562" s="53"/>
      <c r="D562" s="53"/>
      <c r="E562" s="53"/>
    </row>
    <row r="563" spans="3:5" ht="15.75" customHeight="1" x14ac:dyDescent="0.25">
      <c r="C563" s="53"/>
      <c r="D563" s="53"/>
      <c r="E563" s="53"/>
    </row>
    <row r="564" spans="3:5" ht="15.75" customHeight="1" x14ac:dyDescent="0.25">
      <c r="C564" s="53"/>
      <c r="D564" s="53"/>
      <c r="E564" s="53"/>
    </row>
    <row r="565" spans="3:5" ht="15.75" customHeight="1" x14ac:dyDescent="0.25">
      <c r="C565" s="53"/>
      <c r="D565" s="53"/>
      <c r="E565" s="53"/>
    </row>
    <row r="566" spans="3:5" ht="15.75" customHeight="1" x14ac:dyDescent="0.25">
      <c r="C566" s="53"/>
      <c r="D566" s="53"/>
      <c r="E566" s="53"/>
    </row>
    <row r="567" spans="3:5" ht="15.75" customHeight="1" x14ac:dyDescent="0.25">
      <c r="C567" s="53"/>
      <c r="D567" s="53"/>
      <c r="E567" s="53"/>
    </row>
    <row r="568" spans="3:5" ht="15.75" customHeight="1" x14ac:dyDescent="0.25">
      <c r="C568" s="53"/>
      <c r="D568" s="53"/>
      <c r="E568" s="53"/>
    </row>
    <row r="569" spans="3:5" ht="15.75" customHeight="1" x14ac:dyDescent="0.25">
      <c r="C569" s="53"/>
      <c r="D569" s="53"/>
      <c r="E569" s="53"/>
    </row>
    <row r="570" spans="3:5" ht="15.75" customHeight="1" x14ac:dyDescent="0.25">
      <c r="C570" s="53"/>
      <c r="D570" s="53"/>
      <c r="E570" s="53"/>
    </row>
    <row r="571" spans="3:5" ht="15.75" customHeight="1" x14ac:dyDescent="0.25">
      <c r="C571" s="53"/>
      <c r="D571" s="53"/>
      <c r="E571" s="53"/>
    </row>
    <row r="572" spans="3:5" ht="15.75" customHeight="1" x14ac:dyDescent="0.25">
      <c r="C572" s="53"/>
      <c r="D572" s="53"/>
      <c r="E572" s="53"/>
    </row>
    <row r="573" spans="3:5" ht="15.75" customHeight="1" x14ac:dyDescent="0.25">
      <c r="C573" s="53"/>
      <c r="D573" s="53"/>
      <c r="E573" s="53"/>
    </row>
    <row r="574" spans="3:5" ht="15.75" customHeight="1" x14ac:dyDescent="0.25">
      <c r="C574" s="53"/>
      <c r="D574" s="53"/>
      <c r="E574" s="53"/>
    </row>
    <row r="575" spans="3:5" ht="15.75" customHeight="1" x14ac:dyDescent="0.25">
      <c r="C575" s="53"/>
      <c r="D575" s="53"/>
      <c r="E575" s="53"/>
    </row>
    <row r="576" spans="3:5" ht="15.75" customHeight="1" x14ac:dyDescent="0.25">
      <c r="C576" s="53"/>
      <c r="D576" s="53"/>
      <c r="E576" s="53"/>
    </row>
    <row r="577" spans="3:5" ht="15.75" customHeight="1" x14ac:dyDescent="0.25">
      <c r="C577" s="53"/>
      <c r="D577" s="53"/>
      <c r="E577" s="53"/>
    </row>
    <row r="578" spans="3:5" ht="15.75" customHeight="1" x14ac:dyDescent="0.25">
      <c r="C578" s="53"/>
      <c r="D578" s="53"/>
      <c r="E578" s="53"/>
    </row>
    <row r="579" spans="3:5" ht="15.75" customHeight="1" x14ac:dyDescent="0.25">
      <c r="C579" s="53"/>
      <c r="D579" s="53"/>
      <c r="E579" s="53"/>
    </row>
    <row r="580" spans="3:5" ht="15.75" customHeight="1" x14ac:dyDescent="0.25">
      <c r="C580" s="53"/>
      <c r="D580" s="53"/>
      <c r="E580" s="53"/>
    </row>
    <row r="581" spans="3:5" ht="15.75" customHeight="1" x14ac:dyDescent="0.25">
      <c r="C581" s="53"/>
      <c r="D581" s="53"/>
      <c r="E581" s="53"/>
    </row>
    <row r="582" spans="3:5" ht="15.75" customHeight="1" x14ac:dyDescent="0.25">
      <c r="C582" s="53"/>
      <c r="D582" s="53"/>
      <c r="E582" s="53"/>
    </row>
    <row r="583" spans="3:5" ht="15.75" customHeight="1" x14ac:dyDescent="0.25">
      <c r="C583" s="53"/>
      <c r="D583" s="53"/>
      <c r="E583" s="53"/>
    </row>
    <row r="584" spans="3:5" ht="15.75" customHeight="1" x14ac:dyDescent="0.25">
      <c r="C584" s="53"/>
      <c r="D584" s="53"/>
      <c r="E584" s="53"/>
    </row>
    <row r="585" spans="3:5" ht="15.75" customHeight="1" x14ac:dyDescent="0.25">
      <c r="C585" s="53"/>
      <c r="D585" s="53"/>
      <c r="E585" s="53"/>
    </row>
    <row r="586" spans="3:5" ht="15.75" customHeight="1" x14ac:dyDescent="0.25">
      <c r="C586" s="53"/>
      <c r="D586" s="53"/>
      <c r="E586" s="53"/>
    </row>
    <row r="587" spans="3:5" ht="15.75" customHeight="1" x14ac:dyDescent="0.25">
      <c r="C587" s="53"/>
      <c r="D587" s="53"/>
      <c r="E587" s="53"/>
    </row>
    <row r="588" spans="3:5" ht="15.75" customHeight="1" x14ac:dyDescent="0.25">
      <c r="C588" s="53"/>
      <c r="D588" s="53"/>
      <c r="E588" s="53"/>
    </row>
    <row r="589" spans="3:5" ht="15.75" customHeight="1" x14ac:dyDescent="0.25">
      <c r="C589" s="53"/>
      <c r="D589" s="53"/>
      <c r="E589" s="53"/>
    </row>
    <row r="590" spans="3:5" ht="15.75" customHeight="1" x14ac:dyDescent="0.25">
      <c r="C590" s="53"/>
      <c r="D590" s="53"/>
      <c r="E590" s="53"/>
    </row>
    <row r="591" spans="3:5" ht="15.75" customHeight="1" x14ac:dyDescent="0.25">
      <c r="C591" s="53"/>
      <c r="D591" s="53"/>
      <c r="E591" s="53"/>
    </row>
    <row r="592" spans="3:5" ht="15.75" customHeight="1" x14ac:dyDescent="0.25">
      <c r="C592" s="53"/>
      <c r="D592" s="53"/>
      <c r="E592" s="53"/>
    </row>
    <row r="593" spans="3:5" ht="15.75" customHeight="1" x14ac:dyDescent="0.25">
      <c r="C593" s="53"/>
      <c r="D593" s="53"/>
      <c r="E593" s="53"/>
    </row>
    <row r="594" spans="3:5" ht="15.75" customHeight="1" x14ac:dyDescent="0.25">
      <c r="C594" s="53"/>
      <c r="D594" s="53"/>
      <c r="E594" s="53"/>
    </row>
    <row r="595" spans="3:5" ht="15.75" customHeight="1" x14ac:dyDescent="0.25">
      <c r="C595" s="53"/>
      <c r="D595" s="53"/>
      <c r="E595" s="53"/>
    </row>
    <row r="596" spans="3:5" ht="15.75" customHeight="1" x14ac:dyDescent="0.25">
      <c r="C596" s="53"/>
      <c r="D596" s="53"/>
      <c r="E596" s="53"/>
    </row>
    <row r="597" spans="3:5" ht="15.75" customHeight="1" x14ac:dyDescent="0.25">
      <c r="C597" s="53"/>
      <c r="D597" s="53"/>
      <c r="E597" s="53"/>
    </row>
    <row r="598" spans="3:5" ht="15.75" customHeight="1" x14ac:dyDescent="0.25">
      <c r="C598" s="53"/>
      <c r="D598" s="53"/>
      <c r="E598" s="53"/>
    </row>
    <row r="599" spans="3:5" ht="15.75" customHeight="1" x14ac:dyDescent="0.25">
      <c r="C599" s="53"/>
      <c r="D599" s="53"/>
      <c r="E599" s="53"/>
    </row>
    <row r="600" spans="3:5" ht="15.75" customHeight="1" x14ac:dyDescent="0.25">
      <c r="C600" s="53"/>
      <c r="D600" s="53"/>
      <c r="E600" s="53"/>
    </row>
    <row r="601" spans="3:5" ht="15.75" customHeight="1" x14ac:dyDescent="0.25">
      <c r="C601" s="53"/>
      <c r="D601" s="53"/>
      <c r="E601" s="53"/>
    </row>
    <row r="602" spans="3:5" ht="15.75" customHeight="1" x14ac:dyDescent="0.25">
      <c r="C602" s="53"/>
      <c r="D602" s="53"/>
      <c r="E602" s="53"/>
    </row>
    <row r="603" spans="3:5" ht="15.75" customHeight="1" x14ac:dyDescent="0.25">
      <c r="C603" s="53"/>
      <c r="D603" s="53"/>
      <c r="E603" s="53"/>
    </row>
    <row r="604" spans="3:5" ht="15.75" customHeight="1" x14ac:dyDescent="0.25">
      <c r="C604" s="53"/>
      <c r="D604" s="53"/>
      <c r="E604" s="53"/>
    </row>
    <row r="605" spans="3:5" ht="15.75" customHeight="1" x14ac:dyDescent="0.25">
      <c r="C605" s="53"/>
      <c r="D605" s="53"/>
      <c r="E605" s="53"/>
    </row>
    <row r="606" spans="3:5" ht="15.75" customHeight="1" x14ac:dyDescent="0.25">
      <c r="C606" s="53"/>
      <c r="D606" s="53"/>
      <c r="E606" s="53"/>
    </row>
    <row r="607" spans="3:5" ht="15.75" customHeight="1" x14ac:dyDescent="0.25">
      <c r="C607" s="53"/>
      <c r="D607" s="53"/>
      <c r="E607" s="53"/>
    </row>
    <row r="608" spans="3:5" ht="15.75" customHeight="1" x14ac:dyDescent="0.25">
      <c r="C608" s="53"/>
      <c r="D608" s="53"/>
      <c r="E608" s="53"/>
    </row>
    <row r="609" spans="3:5" ht="15.75" customHeight="1" x14ac:dyDescent="0.25">
      <c r="C609" s="53"/>
      <c r="D609" s="53"/>
      <c r="E609" s="53"/>
    </row>
    <row r="610" spans="3:5" ht="15.75" customHeight="1" x14ac:dyDescent="0.25">
      <c r="C610" s="53"/>
      <c r="D610" s="53"/>
      <c r="E610" s="53"/>
    </row>
    <row r="611" spans="3:5" ht="15.75" customHeight="1" x14ac:dyDescent="0.25">
      <c r="C611" s="53"/>
      <c r="D611" s="53"/>
      <c r="E611" s="53"/>
    </row>
    <row r="612" spans="3:5" ht="15.75" customHeight="1" x14ac:dyDescent="0.25">
      <c r="C612" s="53"/>
      <c r="D612" s="53"/>
      <c r="E612" s="53"/>
    </row>
    <row r="613" spans="3:5" ht="15.75" customHeight="1" x14ac:dyDescent="0.25">
      <c r="C613" s="53"/>
      <c r="D613" s="53"/>
      <c r="E613" s="53"/>
    </row>
    <row r="614" spans="3:5" ht="15.75" customHeight="1" x14ac:dyDescent="0.25">
      <c r="C614" s="53"/>
      <c r="D614" s="53"/>
      <c r="E614" s="53"/>
    </row>
    <row r="615" spans="3:5" ht="15.75" customHeight="1" x14ac:dyDescent="0.25">
      <c r="C615" s="53"/>
      <c r="D615" s="53"/>
      <c r="E615" s="53"/>
    </row>
    <row r="616" spans="3:5" ht="15.75" customHeight="1" x14ac:dyDescent="0.25">
      <c r="C616" s="53"/>
      <c r="D616" s="53"/>
      <c r="E616" s="53"/>
    </row>
    <row r="617" spans="3:5" ht="15.75" customHeight="1" x14ac:dyDescent="0.25">
      <c r="C617" s="53"/>
      <c r="D617" s="53"/>
      <c r="E617" s="53"/>
    </row>
    <row r="618" spans="3:5" ht="15.75" customHeight="1" x14ac:dyDescent="0.25">
      <c r="C618" s="53"/>
      <c r="D618" s="53"/>
      <c r="E618" s="53"/>
    </row>
    <row r="619" spans="3:5" ht="15.75" customHeight="1" x14ac:dyDescent="0.25">
      <c r="C619" s="53"/>
      <c r="D619" s="53"/>
      <c r="E619" s="53"/>
    </row>
    <row r="620" spans="3:5" ht="15.75" customHeight="1" x14ac:dyDescent="0.25">
      <c r="C620" s="53"/>
      <c r="D620" s="53"/>
      <c r="E620" s="53"/>
    </row>
    <row r="621" spans="3:5" ht="15.75" customHeight="1" x14ac:dyDescent="0.25">
      <c r="C621" s="53"/>
      <c r="D621" s="53"/>
      <c r="E621" s="53"/>
    </row>
    <row r="622" spans="3:5" ht="15.75" customHeight="1" x14ac:dyDescent="0.25">
      <c r="C622" s="53"/>
      <c r="D622" s="53"/>
      <c r="E622" s="53"/>
    </row>
    <row r="623" spans="3:5" ht="15.75" customHeight="1" x14ac:dyDescent="0.25">
      <c r="C623" s="53"/>
      <c r="D623" s="53"/>
      <c r="E623" s="53"/>
    </row>
    <row r="624" spans="3:5" ht="15.75" customHeight="1" x14ac:dyDescent="0.25">
      <c r="C624" s="53"/>
      <c r="D624" s="53"/>
      <c r="E624" s="53"/>
    </row>
    <row r="625" spans="3:5" ht="15.75" customHeight="1" x14ac:dyDescent="0.25">
      <c r="C625" s="53"/>
      <c r="D625" s="53"/>
      <c r="E625" s="53"/>
    </row>
    <row r="626" spans="3:5" ht="15.75" customHeight="1" x14ac:dyDescent="0.25">
      <c r="C626" s="53"/>
      <c r="D626" s="53"/>
      <c r="E626" s="53"/>
    </row>
    <row r="627" spans="3:5" ht="15.75" customHeight="1" x14ac:dyDescent="0.25">
      <c r="C627" s="53"/>
      <c r="D627" s="53"/>
      <c r="E627" s="53"/>
    </row>
    <row r="628" spans="3:5" ht="15.75" customHeight="1" x14ac:dyDescent="0.25">
      <c r="C628" s="53"/>
      <c r="D628" s="53"/>
      <c r="E628" s="53"/>
    </row>
    <row r="629" spans="3:5" ht="15.75" customHeight="1" x14ac:dyDescent="0.25">
      <c r="C629" s="53"/>
      <c r="D629" s="53"/>
      <c r="E629" s="53"/>
    </row>
    <row r="630" spans="3:5" ht="15.75" customHeight="1" x14ac:dyDescent="0.25">
      <c r="C630" s="53"/>
      <c r="D630" s="53"/>
      <c r="E630" s="53"/>
    </row>
    <row r="631" spans="3:5" ht="15.75" customHeight="1" x14ac:dyDescent="0.25">
      <c r="C631" s="53"/>
      <c r="D631" s="53"/>
      <c r="E631" s="53"/>
    </row>
    <row r="632" spans="3:5" ht="15.75" customHeight="1" x14ac:dyDescent="0.25">
      <c r="C632" s="53"/>
      <c r="D632" s="53"/>
      <c r="E632" s="53"/>
    </row>
    <row r="633" spans="3:5" ht="15.75" customHeight="1" x14ac:dyDescent="0.25">
      <c r="C633" s="53"/>
      <c r="D633" s="53"/>
      <c r="E633" s="53"/>
    </row>
    <row r="634" spans="3:5" ht="15.75" customHeight="1" x14ac:dyDescent="0.25">
      <c r="C634" s="53"/>
      <c r="D634" s="53"/>
      <c r="E634" s="53"/>
    </row>
    <row r="635" spans="3:5" ht="15.75" customHeight="1" x14ac:dyDescent="0.25">
      <c r="C635" s="53"/>
      <c r="D635" s="53"/>
      <c r="E635" s="53"/>
    </row>
    <row r="636" spans="3:5" ht="15.75" customHeight="1" x14ac:dyDescent="0.25">
      <c r="C636" s="53"/>
      <c r="D636" s="53"/>
      <c r="E636" s="53"/>
    </row>
    <row r="637" spans="3:5" ht="15.75" customHeight="1" x14ac:dyDescent="0.25">
      <c r="C637" s="53"/>
      <c r="D637" s="53"/>
      <c r="E637" s="53"/>
    </row>
    <row r="638" spans="3:5" ht="15.75" customHeight="1" x14ac:dyDescent="0.25">
      <c r="C638" s="53"/>
      <c r="D638" s="53"/>
      <c r="E638" s="53"/>
    </row>
    <row r="639" spans="3:5" ht="15.75" customHeight="1" x14ac:dyDescent="0.25">
      <c r="C639" s="53"/>
      <c r="D639" s="53"/>
      <c r="E639" s="53"/>
    </row>
    <row r="640" spans="3:5" ht="15.75" customHeight="1" x14ac:dyDescent="0.25">
      <c r="C640" s="53"/>
      <c r="D640" s="53"/>
      <c r="E640" s="53"/>
    </row>
    <row r="641" spans="3:5" ht="15.75" customHeight="1" x14ac:dyDescent="0.25">
      <c r="C641" s="53"/>
      <c r="D641" s="53"/>
      <c r="E641" s="53"/>
    </row>
    <row r="642" spans="3:5" ht="15.75" customHeight="1" x14ac:dyDescent="0.25">
      <c r="C642" s="53"/>
      <c r="D642" s="53"/>
      <c r="E642" s="53"/>
    </row>
    <row r="643" spans="3:5" ht="15.75" customHeight="1" x14ac:dyDescent="0.25">
      <c r="C643" s="53"/>
      <c r="D643" s="53"/>
      <c r="E643" s="53"/>
    </row>
    <row r="644" spans="3:5" ht="15.75" customHeight="1" x14ac:dyDescent="0.25">
      <c r="C644" s="53"/>
      <c r="D644" s="53"/>
      <c r="E644" s="53"/>
    </row>
    <row r="645" spans="3:5" ht="15.75" customHeight="1" x14ac:dyDescent="0.25">
      <c r="C645" s="53"/>
      <c r="D645" s="53"/>
      <c r="E645" s="53"/>
    </row>
    <row r="646" spans="3:5" ht="15.75" customHeight="1" x14ac:dyDescent="0.25">
      <c r="C646" s="53"/>
      <c r="D646" s="53"/>
      <c r="E646" s="53"/>
    </row>
    <row r="647" spans="3:5" ht="15.75" customHeight="1" x14ac:dyDescent="0.25">
      <c r="C647" s="53"/>
      <c r="D647" s="53"/>
      <c r="E647" s="53"/>
    </row>
    <row r="648" spans="3:5" ht="15.75" customHeight="1" x14ac:dyDescent="0.25">
      <c r="C648" s="53"/>
      <c r="D648" s="53"/>
      <c r="E648" s="53"/>
    </row>
    <row r="649" spans="3:5" ht="15.75" customHeight="1" x14ac:dyDescent="0.25">
      <c r="C649" s="53"/>
      <c r="D649" s="53"/>
      <c r="E649" s="53"/>
    </row>
    <row r="650" spans="3:5" ht="15.75" customHeight="1" x14ac:dyDescent="0.25">
      <c r="C650" s="53"/>
      <c r="D650" s="53"/>
      <c r="E650" s="53"/>
    </row>
    <row r="651" spans="3:5" ht="15.75" customHeight="1" x14ac:dyDescent="0.25">
      <c r="C651" s="53"/>
      <c r="D651" s="53"/>
      <c r="E651" s="53"/>
    </row>
    <row r="652" spans="3:5" ht="15.75" customHeight="1" x14ac:dyDescent="0.25">
      <c r="C652" s="53"/>
      <c r="D652" s="53"/>
      <c r="E652" s="53"/>
    </row>
    <row r="653" spans="3:5" ht="15.75" customHeight="1" x14ac:dyDescent="0.25">
      <c r="C653" s="53"/>
      <c r="D653" s="53"/>
      <c r="E653" s="53"/>
    </row>
    <row r="654" spans="3:5" ht="15.75" customHeight="1" x14ac:dyDescent="0.25">
      <c r="C654" s="53"/>
      <c r="D654" s="53"/>
      <c r="E654" s="53"/>
    </row>
    <row r="655" spans="3:5" ht="15.75" customHeight="1" x14ac:dyDescent="0.25">
      <c r="C655" s="53"/>
      <c r="D655" s="53"/>
      <c r="E655" s="53"/>
    </row>
    <row r="656" spans="3:5" ht="15.75" customHeight="1" x14ac:dyDescent="0.25">
      <c r="C656" s="53"/>
      <c r="D656" s="53"/>
      <c r="E656" s="53"/>
    </row>
    <row r="657" spans="3:5" ht="15.75" customHeight="1" x14ac:dyDescent="0.25">
      <c r="C657" s="53"/>
      <c r="D657" s="53"/>
      <c r="E657" s="53"/>
    </row>
    <row r="658" spans="3:5" ht="15.75" customHeight="1" x14ac:dyDescent="0.25">
      <c r="C658" s="53"/>
      <c r="D658" s="53"/>
      <c r="E658" s="53"/>
    </row>
    <row r="659" spans="3:5" ht="15.75" customHeight="1" x14ac:dyDescent="0.25">
      <c r="C659" s="53"/>
      <c r="D659" s="53"/>
      <c r="E659" s="53"/>
    </row>
    <row r="660" spans="3:5" ht="15.75" customHeight="1" x14ac:dyDescent="0.25">
      <c r="C660" s="53"/>
      <c r="D660" s="53"/>
      <c r="E660" s="53"/>
    </row>
    <row r="661" spans="3:5" ht="15.75" customHeight="1" x14ac:dyDescent="0.25">
      <c r="C661" s="53"/>
      <c r="D661" s="53"/>
      <c r="E661" s="53"/>
    </row>
    <row r="662" spans="3:5" ht="15.75" customHeight="1" x14ac:dyDescent="0.25">
      <c r="C662" s="53"/>
      <c r="D662" s="53"/>
      <c r="E662" s="53"/>
    </row>
    <row r="663" spans="3:5" ht="15.75" customHeight="1" x14ac:dyDescent="0.25">
      <c r="C663" s="53"/>
      <c r="D663" s="53"/>
      <c r="E663" s="53"/>
    </row>
    <row r="664" spans="3:5" ht="15.75" customHeight="1" x14ac:dyDescent="0.25">
      <c r="C664" s="53"/>
      <c r="D664" s="53"/>
      <c r="E664" s="53"/>
    </row>
    <row r="665" spans="3:5" ht="15.75" customHeight="1" x14ac:dyDescent="0.25">
      <c r="C665" s="53"/>
      <c r="D665" s="53"/>
      <c r="E665" s="53"/>
    </row>
    <row r="666" spans="3:5" ht="15.75" customHeight="1" x14ac:dyDescent="0.25">
      <c r="C666" s="53"/>
      <c r="D666" s="53"/>
      <c r="E666" s="53"/>
    </row>
    <row r="667" spans="3:5" ht="15.75" customHeight="1" x14ac:dyDescent="0.25">
      <c r="C667" s="53"/>
      <c r="D667" s="53"/>
      <c r="E667" s="53"/>
    </row>
    <row r="668" spans="3:5" ht="15.75" customHeight="1" x14ac:dyDescent="0.25">
      <c r="C668" s="53"/>
      <c r="D668" s="53"/>
      <c r="E668" s="53"/>
    </row>
    <row r="669" spans="3:5" ht="15.75" customHeight="1" x14ac:dyDescent="0.25">
      <c r="C669" s="53"/>
      <c r="D669" s="53"/>
      <c r="E669" s="53"/>
    </row>
    <row r="670" spans="3:5" ht="15.75" customHeight="1" x14ac:dyDescent="0.25">
      <c r="C670" s="53"/>
      <c r="D670" s="53"/>
      <c r="E670" s="53"/>
    </row>
    <row r="671" spans="3:5" ht="15.75" customHeight="1" x14ac:dyDescent="0.25">
      <c r="C671" s="53"/>
      <c r="D671" s="53"/>
      <c r="E671" s="53"/>
    </row>
    <row r="672" spans="3:5" ht="15.75" customHeight="1" x14ac:dyDescent="0.25">
      <c r="C672" s="53"/>
      <c r="D672" s="53"/>
      <c r="E672" s="53"/>
    </row>
    <row r="673" spans="3:5" ht="15.75" customHeight="1" x14ac:dyDescent="0.25">
      <c r="C673" s="53"/>
      <c r="D673" s="53"/>
      <c r="E673" s="53"/>
    </row>
    <row r="674" spans="3:5" ht="15.75" customHeight="1" x14ac:dyDescent="0.25">
      <c r="C674" s="53"/>
      <c r="D674" s="53"/>
      <c r="E674" s="53"/>
    </row>
    <row r="675" spans="3:5" ht="15.75" customHeight="1" x14ac:dyDescent="0.25">
      <c r="C675" s="53"/>
      <c r="D675" s="53"/>
      <c r="E675" s="53"/>
    </row>
    <row r="676" spans="3:5" ht="15.75" customHeight="1" x14ac:dyDescent="0.25">
      <c r="C676" s="53"/>
      <c r="D676" s="53"/>
      <c r="E676" s="53"/>
    </row>
    <row r="677" spans="3:5" ht="15.75" customHeight="1" x14ac:dyDescent="0.25">
      <c r="C677" s="53"/>
      <c r="D677" s="53"/>
      <c r="E677" s="53"/>
    </row>
    <row r="678" spans="3:5" ht="15.75" customHeight="1" x14ac:dyDescent="0.25">
      <c r="C678" s="53"/>
      <c r="D678" s="53"/>
      <c r="E678" s="53"/>
    </row>
    <row r="679" spans="3:5" ht="15.75" customHeight="1" x14ac:dyDescent="0.25">
      <c r="C679" s="53"/>
      <c r="D679" s="53"/>
      <c r="E679" s="53"/>
    </row>
    <row r="680" spans="3:5" ht="15.75" customHeight="1" x14ac:dyDescent="0.25">
      <c r="C680" s="53"/>
      <c r="D680" s="53"/>
      <c r="E680" s="53"/>
    </row>
    <row r="681" spans="3:5" ht="15.75" customHeight="1" x14ac:dyDescent="0.25">
      <c r="C681" s="53"/>
      <c r="D681" s="53"/>
      <c r="E681" s="53"/>
    </row>
    <row r="682" spans="3:5" ht="15.75" customHeight="1" x14ac:dyDescent="0.25">
      <c r="C682" s="53"/>
      <c r="D682" s="53"/>
      <c r="E682" s="53"/>
    </row>
    <row r="683" spans="3:5" ht="15.75" customHeight="1" x14ac:dyDescent="0.25">
      <c r="C683" s="53"/>
      <c r="D683" s="53"/>
      <c r="E683" s="53"/>
    </row>
    <row r="684" spans="3:5" ht="15.75" customHeight="1" x14ac:dyDescent="0.25">
      <c r="C684" s="53"/>
      <c r="D684" s="53"/>
      <c r="E684" s="53"/>
    </row>
    <row r="685" spans="3:5" ht="15.75" customHeight="1" x14ac:dyDescent="0.25">
      <c r="C685" s="53"/>
      <c r="D685" s="53"/>
      <c r="E685" s="53"/>
    </row>
    <row r="686" spans="3:5" ht="15.75" customHeight="1" x14ac:dyDescent="0.25">
      <c r="C686" s="53"/>
      <c r="D686" s="53"/>
      <c r="E686" s="53"/>
    </row>
    <row r="687" spans="3:5" ht="15.75" customHeight="1" x14ac:dyDescent="0.25">
      <c r="C687" s="53"/>
      <c r="D687" s="53"/>
      <c r="E687" s="53"/>
    </row>
    <row r="688" spans="3:5" ht="15.75" customHeight="1" x14ac:dyDescent="0.25">
      <c r="C688" s="53"/>
      <c r="D688" s="53"/>
      <c r="E688" s="53"/>
    </row>
    <row r="689" spans="3:5" ht="15.75" customHeight="1" x14ac:dyDescent="0.25">
      <c r="C689" s="53"/>
      <c r="D689" s="53"/>
      <c r="E689" s="53"/>
    </row>
    <row r="690" spans="3:5" ht="15.75" customHeight="1" x14ac:dyDescent="0.25">
      <c r="C690" s="53"/>
      <c r="D690" s="53"/>
      <c r="E690" s="53"/>
    </row>
    <row r="691" spans="3:5" ht="15.75" customHeight="1" x14ac:dyDescent="0.25">
      <c r="C691" s="53"/>
      <c r="D691" s="53"/>
      <c r="E691" s="53"/>
    </row>
    <row r="692" spans="3:5" ht="15.75" customHeight="1" x14ac:dyDescent="0.25">
      <c r="C692" s="53"/>
      <c r="D692" s="53"/>
      <c r="E692" s="53"/>
    </row>
    <row r="693" spans="3:5" ht="15.75" customHeight="1" x14ac:dyDescent="0.25">
      <c r="C693" s="53"/>
      <c r="D693" s="53"/>
      <c r="E693" s="53"/>
    </row>
    <row r="694" spans="3:5" ht="15.75" customHeight="1" x14ac:dyDescent="0.25">
      <c r="C694" s="53"/>
      <c r="D694" s="53"/>
      <c r="E694" s="53"/>
    </row>
    <row r="695" spans="3:5" ht="15.75" customHeight="1" x14ac:dyDescent="0.25">
      <c r="C695" s="53"/>
      <c r="D695" s="53"/>
      <c r="E695" s="53"/>
    </row>
    <row r="696" spans="3:5" ht="15.75" customHeight="1" x14ac:dyDescent="0.25">
      <c r="C696" s="53"/>
      <c r="D696" s="53"/>
      <c r="E696" s="53"/>
    </row>
    <row r="697" spans="3:5" ht="15.75" customHeight="1" x14ac:dyDescent="0.25">
      <c r="C697" s="53"/>
      <c r="D697" s="53"/>
      <c r="E697" s="53"/>
    </row>
    <row r="698" spans="3:5" ht="15.75" customHeight="1" x14ac:dyDescent="0.25">
      <c r="C698" s="53"/>
      <c r="D698" s="53"/>
      <c r="E698" s="53"/>
    </row>
    <row r="699" spans="3:5" ht="15.75" customHeight="1" x14ac:dyDescent="0.25">
      <c r="C699" s="53"/>
      <c r="D699" s="53"/>
      <c r="E699" s="53"/>
    </row>
    <row r="700" spans="3:5" ht="15.75" customHeight="1" x14ac:dyDescent="0.25">
      <c r="C700" s="53"/>
      <c r="D700" s="53"/>
      <c r="E700" s="53"/>
    </row>
    <row r="701" spans="3:5" ht="15.75" customHeight="1" x14ac:dyDescent="0.25">
      <c r="C701" s="53"/>
      <c r="D701" s="53"/>
      <c r="E701" s="53"/>
    </row>
    <row r="702" spans="3:5" ht="15.75" customHeight="1" x14ac:dyDescent="0.25">
      <c r="C702" s="53"/>
      <c r="D702" s="53"/>
      <c r="E702" s="53"/>
    </row>
    <row r="703" spans="3:5" ht="15.75" customHeight="1" x14ac:dyDescent="0.25">
      <c r="C703" s="53"/>
      <c r="D703" s="53"/>
      <c r="E703" s="53"/>
    </row>
    <row r="704" spans="3:5" ht="15.75" customHeight="1" x14ac:dyDescent="0.25">
      <c r="C704" s="53"/>
      <c r="D704" s="53"/>
      <c r="E704" s="53"/>
    </row>
    <row r="705" spans="3:5" ht="15.75" customHeight="1" x14ac:dyDescent="0.25">
      <c r="C705" s="53"/>
      <c r="D705" s="53"/>
      <c r="E705" s="53"/>
    </row>
    <row r="706" spans="3:5" ht="15.75" customHeight="1" x14ac:dyDescent="0.25">
      <c r="C706" s="53"/>
      <c r="D706" s="53"/>
      <c r="E706" s="53"/>
    </row>
    <row r="707" spans="3:5" ht="15.75" customHeight="1" x14ac:dyDescent="0.25">
      <c r="C707" s="53"/>
      <c r="D707" s="53"/>
      <c r="E707" s="53"/>
    </row>
    <row r="708" spans="3:5" ht="15.75" customHeight="1" x14ac:dyDescent="0.25">
      <c r="C708" s="53"/>
      <c r="D708" s="53"/>
      <c r="E708" s="53"/>
    </row>
    <row r="709" spans="3:5" ht="15.75" customHeight="1" x14ac:dyDescent="0.25">
      <c r="C709" s="53"/>
      <c r="D709" s="53"/>
      <c r="E709" s="53"/>
    </row>
    <row r="710" spans="3:5" ht="15.75" customHeight="1" x14ac:dyDescent="0.25">
      <c r="C710" s="53"/>
      <c r="D710" s="53"/>
      <c r="E710" s="53"/>
    </row>
    <row r="711" spans="3:5" ht="15.75" customHeight="1" x14ac:dyDescent="0.25">
      <c r="C711" s="53"/>
      <c r="D711" s="53"/>
      <c r="E711" s="53"/>
    </row>
    <row r="712" spans="3:5" ht="15.75" customHeight="1" x14ac:dyDescent="0.25">
      <c r="C712" s="53"/>
      <c r="D712" s="53"/>
      <c r="E712" s="53"/>
    </row>
    <row r="713" spans="3:5" ht="15.75" customHeight="1" x14ac:dyDescent="0.25">
      <c r="C713" s="53"/>
      <c r="D713" s="53"/>
      <c r="E713" s="53"/>
    </row>
    <row r="714" spans="3:5" ht="15.75" customHeight="1" x14ac:dyDescent="0.25">
      <c r="C714" s="53"/>
      <c r="D714" s="53"/>
      <c r="E714" s="53"/>
    </row>
    <row r="715" spans="3:5" ht="15.75" customHeight="1" x14ac:dyDescent="0.25">
      <c r="C715" s="53"/>
      <c r="D715" s="53"/>
      <c r="E715" s="53"/>
    </row>
    <row r="716" spans="3:5" ht="15.75" customHeight="1" x14ac:dyDescent="0.25">
      <c r="C716" s="53"/>
      <c r="D716" s="53"/>
      <c r="E716" s="53"/>
    </row>
    <row r="717" spans="3:5" ht="15.75" customHeight="1" x14ac:dyDescent="0.25">
      <c r="C717" s="53"/>
      <c r="D717" s="53"/>
      <c r="E717" s="53"/>
    </row>
    <row r="718" spans="3:5" ht="15.75" customHeight="1" x14ac:dyDescent="0.25">
      <c r="C718" s="53"/>
      <c r="D718" s="53"/>
      <c r="E718" s="53"/>
    </row>
    <row r="719" spans="3:5" ht="15.75" customHeight="1" x14ac:dyDescent="0.25">
      <c r="C719" s="53"/>
      <c r="D719" s="53"/>
      <c r="E719" s="53"/>
    </row>
    <row r="720" spans="3:5" ht="15.75" customHeight="1" x14ac:dyDescent="0.25">
      <c r="C720" s="53"/>
      <c r="D720" s="53"/>
      <c r="E720" s="53"/>
    </row>
    <row r="721" spans="3:5" ht="15.75" customHeight="1" x14ac:dyDescent="0.25">
      <c r="C721" s="53"/>
      <c r="D721" s="53"/>
      <c r="E721" s="53"/>
    </row>
    <row r="722" spans="3:5" ht="15.75" customHeight="1" x14ac:dyDescent="0.25">
      <c r="C722" s="53"/>
      <c r="D722" s="53"/>
      <c r="E722" s="53"/>
    </row>
    <row r="723" spans="3:5" ht="15.75" customHeight="1" x14ac:dyDescent="0.25">
      <c r="C723" s="53"/>
      <c r="D723" s="53"/>
      <c r="E723" s="53"/>
    </row>
    <row r="724" spans="3:5" ht="15.75" customHeight="1" x14ac:dyDescent="0.25">
      <c r="C724" s="53"/>
      <c r="D724" s="53"/>
      <c r="E724" s="53"/>
    </row>
    <row r="725" spans="3:5" ht="15.75" customHeight="1" x14ac:dyDescent="0.25">
      <c r="C725" s="53"/>
      <c r="D725" s="53"/>
      <c r="E725" s="53"/>
    </row>
    <row r="726" spans="3:5" ht="15.75" customHeight="1" x14ac:dyDescent="0.25">
      <c r="C726" s="53"/>
      <c r="D726" s="53"/>
      <c r="E726" s="53"/>
    </row>
    <row r="727" spans="3:5" ht="15.75" customHeight="1" x14ac:dyDescent="0.25">
      <c r="C727" s="53"/>
      <c r="D727" s="53"/>
      <c r="E727" s="53"/>
    </row>
    <row r="728" spans="3:5" ht="15.75" customHeight="1" x14ac:dyDescent="0.25">
      <c r="C728" s="53"/>
      <c r="D728" s="53"/>
      <c r="E728" s="53"/>
    </row>
    <row r="729" spans="3:5" ht="15.75" customHeight="1" x14ac:dyDescent="0.25">
      <c r="C729" s="53"/>
      <c r="D729" s="53"/>
      <c r="E729" s="53"/>
    </row>
    <row r="730" spans="3:5" ht="15.75" customHeight="1" x14ac:dyDescent="0.25">
      <c r="C730" s="53"/>
      <c r="D730" s="53"/>
      <c r="E730" s="53"/>
    </row>
    <row r="731" spans="3:5" ht="15.75" customHeight="1" x14ac:dyDescent="0.25">
      <c r="C731" s="53"/>
      <c r="D731" s="53"/>
      <c r="E731" s="53"/>
    </row>
    <row r="732" spans="3:5" ht="15.75" customHeight="1" x14ac:dyDescent="0.25">
      <c r="C732" s="53"/>
      <c r="D732" s="53"/>
      <c r="E732" s="53"/>
    </row>
    <row r="733" spans="3:5" ht="15.75" customHeight="1" x14ac:dyDescent="0.25">
      <c r="C733" s="53"/>
      <c r="D733" s="53"/>
      <c r="E733" s="53"/>
    </row>
    <row r="734" spans="3:5" ht="15.75" customHeight="1" x14ac:dyDescent="0.25">
      <c r="C734" s="53"/>
      <c r="D734" s="53"/>
      <c r="E734" s="53"/>
    </row>
    <row r="735" spans="3:5" ht="15.75" customHeight="1" x14ac:dyDescent="0.25">
      <c r="C735" s="53"/>
      <c r="D735" s="53"/>
      <c r="E735" s="53"/>
    </row>
    <row r="736" spans="3:5" ht="15.75" customHeight="1" x14ac:dyDescent="0.25">
      <c r="C736" s="53"/>
      <c r="D736" s="53"/>
      <c r="E736" s="53"/>
    </row>
    <row r="737" spans="3:5" ht="15.75" customHeight="1" x14ac:dyDescent="0.25">
      <c r="C737" s="53"/>
      <c r="D737" s="53"/>
      <c r="E737" s="53"/>
    </row>
    <row r="738" spans="3:5" ht="15.75" customHeight="1" x14ac:dyDescent="0.25">
      <c r="C738" s="53"/>
      <c r="D738" s="53"/>
      <c r="E738" s="53"/>
    </row>
    <row r="739" spans="3:5" ht="15.75" customHeight="1" x14ac:dyDescent="0.25">
      <c r="C739" s="53"/>
      <c r="D739" s="53"/>
      <c r="E739" s="53"/>
    </row>
    <row r="740" spans="3:5" ht="15.75" customHeight="1" x14ac:dyDescent="0.25">
      <c r="C740" s="53"/>
      <c r="D740" s="53"/>
      <c r="E740" s="53"/>
    </row>
    <row r="741" spans="3:5" ht="15.75" customHeight="1" x14ac:dyDescent="0.25">
      <c r="C741" s="53"/>
      <c r="D741" s="53"/>
      <c r="E741" s="53"/>
    </row>
    <row r="742" spans="3:5" ht="15.75" customHeight="1" x14ac:dyDescent="0.25">
      <c r="C742" s="53"/>
      <c r="D742" s="53"/>
      <c r="E742" s="53"/>
    </row>
    <row r="743" spans="3:5" ht="15.75" customHeight="1" x14ac:dyDescent="0.25">
      <c r="C743" s="53"/>
      <c r="D743" s="53"/>
      <c r="E743" s="53"/>
    </row>
    <row r="744" spans="3:5" ht="15.75" customHeight="1" x14ac:dyDescent="0.25">
      <c r="C744" s="53"/>
      <c r="D744" s="53"/>
      <c r="E744" s="53"/>
    </row>
    <row r="745" spans="3:5" ht="15.75" customHeight="1" x14ac:dyDescent="0.25">
      <c r="C745" s="53"/>
      <c r="D745" s="53"/>
      <c r="E745" s="53"/>
    </row>
    <row r="746" spans="3:5" ht="15.75" customHeight="1" x14ac:dyDescent="0.25">
      <c r="C746" s="53"/>
      <c r="D746" s="53"/>
      <c r="E746" s="53"/>
    </row>
    <row r="747" spans="3:5" ht="15.75" customHeight="1" x14ac:dyDescent="0.25">
      <c r="C747" s="53"/>
      <c r="D747" s="53"/>
      <c r="E747" s="53"/>
    </row>
    <row r="748" spans="3:5" ht="15.75" customHeight="1" x14ac:dyDescent="0.25">
      <c r="C748" s="53"/>
      <c r="D748" s="53"/>
      <c r="E748" s="53"/>
    </row>
    <row r="749" spans="3:5" ht="15.75" customHeight="1" x14ac:dyDescent="0.25">
      <c r="C749" s="53"/>
      <c r="D749" s="53"/>
      <c r="E749" s="53"/>
    </row>
    <row r="750" spans="3:5" ht="15.75" customHeight="1" x14ac:dyDescent="0.25">
      <c r="C750" s="53"/>
      <c r="D750" s="53"/>
      <c r="E750" s="53"/>
    </row>
    <row r="751" spans="3:5" ht="15.75" customHeight="1" x14ac:dyDescent="0.25">
      <c r="C751" s="53"/>
      <c r="D751" s="53"/>
      <c r="E751" s="53"/>
    </row>
    <row r="752" spans="3:5" ht="15.75" customHeight="1" x14ac:dyDescent="0.25">
      <c r="C752" s="53"/>
      <c r="D752" s="53"/>
      <c r="E752" s="53"/>
    </row>
    <row r="753" spans="3:5" ht="15.75" customHeight="1" x14ac:dyDescent="0.25">
      <c r="C753" s="53"/>
      <c r="D753" s="53"/>
      <c r="E753" s="53"/>
    </row>
    <row r="754" spans="3:5" ht="15.75" customHeight="1" x14ac:dyDescent="0.25">
      <c r="C754" s="53"/>
      <c r="D754" s="53"/>
      <c r="E754" s="53"/>
    </row>
    <row r="755" spans="3:5" ht="15.75" customHeight="1" x14ac:dyDescent="0.25">
      <c r="C755" s="53"/>
      <c r="D755" s="53"/>
      <c r="E755" s="53"/>
    </row>
    <row r="756" spans="3:5" ht="15.75" customHeight="1" x14ac:dyDescent="0.25">
      <c r="C756" s="53"/>
      <c r="D756" s="53"/>
      <c r="E756" s="53"/>
    </row>
    <row r="757" spans="3:5" ht="15.75" customHeight="1" x14ac:dyDescent="0.25">
      <c r="C757" s="53"/>
      <c r="D757" s="53"/>
      <c r="E757" s="53"/>
    </row>
    <row r="758" spans="3:5" ht="15.75" customHeight="1" x14ac:dyDescent="0.25">
      <c r="C758" s="53"/>
      <c r="D758" s="53"/>
      <c r="E758" s="53"/>
    </row>
    <row r="759" spans="3:5" ht="15.75" customHeight="1" x14ac:dyDescent="0.25">
      <c r="C759" s="53"/>
      <c r="D759" s="53"/>
      <c r="E759" s="53"/>
    </row>
    <row r="760" spans="3:5" ht="15.75" customHeight="1" x14ac:dyDescent="0.25">
      <c r="C760" s="53"/>
      <c r="D760" s="53"/>
      <c r="E760" s="53"/>
    </row>
    <row r="761" spans="3:5" ht="15.75" customHeight="1" x14ac:dyDescent="0.25">
      <c r="C761" s="53"/>
      <c r="D761" s="53"/>
      <c r="E761" s="53"/>
    </row>
    <row r="762" spans="3:5" ht="15.75" customHeight="1" x14ac:dyDescent="0.25">
      <c r="C762" s="53"/>
      <c r="D762" s="53"/>
      <c r="E762" s="53"/>
    </row>
    <row r="763" spans="3:5" ht="15.75" customHeight="1" x14ac:dyDescent="0.25">
      <c r="C763" s="53"/>
      <c r="D763" s="53"/>
      <c r="E763" s="53"/>
    </row>
    <row r="764" spans="3:5" ht="15.75" customHeight="1" x14ac:dyDescent="0.25">
      <c r="C764" s="53"/>
      <c r="D764" s="53"/>
      <c r="E764" s="53"/>
    </row>
    <row r="765" spans="3:5" ht="15.75" customHeight="1" x14ac:dyDescent="0.25">
      <c r="C765" s="53"/>
      <c r="D765" s="53"/>
      <c r="E765" s="53"/>
    </row>
    <row r="766" spans="3:5" ht="15.75" customHeight="1" x14ac:dyDescent="0.25">
      <c r="C766" s="53"/>
      <c r="D766" s="53"/>
      <c r="E766" s="53"/>
    </row>
    <row r="767" spans="3:5" ht="15.75" customHeight="1" x14ac:dyDescent="0.25">
      <c r="C767" s="53"/>
      <c r="D767" s="53"/>
      <c r="E767" s="53"/>
    </row>
    <row r="768" spans="3:5" ht="15.75" customHeight="1" x14ac:dyDescent="0.25">
      <c r="C768" s="53"/>
      <c r="D768" s="53"/>
      <c r="E768" s="53"/>
    </row>
    <row r="769" spans="3:5" ht="15.75" customHeight="1" x14ac:dyDescent="0.25">
      <c r="C769" s="53"/>
      <c r="D769" s="53"/>
      <c r="E769" s="53"/>
    </row>
    <row r="770" spans="3:5" ht="15.75" customHeight="1" x14ac:dyDescent="0.25">
      <c r="C770" s="53"/>
      <c r="D770" s="53"/>
      <c r="E770" s="53"/>
    </row>
    <row r="771" spans="3:5" ht="15.75" customHeight="1" x14ac:dyDescent="0.25">
      <c r="C771" s="53"/>
      <c r="D771" s="53"/>
      <c r="E771" s="53"/>
    </row>
    <row r="772" spans="3:5" ht="15.75" customHeight="1" x14ac:dyDescent="0.25">
      <c r="C772" s="53"/>
      <c r="D772" s="53"/>
      <c r="E772" s="53"/>
    </row>
    <row r="773" spans="3:5" ht="15.75" customHeight="1" x14ac:dyDescent="0.25">
      <c r="C773" s="53"/>
      <c r="D773" s="53"/>
      <c r="E773" s="53"/>
    </row>
    <row r="774" spans="3:5" ht="15.75" customHeight="1" x14ac:dyDescent="0.25">
      <c r="C774" s="53"/>
      <c r="D774" s="53"/>
      <c r="E774" s="53"/>
    </row>
    <row r="775" spans="3:5" ht="15.75" customHeight="1" x14ac:dyDescent="0.25">
      <c r="C775" s="53"/>
      <c r="D775" s="53"/>
      <c r="E775" s="53"/>
    </row>
    <row r="776" spans="3:5" ht="15.75" customHeight="1" x14ac:dyDescent="0.25">
      <c r="C776" s="53"/>
      <c r="D776" s="53"/>
      <c r="E776" s="53"/>
    </row>
    <row r="777" spans="3:5" ht="15.75" customHeight="1" x14ac:dyDescent="0.25">
      <c r="C777" s="53"/>
      <c r="D777" s="53"/>
      <c r="E777" s="53"/>
    </row>
    <row r="778" spans="3:5" ht="15.75" customHeight="1" x14ac:dyDescent="0.25">
      <c r="C778" s="53"/>
      <c r="D778" s="53"/>
      <c r="E778" s="53"/>
    </row>
    <row r="779" spans="3:5" ht="15.75" customHeight="1" x14ac:dyDescent="0.25">
      <c r="C779" s="53"/>
      <c r="D779" s="53"/>
      <c r="E779" s="53"/>
    </row>
    <row r="780" spans="3:5" ht="15.75" customHeight="1" x14ac:dyDescent="0.25">
      <c r="C780" s="53"/>
      <c r="D780" s="53"/>
      <c r="E780" s="53"/>
    </row>
    <row r="781" spans="3:5" ht="15.75" customHeight="1" x14ac:dyDescent="0.25">
      <c r="C781" s="53"/>
      <c r="D781" s="53"/>
      <c r="E781" s="53"/>
    </row>
    <row r="782" spans="3:5" ht="15.75" customHeight="1" x14ac:dyDescent="0.25">
      <c r="C782" s="53"/>
      <c r="D782" s="53"/>
      <c r="E782" s="53"/>
    </row>
    <row r="783" spans="3:5" ht="15.75" customHeight="1" x14ac:dyDescent="0.25">
      <c r="C783" s="53"/>
      <c r="D783" s="53"/>
      <c r="E783" s="53"/>
    </row>
    <row r="784" spans="3:5" ht="15.75" customHeight="1" x14ac:dyDescent="0.25">
      <c r="C784" s="53"/>
      <c r="D784" s="53"/>
      <c r="E784" s="53"/>
    </row>
    <row r="785" spans="3:5" ht="15.75" customHeight="1" x14ac:dyDescent="0.25">
      <c r="C785" s="53"/>
      <c r="D785" s="53"/>
      <c r="E785" s="53"/>
    </row>
    <row r="786" spans="3:5" ht="15.75" customHeight="1" x14ac:dyDescent="0.25">
      <c r="C786" s="53"/>
      <c r="D786" s="53"/>
      <c r="E786" s="53"/>
    </row>
    <row r="787" spans="3:5" ht="15.75" customHeight="1" x14ac:dyDescent="0.25">
      <c r="C787" s="53"/>
      <c r="D787" s="53"/>
      <c r="E787" s="53"/>
    </row>
    <row r="788" spans="3:5" ht="15.75" customHeight="1" x14ac:dyDescent="0.25">
      <c r="C788" s="53"/>
      <c r="D788" s="53"/>
      <c r="E788" s="53"/>
    </row>
    <row r="789" spans="3:5" ht="15.75" customHeight="1" x14ac:dyDescent="0.25">
      <c r="C789" s="53"/>
      <c r="D789" s="53"/>
      <c r="E789" s="53"/>
    </row>
    <row r="790" spans="3:5" ht="15.75" customHeight="1" x14ac:dyDescent="0.25">
      <c r="C790" s="53"/>
      <c r="D790" s="53"/>
      <c r="E790" s="53"/>
    </row>
    <row r="791" spans="3:5" ht="15.75" customHeight="1" x14ac:dyDescent="0.25">
      <c r="C791" s="53"/>
      <c r="D791" s="53"/>
      <c r="E791" s="53"/>
    </row>
    <row r="792" spans="3:5" ht="15.75" customHeight="1" x14ac:dyDescent="0.25">
      <c r="C792" s="53"/>
      <c r="D792" s="53"/>
      <c r="E792" s="53"/>
    </row>
    <row r="793" spans="3:5" ht="15.75" customHeight="1" x14ac:dyDescent="0.25">
      <c r="C793" s="53"/>
      <c r="D793" s="53"/>
      <c r="E793" s="53"/>
    </row>
    <row r="794" spans="3:5" ht="15.75" customHeight="1" x14ac:dyDescent="0.25">
      <c r="C794" s="53"/>
      <c r="D794" s="53"/>
      <c r="E794" s="53"/>
    </row>
    <row r="795" spans="3:5" ht="15.75" customHeight="1" x14ac:dyDescent="0.25">
      <c r="C795" s="53"/>
      <c r="D795" s="53"/>
      <c r="E795" s="53"/>
    </row>
    <row r="796" spans="3:5" ht="15.75" customHeight="1" x14ac:dyDescent="0.25">
      <c r="C796" s="53"/>
      <c r="D796" s="53"/>
      <c r="E796" s="53"/>
    </row>
    <row r="797" spans="3:5" ht="15.75" customHeight="1" x14ac:dyDescent="0.25">
      <c r="C797" s="53"/>
      <c r="D797" s="53"/>
      <c r="E797" s="53"/>
    </row>
    <row r="798" spans="3:5" ht="15.75" customHeight="1" x14ac:dyDescent="0.25">
      <c r="C798" s="53"/>
      <c r="D798" s="53"/>
      <c r="E798" s="53"/>
    </row>
    <row r="799" spans="3:5" ht="15.75" customHeight="1" x14ac:dyDescent="0.25">
      <c r="C799" s="53"/>
      <c r="D799" s="53"/>
      <c r="E799" s="53"/>
    </row>
    <row r="800" spans="3:5" ht="15.75" customHeight="1" x14ac:dyDescent="0.25">
      <c r="C800" s="53"/>
      <c r="D800" s="53"/>
      <c r="E800" s="53"/>
    </row>
    <row r="801" spans="3:5" ht="15.75" customHeight="1" x14ac:dyDescent="0.25">
      <c r="C801" s="53"/>
      <c r="D801" s="53"/>
      <c r="E801" s="53"/>
    </row>
    <row r="802" spans="3:5" ht="15.75" customHeight="1" x14ac:dyDescent="0.25">
      <c r="C802" s="53"/>
      <c r="D802" s="53"/>
      <c r="E802" s="53"/>
    </row>
    <row r="803" spans="3:5" ht="15.75" customHeight="1" x14ac:dyDescent="0.25">
      <c r="C803" s="53"/>
      <c r="D803" s="53"/>
      <c r="E803" s="53"/>
    </row>
    <row r="804" spans="3:5" ht="15.75" customHeight="1" x14ac:dyDescent="0.25">
      <c r="C804" s="53"/>
      <c r="D804" s="53"/>
      <c r="E804" s="53"/>
    </row>
    <row r="805" spans="3:5" ht="15.75" customHeight="1" x14ac:dyDescent="0.25">
      <c r="C805" s="53"/>
      <c r="D805" s="53"/>
      <c r="E805" s="53"/>
    </row>
    <row r="806" spans="3:5" ht="15.75" customHeight="1" x14ac:dyDescent="0.25">
      <c r="C806" s="53"/>
      <c r="D806" s="53"/>
      <c r="E806" s="53"/>
    </row>
    <row r="807" spans="3:5" ht="15.75" customHeight="1" x14ac:dyDescent="0.25">
      <c r="C807" s="53"/>
      <c r="D807" s="53"/>
      <c r="E807" s="53"/>
    </row>
    <row r="808" spans="3:5" ht="15.75" customHeight="1" x14ac:dyDescent="0.25">
      <c r="C808" s="53"/>
      <c r="D808" s="53"/>
      <c r="E808" s="53"/>
    </row>
    <row r="809" spans="3:5" ht="15.75" customHeight="1" x14ac:dyDescent="0.25">
      <c r="C809" s="53"/>
      <c r="D809" s="53"/>
      <c r="E809" s="53"/>
    </row>
    <row r="810" spans="3:5" ht="15.75" customHeight="1" x14ac:dyDescent="0.25">
      <c r="C810" s="53"/>
      <c r="D810" s="53"/>
      <c r="E810" s="53"/>
    </row>
    <row r="811" spans="3:5" ht="15.75" customHeight="1" x14ac:dyDescent="0.25">
      <c r="C811" s="53"/>
      <c r="D811" s="53"/>
      <c r="E811" s="53"/>
    </row>
    <row r="812" spans="3:5" ht="15.75" customHeight="1" x14ac:dyDescent="0.25">
      <c r="C812" s="53"/>
      <c r="D812" s="53"/>
      <c r="E812" s="53"/>
    </row>
    <row r="813" spans="3:5" ht="15.75" customHeight="1" x14ac:dyDescent="0.25">
      <c r="C813" s="53"/>
      <c r="D813" s="53"/>
      <c r="E813" s="53"/>
    </row>
    <row r="814" spans="3:5" ht="15.75" customHeight="1" x14ac:dyDescent="0.25">
      <c r="C814" s="53"/>
      <c r="D814" s="53"/>
      <c r="E814" s="53"/>
    </row>
    <row r="815" spans="3:5" ht="15.75" customHeight="1" x14ac:dyDescent="0.25">
      <c r="C815" s="53"/>
      <c r="D815" s="53"/>
      <c r="E815" s="53"/>
    </row>
    <row r="816" spans="3:5" ht="15.75" customHeight="1" x14ac:dyDescent="0.25">
      <c r="C816" s="53"/>
      <c r="D816" s="53"/>
      <c r="E816" s="53"/>
    </row>
    <row r="817" spans="3:5" ht="15.75" customHeight="1" x14ac:dyDescent="0.25">
      <c r="C817" s="53"/>
      <c r="D817" s="53"/>
      <c r="E817" s="53"/>
    </row>
    <row r="818" spans="3:5" ht="15.75" customHeight="1" x14ac:dyDescent="0.25">
      <c r="C818" s="53"/>
      <c r="D818" s="53"/>
      <c r="E818" s="53"/>
    </row>
    <row r="819" spans="3:5" ht="15.75" customHeight="1" x14ac:dyDescent="0.25">
      <c r="C819" s="53"/>
      <c r="D819" s="53"/>
      <c r="E819" s="53"/>
    </row>
    <row r="820" spans="3:5" ht="15.75" customHeight="1" x14ac:dyDescent="0.25">
      <c r="C820" s="53"/>
      <c r="D820" s="53"/>
      <c r="E820" s="53"/>
    </row>
    <row r="821" spans="3:5" ht="15.75" customHeight="1" x14ac:dyDescent="0.25">
      <c r="C821" s="53"/>
      <c r="D821" s="53"/>
      <c r="E821" s="53"/>
    </row>
    <row r="822" spans="3:5" ht="15.75" customHeight="1" x14ac:dyDescent="0.25">
      <c r="C822" s="53"/>
      <c r="D822" s="53"/>
      <c r="E822" s="53"/>
    </row>
    <row r="823" spans="3:5" ht="15.75" customHeight="1" x14ac:dyDescent="0.25">
      <c r="C823" s="53"/>
      <c r="D823" s="53"/>
      <c r="E823" s="53"/>
    </row>
    <row r="824" spans="3:5" ht="15.75" customHeight="1" x14ac:dyDescent="0.25">
      <c r="C824" s="53"/>
      <c r="D824" s="53"/>
      <c r="E824" s="53"/>
    </row>
    <row r="825" spans="3:5" ht="15.75" customHeight="1" x14ac:dyDescent="0.25">
      <c r="C825" s="53"/>
      <c r="D825" s="53"/>
      <c r="E825" s="53"/>
    </row>
    <row r="826" spans="3:5" ht="15.75" customHeight="1" x14ac:dyDescent="0.25">
      <c r="C826" s="53"/>
      <c r="D826" s="53"/>
      <c r="E826" s="53"/>
    </row>
    <row r="827" spans="3:5" ht="15.75" customHeight="1" x14ac:dyDescent="0.25">
      <c r="C827" s="53"/>
      <c r="D827" s="53"/>
      <c r="E827" s="53"/>
    </row>
    <row r="828" spans="3:5" ht="15.75" customHeight="1" x14ac:dyDescent="0.25">
      <c r="C828" s="53"/>
      <c r="D828" s="53"/>
      <c r="E828" s="53"/>
    </row>
    <row r="829" spans="3:5" ht="15.75" customHeight="1" x14ac:dyDescent="0.25">
      <c r="C829" s="53"/>
      <c r="D829" s="53"/>
      <c r="E829" s="53"/>
    </row>
    <row r="830" spans="3:5" ht="15.75" customHeight="1" x14ac:dyDescent="0.25">
      <c r="C830" s="53"/>
      <c r="D830" s="53"/>
      <c r="E830" s="53"/>
    </row>
    <row r="831" spans="3:5" ht="15.75" customHeight="1" x14ac:dyDescent="0.25">
      <c r="C831" s="53"/>
      <c r="D831" s="53"/>
      <c r="E831" s="53"/>
    </row>
    <row r="832" spans="3:5" ht="15.75" customHeight="1" x14ac:dyDescent="0.25">
      <c r="C832" s="53"/>
      <c r="D832" s="53"/>
      <c r="E832" s="53"/>
    </row>
    <row r="833" spans="3:5" ht="15.75" customHeight="1" x14ac:dyDescent="0.25">
      <c r="C833" s="53"/>
      <c r="D833" s="53"/>
      <c r="E833" s="53"/>
    </row>
    <row r="834" spans="3:5" ht="15.75" customHeight="1" x14ac:dyDescent="0.25">
      <c r="C834" s="53"/>
      <c r="D834" s="53"/>
      <c r="E834" s="53"/>
    </row>
    <row r="835" spans="3:5" ht="15.75" customHeight="1" x14ac:dyDescent="0.25">
      <c r="C835" s="53"/>
      <c r="D835" s="53"/>
      <c r="E835" s="53"/>
    </row>
    <row r="836" spans="3:5" ht="15.75" customHeight="1" x14ac:dyDescent="0.25">
      <c r="C836" s="53"/>
      <c r="D836" s="53"/>
      <c r="E836" s="53"/>
    </row>
    <row r="837" spans="3:5" ht="15.75" customHeight="1" x14ac:dyDescent="0.25">
      <c r="C837" s="53"/>
      <c r="D837" s="53"/>
      <c r="E837" s="53"/>
    </row>
    <row r="838" spans="3:5" ht="15.75" customHeight="1" x14ac:dyDescent="0.25">
      <c r="C838" s="53"/>
      <c r="D838" s="53"/>
      <c r="E838" s="53"/>
    </row>
    <row r="839" spans="3:5" ht="15.75" customHeight="1" x14ac:dyDescent="0.25">
      <c r="C839" s="53"/>
      <c r="D839" s="53"/>
      <c r="E839" s="53"/>
    </row>
    <row r="840" spans="3:5" ht="15.75" customHeight="1" x14ac:dyDescent="0.25">
      <c r="C840" s="53"/>
      <c r="D840" s="53"/>
      <c r="E840" s="53"/>
    </row>
    <row r="841" spans="3:5" ht="15.75" customHeight="1" x14ac:dyDescent="0.25">
      <c r="C841" s="53"/>
      <c r="D841" s="53"/>
      <c r="E841" s="53"/>
    </row>
    <row r="842" spans="3:5" ht="15.75" customHeight="1" x14ac:dyDescent="0.25">
      <c r="C842" s="53"/>
      <c r="D842" s="53"/>
      <c r="E842" s="53"/>
    </row>
    <row r="843" spans="3:5" ht="15.75" customHeight="1" x14ac:dyDescent="0.25">
      <c r="C843" s="53"/>
      <c r="D843" s="53"/>
      <c r="E843" s="53"/>
    </row>
    <row r="844" spans="3:5" ht="15.75" customHeight="1" x14ac:dyDescent="0.25">
      <c r="C844" s="53"/>
      <c r="D844" s="53"/>
      <c r="E844" s="53"/>
    </row>
    <row r="845" spans="3:5" ht="15.75" customHeight="1" x14ac:dyDescent="0.25">
      <c r="C845" s="53"/>
      <c r="D845" s="53"/>
      <c r="E845" s="53"/>
    </row>
    <row r="846" spans="3:5" ht="15.75" customHeight="1" x14ac:dyDescent="0.25">
      <c r="C846" s="53"/>
      <c r="D846" s="53"/>
      <c r="E846" s="53"/>
    </row>
    <row r="847" spans="3:5" ht="15.75" customHeight="1" x14ac:dyDescent="0.25">
      <c r="C847" s="53"/>
      <c r="D847" s="53"/>
      <c r="E847" s="53"/>
    </row>
    <row r="848" spans="3:5" ht="15.75" customHeight="1" x14ac:dyDescent="0.25">
      <c r="C848" s="53"/>
      <c r="D848" s="53"/>
      <c r="E848" s="53"/>
    </row>
    <row r="849" spans="3:5" ht="15.75" customHeight="1" x14ac:dyDescent="0.25">
      <c r="C849" s="53"/>
      <c r="D849" s="53"/>
      <c r="E849" s="53"/>
    </row>
    <row r="850" spans="3:5" ht="15.75" customHeight="1" x14ac:dyDescent="0.25">
      <c r="C850" s="53"/>
      <c r="D850" s="53"/>
      <c r="E850" s="53"/>
    </row>
    <row r="851" spans="3:5" ht="15.75" customHeight="1" x14ac:dyDescent="0.25">
      <c r="C851" s="53"/>
      <c r="D851" s="53"/>
      <c r="E851" s="53"/>
    </row>
    <row r="852" spans="3:5" ht="15.75" customHeight="1" x14ac:dyDescent="0.25">
      <c r="C852" s="53"/>
      <c r="D852" s="53"/>
      <c r="E852" s="53"/>
    </row>
    <row r="853" spans="3:5" ht="15.75" customHeight="1" x14ac:dyDescent="0.25">
      <c r="C853" s="53"/>
      <c r="D853" s="53"/>
      <c r="E853" s="53"/>
    </row>
    <row r="854" spans="3:5" ht="15.75" customHeight="1" x14ac:dyDescent="0.25">
      <c r="C854" s="53"/>
      <c r="D854" s="53"/>
      <c r="E854" s="53"/>
    </row>
    <row r="855" spans="3:5" ht="15.75" customHeight="1" x14ac:dyDescent="0.25">
      <c r="C855" s="53"/>
      <c r="D855" s="53"/>
      <c r="E855" s="53"/>
    </row>
    <row r="856" spans="3:5" ht="15.75" customHeight="1" x14ac:dyDescent="0.25">
      <c r="C856" s="53"/>
      <c r="D856" s="53"/>
      <c r="E856" s="53"/>
    </row>
    <row r="857" spans="3:5" ht="15.75" customHeight="1" x14ac:dyDescent="0.25">
      <c r="C857" s="53"/>
      <c r="D857" s="53"/>
      <c r="E857" s="53"/>
    </row>
    <row r="858" spans="3:5" ht="15.75" customHeight="1" x14ac:dyDescent="0.25">
      <c r="C858" s="53"/>
      <c r="D858" s="53"/>
      <c r="E858" s="53"/>
    </row>
    <row r="859" spans="3:5" ht="15.75" customHeight="1" x14ac:dyDescent="0.25">
      <c r="C859" s="53"/>
      <c r="D859" s="53"/>
      <c r="E859" s="53"/>
    </row>
    <row r="860" spans="3:5" ht="15.75" customHeight="1" x14ac:dyDescent="0.25">
      <c r="C860" s="53"/>
      <c r="D860" s="53"/>
      <c r="E860" s="53"/>
    </row>
    <row r="861" spans="3:5" ht="15.75" customHeight="1" x14ac:dyDescent="0.25">
      <c r="C861" s="53"/>
      <c r="D861" s="53"/>
      <c r="E861" s="53"/>
    </row>
    <row r="862" spans="3:5" ht="15.75" customHeight="1" x14ac:dyDescent="0.25">
      <c r="C862" s="53"/>
      <c r="D862" s="53"/>
      <c r="E862" s="53"/>
    </row>
    <row r="863" spans="3:5" ht="15.75" customHeight="1" x14ac:dyDescent="0.25">
      <c r="C863" s="53"/>
      <c r="D863" s="53"/>
      <c r="E863" s="53"/>
    </row>
    <row r="864" spans="3:5" ht="15.75" customHeight="1" x14ac:dyDescent="0.25">
      <c r="C864" s="53"/>
      <c r="D864" s="53"/>
      <c r="E864" s="53"/>
    </row>
    <row r="865" spans="3:5" ht="15.75" customHeight="1" x14ac:dyDescent="0.25">
      <c r="C865" s="53"/>
      <c r="D865" s="53"/>
      <c r="E865" s="53"/>
    </row>
    <row r="866" spans="3:5" ht="15.75" customHeight="1" x14ac:dyDescent="0.25">
      <c r="C866" s="53"/>
      <c r="D866" s="53"/>
      <c r="E866" s="53"/>
    </row>
    <row r="867" spans="3:5" ht="15.75" customHeight="1" x14ac:dyDescent="0.25">
      <c r="C867" s="53"/>
      <c r="D867" s="53"/>
      <c r="E867" s="53"/>
    </row>
    <row r="868" spans="3:5" ht="15.75" customHeight="1" x14ac:dyDescent="0.25">
      <c r="C868" s="53"/>
      <c r="D868" s="53"/>
      <c r="E868" s="53"/>
    </row>
    <row r="869" spans="3:5" ht="15.75" customHeight="1" x14ac:dyDescent="0.25">
      <c r="C869" s="53"/>
      <c r="D869" s="53"/>
      <c r="E869" s="53"/>
    </row>
    <row r="870" spans="3:5" ht="15.75" customHeight="1" x14ac:dyDescent="0.25">
      <c r="C870" s="53"/>
      <c r="D870" s="53"/>
      <c r="E870" s="53"/>
    </row>
    <row r="871" spans="3:5" ht="15.75" customHeight="1" x14ac:dyDescent="0.25">
      <c r="C871" s="53"/>
      <c r="D871" s="53"/>
      <c r="E871" s="53"/>
    </row>
    <row r="872" spans="3:5" ht="15.75" customHeight="1" x14ac:dyDescent="0.25">
      <c r="C872" s="53"/>
      <c r="D872" s="53"/>
      <c r="E872" s="53"/>
    </row>
    <row r="873" spans="3:5" ht="15.75" customHeight="1" x14ac:dyDescent="0.25">
      <c r="C873" s="53"/>
      <c r="D873" s="53"/>
      <c r="E873" s="53"/>
    </row>
    <row r="874" spans="3:5" ht="15.75" customHeight="1" x14ac:dyDescent="0.25">
      <c r="C874" s="53"/>
      <c r="D874" s="53"/>
      <c r="E874" s="53"/>
    </row>
    <row r="875" spans="3:5" ht="15.75" customHeight="1" x14ac:dyDescent="0.25">
      <c r="C875" s="53"/>
      <c r="D875" s="53"/>
      <c r="E875" s="53"/>
    </row>
    <row r="876" spans="3:5" ht="15.75" customHeight="1" x14ac:dyDescent="0.25">
      <c r="C876" s="53"/>
      <c r="D876" s="53"/>
      <c r="E876" s="53"/>
    </row>
    <row r="877" spans="3:5" ht="15.75" customHeight="1" x14ac:dyDescent="0.25">
      <c r="C877" s="53"/>
      <c r="D877" s="53"/>
      <c r="E877" s="53"/>
    </row>
    <row r="878" spans="3:5" ht="15.75" customHeight="1" x14ac:dyDescent="0.25">
      <c r="C878" s="53"/>
      <c r="D878" s="53"/>
      <c r="E878" s="53"/>
    </row>
    <row r="879" spans="3:5" ht="15.75" customHeight="1" x14ac:dyDescent="0.25">
      <c r="C879" s="53"/>
      <c r="D879" s="53"/>
      <c r="E879" s="53"/>
    </row>
    <row r="880" spans="3:5" ht="15.75" customHeight="1" x14ac:dyDescent="0.25">
      <c r="C880" s="53"/>
      <c r="D880" s="53"/>
      <c r="E880" s="53"/>
    </row>
    <row r="881" spans="3:5" ht="15.75" customHeight="1" x14ac:dyDescent="0.25">
      <c r="C881" s="53"/>
      <c r="D881" s="53"/>
      <c r="E881" s="53"/>
    </row>
    <row r="882" spans="3:5" ht="15.75" customHeight="1" x14ac:dyDescent="0.25">
      <c r="C882" s="53"/>
      <c r="D882" s="53"/>
      <c r="E882" s="53"/>
    </row>
    <row r="883" spans="3:5" ht="15.75" customHeight="1" x14ac:dyDescent="0.25">
      <c r="C883" s="53"/>
      <c r="D883" s="53"/>
      <c r="E883" s="53"/>
    </row>
    <row r="884" spans="3:5" ht="15.75" customHeight="1" x14ac:dyDescent="0.25">
      <c r="C884" s="53"/>
      <c r="D884" s="53"/>
      <c r="E884" s="53"/>
    </row>
    <row r="885" spans="3:5" ht="15.75" customHeight="1" x14ac:dyDescent="0.25">
      <c r="C885" s="53"/>
      <c r="D885" s="53"/>
      <c r="E885" s="53"/>
    </row>
    <row r="886" spans="3:5" ht="15.75" customHeight="1" x14ac:dyDescent="0.25">
      <c r="C886" s="53"/>
      <c r="D886" s="53"/>
      <c r="E886" s="53"/>
    </row>
    <row r="887" spans="3:5" ht="15.75" customHeight="1" x14ac:dyDescent="0.25">
      <c r="C887" s="53"/>
      <c r="D887" s="53"/>
      <c r="E887" s="53"/>
    </row>
    <row r="888" spans="3:5" ht="15.75" customHeight="1" x14ac:dyDescent="0.25">
      <c r="C888" s="53"/>
      <c r="D888" s="53"/>
      <c r="E888" s="53"/>
    </row>
    <row r="889" spans="3:5" ht="15.75" customHeight="1" x14ac:dyDescent="0.25">
      <c r="C889" s="53"/>
      <c r="D889" s="53"/>
      <c r="E889" s="53"/>
    </row>
    <row r="890" spans="3:5" ht="15.75" customHeight="1" x14ac:dyDescent="0.25">
      <c r="C890" s="53"/>
      <c r="D890" s="53"/>
      <c r="E890" s="53"/>
    </row>
    <row r="891" spans="3:5" ht="15.75" customHeight="1" x14ac:dyDescent="0.25">
      <c r="C891" s="53"/>
      <c r="D891" s="53"/>
      <c r="E891" s="53"/>
    </row>
    <row r="892" spans="3:5" ht="15.75" customHeight="1" x14ac:dyDescent="0.25">
      <c r="C892" s="53"/>
      <c r="D892" s="53"/>
      <c r="E892" s="53"/>
    </row>
    <row r="893" spans="3:5" ht="15.75" customHeight="1" x14ac:dyDescent="0.25">
      <c r="C893" s="53"/>
      <c r="D893" s="53"/>
      <c r="E893" s="53"/>
    </row>
    <row r="894" spans="3:5" ht="15.75" customHeight="1" x14ac:dyDescent="0.25">
      <c r="C894" s="53"/>
      <c r="D894" s="53"/>
      <c r="E894" s="53"/>
    </row>
    <row r="895" spans="3:5" ht="15.75" customHeight="1" x14ac:dyDescent="0.25">
      <c r="C895" s="53"/>
      <c r="D895" s="53"/>
      <c r="E895" s="53"/>
    </row>
    <row r="896" spans="3:5" ht="15.75" customHeight="1" x14ac:dyDescent="0.25">
      <c r="C896" s="53"/>
      <c r="D896" s="53"/>
      <c r="E896" s="53"/>
    </row>
    <row r="897" spans="3:5" ht="15.75" customHeight="1" x14ac:dyDescent="0.25">
      <c r="C897" s="53"/>
      <c r="D897" s="53"/>
      <c r="E897" s="53"/>
    </row>
    <row r="898" spans="3:5" ht="15.75" customHeight="1" x14ac:dyDescent="0.25">
      <c r="C898" s="53"/>
      <c r="D898" s="53"/>
      <c r="E898" s="53"/>
    </row>
    <row r="899" spans="3:5" ht="15.75" customHeight="1" x14ac:dyDescent="0.25">
      <c r="C899" s="53"/>
      <c r="D899" s="53"/>
      <c r="E899" s="53"/>
    </row>
    <row r="900" spans="3:5" ht="15.75" customHeight="1" x14ac:dyDescent="0.25">
      <c r="C900" s="53"/>
      <c r="D900" s="53"/>
      <c r="E900" s="53"/>
    </row>
    <row r="901" spans="3:5" ht="15.75" customHeight="1" x14ac:dyDescent="0.25">
      <c r="C901" s="53"/>
      <c r="D901" s="53"/>
      <c r="E901" s="53"/>
    </row>
    <row r="902" spans="3:5" ht="15.75" customHeight="1" x14ac:dyDescent="0.25">
      <c r="C902" s="53"/>
      <c r="D902" s="53"/>
      <c r="E902" s="53"/>
    </row>
    <row r="903" spans="3:5" ht="15.75" customHeight="1" x14ac:dyDescent="0.25">
      <c r="C903" s="53"/>
      <c r="D903" s="53"/>
      <c r="E903" s="53"/>
    </row>
    <row r="904" spans="3:5" ht="15.75" customHeight="1" x14ac:dyDescent="0.25">
      <c r="C904" s="53"/>
      <c r="D904" s="53"/>
      <c r="E904" s="53"/>
    </row>
    <row r="905" spans="3:5" ht="15.75" customHeight="1" x14ac:dyDescent="0.25">
      <c r="C905" s="53"/>
      <c r="D905" s="53"/>
      <c r="E905" s="53"/>
    </row>
    <row r="906" spans="3:5" ht="15.75" customHeight="1" x14ac:dyDescent="0.25">
      <c r="C906" s="53"/>
      <c r="D906" s="53"/>
      <c r="E906" s="53"/>
    </row>
    <row r="907" spans="3:5" ht="15.75" customHeight="1" x14ac:dyDescent="0.25">
      <c r="C907" s="53"/>
      <c r="D907" s="53"/>
      <c r="E907" s="53"/>
    </row>
    <row r="908" spans="3:5" ht="15.75" customHeight="1" x14ac:dyDescent="0.25">
      <c r="C908" s="53"/>
      <c r="D908" s="53"/>
      <c r="E908" s="53"/>
    </row>
    <row r="909" spans="3:5" ht="15.75" customHeight="1" x14ac:dyDescent="0.25">
      <c r="C909" s="53"/>
      <c r="D909" s="53"/>
      <c r="E909" s="53"/>
    </row>
    <row r="910" spans="3:5" ht="15.75" customHeight="1" x14ac:dyDescent="0.25">
      <c r="C910" s="53"/>
      <c r="D910" s="53"/>
      <c r="E910" s="53"/>
    </row>
    <row r="911" spans="3:5" ht="15.75" customHeight="1" x14ac:dyDescent="0.25">
      <c r="C911" s="53"/>
      <c r="D911" s="53"/>
      <c r="E911" s="53"/>
    </row>
    <row r="912" spans="3:5" ht="15.75" customHeight="1" x14ac:dyDescent="0.25">
      <c r="C912" s="53"/>
      <c r="D912" s="53"/>
      <c r="E912" s="53"/>
    </row>
    <row r="913" spans="3:5" ht="15.75" customHeight="1" x14ac:dyDescent="0.25">
      <c r="C913" s="53"/>
      <c r="D913" s="53"/>
      <c r="E913" s="53"/>
    </row>
    <row r="914" spans="3:5" ht="15.75" customHeight="1" x14ac:dyDescent="0.25">
      <c r="C914" s="53"/>
      <c r="D914" s="53"/>
      <c r="E914" s="53"/>
    </row>
    <row r="915" spans="3:5" ht="15.75" customHeight="1" x14ac:dyDescent="0.25">
      <c r="C915" s="53"/>
      <c r="D915" s="53"/>
      <c r="E915" s="53"/>
    </row>
    <row r="916" spans="3:5" ht="15.75" customHeight="1" x14ac:dyDescent="0.25">
      <c r="C916" s="53"/>
      <c r="D916" s="53"/>
      <c r="E916" s="53"/>
    </row>
    <row r="917" spans="3:5" ht="15.75" customHeight="1" x14ac:dyDescent="0.25">
      <c r="C917" s="53"/>
      <c r="D917" s="53"/>
      <c r="E917" s="53"/>
    </row>
    <row r="918" spans="3:5" ht="15.75" customHeight="1" x14ac:dyDescent="0.25">
      <c r="C918" s="53"/>
      <c r="D918" s="53"/>
      <c r="E918" s="53"/>
    </row>
    <row r="919" spans="3:5" ht="15.75" customHeight="1" x14ac:dyDescent="0.25">
      <c r="C919" s="53"/>
      <c r="D919" s="53"/>
      <c r="E919" s="53"/>
    </row>
    <row r="920" spans="3:5" ht="15.75" customHeight="1" x14ac:dyDescent="0.25">
      <c r="C920" s="53"/>
      <c r="D920" s="53"/>
      <c r="E920" s="53"/>
    </row>
    <row r="921" spans="3:5" ht="15.75" customHeight="1" x14ac:dyDescent="0.25">
      <c r="C921" s="53"/>
      <c r="D921" s="53"/>
      <c r="E921" s="53"/>
    </row>
    <row r="922" spans="3:5" ht="15.75" customHeight="1" x14ac:dyDescent="0.25">
      <c r="C922" s="53"/>
      <c r="D922" s="53"/>
      <c r="E922" s="53"/>
    </row>
    <row r="923" spans="3:5" ht="15.75" customHeight="1" x14ac:dyDescent="0.25">
      <c r="C923" s="53"/>
      <c r="D923" s="53"/>
      <c r="E923" s="53"/>
    </row>
    <row r="924" spans="3:5" ht="15.75" customHeight="1" x14ac:dyDescent="0.25">
      <c r="C924" s="53"/>
      <c r="D924" s="53"/>
      <c r="E924" s="53"/>
    </row>
    <row r="925" spans="3:5" ht="15.75" customHeight="1" x14ac:dyDescent="0.25">
      <c r="C925" s="53"/>
      <c r="D925" s="53"/>
      <c r="E925" s="53"/>
    </row>
    <row r="926" spans="3:5" ht="15.75" customHeight="1" x14ac:dyDescent="0.25">
      <c r="C926" s="53"/>
      <c r="D926" s="53"/>
      <c r="E926" s="53"/>
    </row>
    <row r="927" spans="3:5" ht="15.75" customHeight="1" x14ac:dyDescent="0.25">
      <c r="C927" s="53"/>
      <c r="D927" s="53"/>
      <c r="E927" s="53"/>
    </row>
    <row r="928" spans="3:5" ht="15.75" customHeight="1" x14ac:dyDescent="0.25">
      <c r="C928" s="53"/>
      <c r="D928" s="53"/>
      <c r="E928" s="53"/>
    </row>
    <row r="929" spans="3:5" ht="15.75" customHeight="1" x14ac:dyDescent="0.25">
      <c r="C929" s="53"/>
      <c r="D929" s="53"/>
      <c r="E929" s="53"/>
    </row>
    <row r="930" spans="3:5" ht="15.75" customHeight="1" x14ac:dyDescent="0.25">
      <c r="C930" s="53"/>
      <c r="D930" s="53"/>
      <c r="E930" s="53"/>
    </row>
    <row r="931" spans="3:5" ht="15.75" customHeight="1" x14ac:dyDescent="0.25">
      <c r="C931" s="53"/>
      <c r="D931" s="53"/>
      <c r="E931" s="53"/>
    </row>
    <row r="932" spans="3:5" ht="15.75" customHeight="1" x14ac:dyDescent="0.25">
      <c r="C932" s="53"/>
      <c r="D932" s="53"/>
      <c r="E932" s="53"/>
    </row>
    <row r="933" spans="3:5" ht="15.75" customHeight="1" x14ac:dyDescent="0.25">
      <c r="C933" s="53"/>
      <c r="D933" s="53"/>
      <c r="E933" s="53"/>
    </row>
    <row r="934" spans="3:5" ht="15.75" customHeight="1" x14ac:dyDescent="0.25">
      <c r="C934" s="53"/>
      <c r="D934" s="53"/>
      <c r="E934" s="53"/>
    </row>
    <row r="935" spans="3:5" ht="15.75" customHeight="1" x14ac:dyDescent="0.25">
      <c r="C935" s="53"/>
      <c r="D935" s="53"/>
      <c r="E935" s="53"/>
    </row>
    <row r="936" spans="3:5" ht="15.75" customHeight="1" x14ac:dyDescent="0.25">
      <c r="C936" s="53"/>
      <c r="D936" s="53"/>
      <c r="E936" s="53"/>
    </row>
    <row r="937" spans="3:5" ht="15.75" customHeight="1" x14ac:dyDescent="0.25">
      <c r="C937" s="53"/>
      <c r="D937" s="53"/>
      <c r="E937" s="53"/>
    </row>
    <row r="938" spans="3:5" ht="15.75" customHeight="1" x14ac:dyDescent="0.25">
      <c r="C938" s="53"/>
      <c r="D938" s="53"/>
      <c r="E938" s="53"/>
    </row>
    <row r="939" spans="3:5" ht="15.75" customHeight="1" x14ac:dyDescent="0.25">
      <c r="C939" s="53"/>
      <c r="D939" s="53"/>
      <c r="E939" s="53"/>
    </row>
    <row r="940" spans="3:5" ht="15.75" customHeight="1" x14ac:dyDescent="0.25">
      <c r="C940" s="53"/>
      <c r="D940" s="53"/>
      <c r="E940" s="53"/>
    </row>
    <row r="941" spans="3:5" ht="15.75" customHeight="1" x14ac:dyDescent="0.25">
      <c r="C941" s="53"/>
      <c r="D941" s="53"/>
      <c r="E941" s="53"/>
    </row>
    <row r="942" spans="3:5" ht="15.75" customHeight="1" x14ac:dyDescent="0.25">
      <c r="C942" s="53"/>
      <c r="D942" s="53"/>
      <c r="E942" s="53"/>
    </row>
    <row r="943" spans="3:5" ht="15.75" customHeight="1" x14ac:dyDescent="0.25">
      <c r="C943" s="53"/>
      <c r="D943" s="53"/>
      <c r="E943" s="53"/>
    </row>
    <row r="944" spans="3:5" ht="15.75" customHeight="1" x14ac:dyDescent="0.25">
      <c r="C944" s="53"/>
      <c r="D944" s="53"/>
      <c r="E944" s="53"/>
    </row>
    <row r="945" spans="3:5" ht="15.75" customHeight="1" x14ac:dyDescent="0.25">
      <c r="C945" s="53"/>
      <c r="D945" s="53"/>
      <c r="E945" s="53"/>
    </row>
    <row r="946" spans="3:5" ht="15.75" customHeight="1" x14ac:dyDescent="0.25">
      <c r="C946" s="53"/>
      <c r="D946" s="53"/>
      <c r="E946" s="53"/>
    </row>
    <row r="947" spans="3:5" ht="15.75" customHeight="1" x14ac:dyDescent="0.25">
      <c r="C947" s="53"/>
      <c r="D947" s="53"/>
      <c r="E947" s="53"/>
    </row>
    <row r="948" spans="3:5" ht="15.75" customHeight="1" x14ac:dyDescent="0.25">
      <c r="C948" s="53"/>
      <c r="D948" s="53"/>
      <c r="E948" s="53"/>
    </row>
    <row r="949" spans="3:5" ht="15.75" customHeight="1" x14ac:dyDescent="0.25">
      <c r="C949" s="53"/>
      <c r="D949" s="53"/>
      <c r="E949" s="53"/>
    </row>
    <row r="950" spans="3:5" ht="15.75" customHeight="1" x14ac:dyDescent="0.25">
      <c r="C950" s="53"/>
      <c r="D950" s="53"/>
      <c r="E950" s="53"/>
    </row>
    <row r="951" spans="3:5" ht="15.75" customHeight="1" x14ac:dyDescent="0.25">
      <c r="C951" s="53"/>
      <c r="D951" s="53"/>
      <c r="E951" s="53"/>
    </row>
    <row r="952" spans="3:5" ht="15.75" customHeight="1" x14ac:dyDescent="0.25">
      <c r="C952" s="53"/>
      <c r="D952" s="53"/>
      <c r="E952" s="53"/>
    </row>
    <row r="953" spans="3:5" ht="15.75" customHeight="1" x14ac:dyDescent="0.25">
      <c r="C953" s="53"/>
      <c r="D953" s="53"/>
      <c r="E953" s="53"/>
    </row>
    <row r="954" spans="3:5" ht="15.75" customHeight="1" x14ac:dyDescent="0.25">
      <c r="C954" s="53"/>
      <c r="D954" s="53"/>
      <c r="E954" s="53"/>
    </row>
    <row r="955" spans="3:5" ht="15.75" customHeight="1" x14ac:dyDescent="0.25">
      <c r="C955" s="53"/>
      <c r="D955" s="53"/>
      <c r="E955" s="53"/>
    </row>
    <row r="956" spans="3:5" ht="15.75" customHeight="1" x14ac:dyDescent="0.25">
      <c r="C956" s="53"/>
      <c r="D956" s="53"/>
      <c r="E956" s="53"/>
    </row>
    <row r="957" spans="3:5" ht="15.75" customHeight="1" x14ac:dyDescent="0.25">
      <c r="C957" s="53"/>
      <c r="D957" s="53"/>
      <c r="E957" s="53"/>
    </row>
    <row r="958" spans="3:5" ht="15.75" customHeight="1" x14ac:dyDescent="0.25">
      <c r="C958" s="53"/>
      <c r="D958" s="53"/>
      <c r="E958" s="53"/>
    </row>
    <row r="959" spans="3:5" ht="15.75" customHeight="1" x14ac:dyDescent="0.25">
      <c r="C959" s="53"/>
      <c r="D959" s="53"/>
      <c r="E959" s="53"/>
    </row>
    <row r="960" spans="3:5" ht="15.75" customHeight="1" x14ac:dyDescent="0.25">
      <c r="C960" s="53"/>
      <c r="D960" s="53"/>
      <c r="E960" s="53"/>
    </row>
    <row r="961" spans="3:5" ht="15.75" customHeight="1" x14ac:dyDescent="0.25">
      <c r="C961" s="53"/>
      <c r="D961" s="53"/>
      <c r="E961" s="53"/>
    </row>
    <row r="962" spans="3:5" ht="15.75" customHeight="1" x14ac:dyDescent="0.25">
      <c r="C962" s="53"/>
      <c r="D962" s="53"/>
      <c r="E962" s="53"/>
    </row>
    <row r="963" spans="3:5" ht="15.75" customHeight="1" x14ac:dyDescent="0.25">
      <c r="C963" s="53"/>
      <c r="D963" s="53"/>
      <c r="E963" s="53"/>
    </row>
    <row r="964" spans="3:5" ht="15.75" customHeight="1" x14ac:dyDescent="0.25">
      <c r="C964" s="53"/>
      <c r="D964" s="53"/>
      <c r="E964" s="53"/>
    </row>
    <row r="965" spans="3:5" ht="15.75" customHeight="1" x14ac:dyDescent="0.25">
      <c r="C965" s="53"/>
      <c r="D965" s="53"/>
      <c r="E965" s="53"/>
    </row>
    <row r="966" spans="3:5" ht="15.75" customHeight="1" x14ac:dyDescent="0.25">
      <c r="C966" s="53"/>
      <c r="D966" s="53"/>
      <c r="E966" s="53"/>
    </row>
    <row r="967" spans="3:5" ht="15.75" customHeight="1" x14ac:dyDescent="0.25">
      <c r="C967" s="53"/>
      <c r="D967" s="53"/>
      <c r="E967" s="53"/>
    </row>
    <row r="968" spans="3:5" ht="15.75" customHeight="1" x14ac:dyDescent="0.25">
      <c r="C968" s="53"/>
      <c r="D968" s="53"/>
      <c r="E968" s="53"/>
    </row>
    <row r="969" spans="3:5" ht="15.75" customHeight="1" x14ac:dyDescent="0.25">
      <c r="C969" s="53"/>
      <c r="D969" s="53"/>
      <c r="E969" s="53"/>
    </row>
    <row r="970" spans="3:5" ht="15.75" customHeight="1" x14ac:dyDescent="0.25">
      <c r="C970" s="53"/>
      <c r="D970" s="53"/>
      <c r="E970" s="53"/>
    </row>
    <row r="971" spans="3:5" ht="15.75" customHeight="1" x14ac:dyDescent="0.25">
      <c r="C971" s="53"/>
      <c r="D971" s="53"/>
      <c r="E971" s="53"/>
    </row>
    <row r="972" spans="3:5" ht="15.75" customHeight="1" x14ac:dyDescent="0.25">
      <c r="C972" s="53"/>
      <c r="D972" s="53"/>
      <c r="E972" s="53"/>
    </row>
    <row r="973" spans="3:5" ht="15.75" customHeight="1" x14ac:dyDescent="0.25">
      <c r="C973" s="53"/>
      <c r="D973" s="53"/>
      <c r="E973" s="53"/>
    </row>
    <row r="974" spans="3:5" ht="15.75" customHeight="1" x14ac:dyDescent="0.25">
      <c r="C974" s="53"/>
      <c r="D974" s="53"/>
      <c r="E974" s="53"/>
    </row>
    <row r="975" spans="3:5" ht="15.75" customHeight="1" x14ac:dyDescent="0.25">
      <c r="C975" s="53"/>
      <c r="D975" s="53"/>
      <c r="E975" s="53"/>
    </row>
    <row r="976" spans="3:5" ht="15.75" customHeight="1" x14ac:dyDescent="0.25">
      <c r="C976" s="53"/>
      <c r="D976" s="53"/>
      <c r="E976" s="53"/>
    </row>
    <row r="977" spans="3:5" ht="15.75" customHeight="1" x14ac:dyDescent="0.25">
      <c r="C977" s="53"/>
      <c r="D977" s="53"/>
      <c r="E977" s="53"/>
    </row>
    <row r="978" spans="3:5" ht="15.75" customHeight="1" x14ac:dyDescent="0.25">
      <c r="C978" s="53"/>
      <c r="D978" s="53"/>
      <c r="E978" s="53"/>
    </row>
    <row r="979" spans="3:5" ht="15.75" customHeight="1" x14ac:dyDescent="0.25">
      <c r="C979" s="53"/>
      <c r="D979" s="53"/>
      <c r="E979" s="53"/>
    </row>
    <row r="980" spans="3:5" ht="15.75" customHeight="1" x14ac:dyDescent="0.25">
      <c r="C980" s="53"/>
      <c r="D980" s="53"/>
      <c r="E980" s="53"/>
    </row>
    <row r="981" spans="3:5" ht="15.75" customHeight="1" x14ac:dyDescent="0.25">
      <c r="C981" s="53"/>
      <c r="D981" s="53"/>
      <c r="E981" s="53"/>
    </row>
    <row r="982" spans="3:5" ht="15.75" customHeight="1" x14ac:dyDescent="0.25">
      <c r="C982" s="53"/>
      <c r="D982" s="53"/>
      <c r="E982" s="53"/>
    </row>
    <row r="983" spans="3:5" ht="15.75" customHeight="1" x14ac:dyDescent="0.25">
      <c r="C983" s="53"/>
      <c r="D983" s="53"/>
      <c r="E983" s="53"/>
    </row>
    <row r="984" spans="3:5" ht="15.75" customHeight="1" x14ac:dyDescent="0.25">
      <c r="C984" s="53"/>
      <c r="D984" s="53"/>
      <c r="E984" s="53"/>
    </row>
    <row r="985" spans="3:5" ht="15.75" customHeight="1" x14ac:dyDescent="0.25">
      <c r="C985" s="53"/>
      <c r="D985" s="53"/>
      <c r="E985" s="53"/>
    </row>
    <row r="986" spans="3:5" ht="15.75" customHeight="1" x14ac:dyDescent="0.25">
      <c r="C986" s="53"/>
      <c r="D986" s="53"/>
      <c r="E986" s="53"/>
    </row>
    <row r="987" spans="3:5" ht="15.75" customHeight="1" x14ac:dyDescent="0.25">
      <c r="C987" s="53"/>
      <c r="D987" s="53"/>
      <c r="E987" s="53"/>
    </row>
    <row r="988" spans="3:5" ht="15.75" customHeight="1" x14ac:dyDescent="0.25">
      <c r="C988" s="53"/>
      <c r="D988" s="53"/>
      <c r="E988" s="53"/>
    </row>
    <row r="989" spans="3:5" ht="15.75" customHeight="1" x14ac:dyDescent="0.25">
      <c r="C989" s="53"/>
      <c r="D989" s="53"/>
      <c r="E989" s="53"/>
    </row>
    <row r="990" spans="3:5" ht="15.75" customHeight="1" x14ac:dyDescent="0.25">
      <c r="C990" s="53"/>
      <c r="D990" s="53"/>
      <c r="E990" s="53"/>
    </row>
    <row r="991" spans="3:5" ht="15.75" customHeight="1" x14ac:dyDescent="0.25">
      <c r="C991" s="53"/>
      <c r="D991" s="53"/>
      <c r="E991" s="53"/>
    </row>
    <row r="992" spans="3:5" ht="15.75" customHeight="1" x14ac:dyDescent="0.25">
      <c r="C992" s="53"/>
      <c r="D992" s="53"/>
      <c r="E992" s="53"/>
    </row>
    <row r="993" spans="3:5" ht="15.75" customHeight="1" x14ac:dyDescent="0.25">
      <c r="C993" s="53"/>
      <c r="D993" s="53"/>
      <c r="E993" s="53"/>
    </row>
    <row r="994" spans="3:5" ht="15.75" customHeight="1" x14ac:dyDescent="0.25">
      <c r="C994" s="53"/>
      <c r="D994" s="53"/>
      <c r="E994" s="53"/>
    </row>
    <row r="995" spans="3:5" ht="15.75" customHeight="1" x14ac:dyDescent="0.25">
      <c r="C995" s="53"/>
      <c r="D995" s="53"/>
      <c r="E995" s="53"/>
    </row>
    <row r="996" spans="3:5" ht="15.75" customHeight="1" x14ac:dyDescent="0.25">
      <c r="C996" s="53"/>
      <c r="D996" s="53"/>
      <c r="E996" s="53"/>
    </row>
    <row r="997" spans="3:5" ht="15.75" customHeight="1" x14ac:dyDescent="0.25">
      <c r="C997" s="53"/>
      <c r="D997" s="53"/>
      <c r="E997" s="53"/>
    </row>
    <row r="998" spans="3:5" ht="15.75" customHeight="1" x14ac:dyDescent="0.25">
      <c r="C998" s="53"/>
      <c r="D998" s="53"/>
      <c r="E998" s="53"/>
    </row>
    <row r="999" spans="3:5" ht="15.75" customHeight="1" x14ac:dyDescent="0.25">
      <c r="C999" s="53"/>
      <c r="D999" s="53"/>
      <c r="E999" s="53"/>
    </row>
    <row r="1000" spans="3:5" ht="15.75" customHeight="1" x14ac:dyDescent="0.25">
      <c r="C1000" s="53"/>
      <c r="D1000" s="53"/>
      <c r="E1000" s="53"/>
    </row>
  </sheetData>
  <mergeCells count="23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D78:D82"/>
    <mergeCell ref="E78:E82"/>
    <mergeCell ref="D83:D87"/>
    <mergeCell ref="E83:E87"/>
    <mergeCell ref="B73:B77"/>
    <mergeCell ref="C73:C77"/>
    <mergeCell ref="A78:A82"/>
    <mergeCell ref="B78:B82"/>
    <mergeCell ref="C78:C82"/>
    <mergeCell ref="B83:B87"/>
    <mergeCell ref="C83:C87"/>
    <mergeCell ref="B33:B37"/>
    <mergeCell ref="B38:B42"/>
    <mergeCell ref="B43:B47"/>
    <mergeCell ref="C43:C47"/>
    <mergeCell ref="D43:D47"/>
    <mergeCell ref="E43:E47"/>
    <mergeCell ref="D53:D57"/>
    <mergeCell ref="E53:E57"/>
    <mergeCell ref="D58:D62"/>
    <mergeCell ref="E58:E62"/>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s>
  <conditionalFormatting sqref="B3:B237">
    <cfRule type="containsText" dxfId="140"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x14ac:dyDescent="0.25"/>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x14ac:dyDescent="0.25">
      <c r="A1" s="466" t="s">
        <v>162</v>
      </c>
      <c r="B1" s="406"/>
      <c r="C1" s="406"/>
      <c r="D1" s="406"/>
      <c r="E1" s="406"/>
      <c r="F1" s="406"/>
      <c r="G1" s="406"/>
      <c r="H1" s="406"/>
      <c r="I1" s="406"/>
      <c r="J1" s="406"/>
      <c r="K1" s="406"/>
      <c r="L1" s="406"/>
      <c r="M1" s="406"/>
      <c r="N1" s="406"/>
      <c r="O1" s="406"/>
      <c r="P1" s="406"/>
      <c r="Q1" s="406"/>
      <c r="R1" s="406"/>
      <c r="S1" s="406"/>
      <c r="T1" s="406"/>
      <c r="U1" s="424"/>
    </row>
    <row r="2" spans="1:30" ht="113.25" customHeight="1" x14ac:dyDescent="0.25">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x14ac:dyDescent="0.25">
      <c r="A3" s="469">
        <v>1</v>
      </c>
      <c r="B3" s="469" t="e">
        <f>IF(#REF!="Corrupción_O_LA_FT",#REF!,IF(#REF!="Gestión","No valorar",""))</f>
        <v>#REF!</v>
      </c>
      <c r="C3" s="469"/>
      <c r="D3" s="469"/>
      <c r="E3" s="469"/>
      <c r="F3" s="469"/>
      <c r="G3" s="469"/>
      <c r="H3" s="469"/>
      <c r="I3" s="469"/>
      <c r="J3" s="469"/>
      <c r="K3" s="469"/>
      <c r="L3" s="469"/>
      <c r="M3" s="469"/>
      <c r="N3" s="469"/>
      <c r="O3" s="469"/>
      <c r="P3" s="469"/>
      <c r="Q3" s="469"/>
      <c r="R3" s="469"/>
      <c r="S3" s="469"/>
      <c r="T3" s="469"/>
      <c r="U3" s="470"/>
      <c r="V3" s="471">
        <f>COUNTIF(C3:U3,"SI")</f>
        <v>0</v>
      </c>
      <c r="W3" s="471">
        <f>COUNTIF(C3:U3,"NO")</f>
        <v>0</v>
      </c>
      <c r="X3" s="463" t="str">
        <f>IF(OR(R3="SI",V3&gt;11),"CATASTRÓFICO",IF(V3&gt;5,"MAYOR",IF(V3&gt;0,"MODERADO","")))</f>
        <v/>
      </c>
    </row>
    <row r="4" spans="1:30" ht="15" customHeight="1" x14ac:dyDescent="0.25">
      <c r="A4" s="458"/>
      <c r="B4" s="458"/>
      <c r="C4" s="458"/>
      <c r="D4" s="458"/>
      <c r="E4" s="458"/>
      <c r="F4" s="458"/>
      <c r="G4" s="458"/>
      <c r="H4" s="458"/>
      <c r="I4" s="458"/>
      <c r="J4" s="458"/>
      <c r="K4" s="458"/>
      <c r="L4" s="458"/>
      <c r="M4" s="458"/>
      <c r="N4" s="458"/>
      <c r="O4" s="458"/>
      <c r="P4" s="458"/>
      <c r="Q4" s="458"/>
      <c r="R4" s="458"/>
      <c r="S4" s="458"/>
      <c r="T4" s="458"/>
      <c r="U4" s="461"/>
      <c r="V4" s="464"/>
      <c r="W4" s="464"/>
      <c r="X4" s="464"/>
      <c r="Z4" s="467"/>
      <c r="AA4" s="468"/>
      <c r="AB4" s="468"/>
      <c r="AC4" s="468"/>
      <c r="AD4" s="468"/>
    </row>
    <row r="5" spans="1:30" ht="15" customHeight="1" x14ac:dyDescent="0.25">
      <c r="A5" s="458"/>
      <c r="B5" s="458"/>
      <c r="C5" s="458"/>
      <c r="D5" s="458"/>
      <c r="E5" s="458"/>
      <c r="F5" s="458"/>
      <c r="G5" s="458"/>
      <c r="H5" s="458"/>
      <c r="I5" s="458"/>
      <c r="J5" s="458"/>
      <c r="K5" s="458"/>
      <c r="L5" s="458"/>
      <c r="M5" s="458"/>
      <c r="N5" s="458"/>
      <c r="O5" s="458"/>
      <c r="P5" s="458"/>
      <c r="Q5" s="458"/>
      <c r="R5" s="458"/>
      <c r="S5" s="458"/>
      <c r="T5" s="458"/>
      <c r="U5" s="461"/>
      <c r="V5" s="464"/>
      <c r="W5" s="464"/>
      <c r="X5" s="464"/>
      <c r="Z5" s="468"/>
      <c r="AA5" s="468"/>
      <c r="AB5" s="468"/>
      <c r="AC5" s="468"/>
      <c r="AD5" s="468"/>
    </row>
    <row r="6" spans="1:30" ht="15" customHeight="1" x14ac:dyDescent="0.25">
      <c r="A6" s="458"/>
      <c r="B6" s="458"/>
      <c r="C6" s="458"/>
      <c r="D6" s="458"/>
      <c r="E6" s="458"/>
      <c r="F6" s="458"/>
      <c r="G6" s="458"/>
      <c r="H6" s="458"/>
      <c r="I6" s="458"/>
      <c r="J6" s="458"/>
      <c r="K6" s="458"/>
      <c r="L6" s="458"/>
      <c r="M6" s="458"/>
      <c r="N6" s="458"/>
      <c r="O6" s="458"/>
      <c r="P6" s="458"/>
      <c r="Q6" s="458"/>
      <c r="R6" s="458"/>
      <c r="S6" s="458"/>
      <c r="T6" s="458"/>
      <c r="U6" s="461"/>
      <c r="V6" s="464"/>
      <c r="W6" s="464"/>
      <c r="X6" s="464"/>
      <c r="Z6" s="468"/>
      <c r="AA6" s="468"/>
      <c r="AB6" s="468"/>
      <c r="AC6" s="468"/>
      <c r="AD6" s="468"/>
    </row>
    <row r="7" spans="1:30" ht="15.75" customHeight="1" x14ac:dyDescent="0.25">
      <c r="A7" s="459"/>
      <c r="B7" s="459"/>
      <c r="C7" s="459"/>
      <c r="D7" s="459"/>
      <c r="E7" s="459"/>
      <c r="F7" s="459"/>
      <c r="G7" s="459"/>
      <c r="H7" s="459"/>
      <c r="I7" s="459"/>
      <c r="J7" s="459"/>
      <c r="K7" s="459"/>
      <c r="L7" s="459"/>
      <c r="M7" s="459"/>
      <c r="N7" s="459"/>
      <c r="O7" s="459"/>
      <c r="P7" s="459"/>
      <c r="Q7" s="459"/>
      <c r="R7" s="459"/>
      <c r="S7" s="459"/>
      <c r="T7" s="459"/>
      <c r="U7" s="462"/>
      <c r="V7" s="465"/>
      <c r="W7" s="465"/>
      <c r="X7" s="465"/>
      <c r="Z7" s="468"/>
      <c r="AA7" s="468"/>
      <c r="AB7" s="468"/>
      <c r="AC7" s="468"/>
      <c r="AD7" s="468"/>
    </row>
    <row r="8" spans="1:30" ht="15" customHeight="1" x14ac:dyDescent="0.25">
      <c r="A8" s="469">
        <v>2</v>
      </c>
      <c r="B8" s="469" t="e">
        <f>IF(#REF!="Corrupción_O_LA_FT",#REF!,IF(#REF!="Gestión","No valorar",""))</f>
        <v>#REF!</v>
      </c>
      <c r="C8" s="469"/>
      <c r="D8" s="469"/>
      <c r="E8" s="469"/>
      <c r="F8" s="469"/>
      <c r="G8" s="469"/>
      <c r="H8" s="469"/>
      <c r="I8" s="469"/>
      <c r="J8" s="469"/>
      <c r="K8" s="469"/>
      <c r="L8" s="469"/>
      <c r="M8" s="469"/>
      <c r="N8" s="469"/>
      <c r="O8" s="469"/>
      <c r="P8" s="469"/>
      <c r="Q8" s="469"/>
      <c r="R8" s="469"/>
      <c r="S8" s="469"/>
      <c r="T8" s="469"/>
      <c r="U8" s="470"/>
      <c r="V8" s="471">
        <f>COUNTIF(C8:U8,"SI")</f>
        <v>0</v>
      </c>
      <c r="W8" s="471">
        <f>COUNTIF(C8:U8,"NO")</f>
        <v>0</v>
      </c>
      <c r="X8" s="463" t="str">
        <f>IF(OR(R8="SI",V8&gt;11),"CATASTRÓFICO",IF(V8&gt;5,"MAYOR",IF(V8&gt;0,"MODERADO","")))</f>
        <v/>
      </c>
      <c r="Z8" s="468"/>
      <c r="AA8" s="468"/>
      <c r="AB8" s="468"/>
      <c r="AC8" s="468"/>
      <c r="AD8" s="468"/>
    </row>
    <row r="9" spans="1:30" ht="15" customHeight="1" x14ac:dyDescent="0.25">
      <c r="A9" s="458"/>
      <c r="B9" s="458"/>
      <c r="C9" s="458"/>
      <c r="D9" s="458"/>
      <c r="E9" s="458"/>
      <c r="F9" s="458"/>
      <c r="G9" s="458"/>
      <c r="H9" s="458"/>
      <c r="I9" s="458"/>
      <c r="J9" s="458"/>
      <c r="K9" s="458"/>
      <c r="L9" s="458"/>
      <c r="M9" s="458"/>
      <c r="N9" s="458"/>
      <c r="O9" s="458"/>
      <c r="P9" s="458"/>
      <c r="Q9" s="458"/>
      <c r="R9" s="458"/>
      <c r="S9" s="458"/>
      <c r="T9" s="458"/>
      <c r="U9" s="461"/>
      <c r="V9" s="464"/>
      <c r="W9" s="464"/>
      <c r="X9" s="464"/>
      <c r="Z9" s="468"/>
      <c r="AA9" s="468"/>
      <c r="AB9" s="468"/>
      <c r="AC9" s="468"/>
      <c r="AD9" s="468"/>
    </row>
    <row r="10" spans="1:30" ht="15" customHeight="1" x14ac:dyDescent="0.25">
      <c r="A10" s="458"/>
      <c r="B10" s="458"/>
      <c r="C10" s="458"/>
      <c r="D10" s="458"/>
      <c r="E10" s="458"/>
      <c r="F10" s="458"/>
      <c r="G10" s="458"/>
      <c r="H10" s="458"/>
      <c r="I10" s="458"/>
      <c r="J10" s="458"/>
      <c r="K10" s="458"/>
      <c r="L10" s="458"/>
      <c r="M10" s="458"/>
      <c r="N10" s="458"/>
      <c r="O10" s="458"/>
      <c r="P10" s="458"/>
      <c r="Q10" s="458"/>
      <c r="R10" s="458"/>
      <c r="S10" s="458"/>
      <c r="T10" s="458"/>
      <c r="U10" s="461"/>
      <c r="V10" s="464"/>
      <c r="W10" s="464"/>
      <c r="X10" s="464"/>
      <c r="Z10" s="468"/>
      <c r="AA10" s="468"/>
      <c r="AB10" s="468"/>
      <c r="AC10" s="468"/>
      <c r="AD10" s="468"/>
    </row>
    <row r="11" spans="1:30" ht="15" customHeight="1" x14ac:dyDescent="0.25">
      <c r="A11" s="458"/>
      <c r="B11" s="458"/>
      <c r="C11" s="458"/>
      <c r="D11" s="458"/>
      <c r="E11" s="458"/>
      <c r="F11" s="458"/>
      <c r="G11" s="458"/>
      <c r="H11" s="458"/>
      <c r="I11" s="458"/>
      <c r="J11" s="458"/>
      <c r="K11" s="458"/>
      <c r="L11" s="458"/>
      <c r="M11" s="458"/>
      <c r="N11" s="458"/>
      <c r="O11" s="458"/>
      <c r="P11" s="458"/>
      <c r="Q11" s="458"/>
      <c r="R11" s="458"/>
      <c r="S11" s="458"/>
      <c r="T11" s="458"/>
      <c r="U11" s="461"/>
      <c r="V11" s="464"/>
      <c r="W11" s="464"/>
      <c r="X11" s="464"/>
      <c r="Z11" s="468"/>
      <c r="AA11" s="468"/>
      <c r="AB11" s="468"/>
      <c r="AC11" s="468"/>
      <c r="AD11" s="468"/>
    </row>
    <row r="12" spans="1:30" ht="15.75" customHeight="1" x14ac:dyDescent="0.25">
      <c r="A12" s="459"/>
      <c r="B12" s="459"/>
      <c r="C12" s="459"/>
      <c r="D12" s="459"/>
      <c r="E12" s="459"/>
      <c r="F12" s="459"/>
      <c r="G12" s="459"/>
      <c r="H12" s="459"/>
      <c r="I12" s="459"/>
      <c r="J12" s="459"/>
      <c r="K12" s="459"/>
      <c r="L12" s="459"/>
      <c r="M12" s="459"/>
      <c r="N12" s="459"/>
      <c r="O12" s="459"/>
      <c r="P12" s="459"/>
      <c r="Q12" s="459"/>
      <c r="R12" s="459"/>
      <c r="S12" s="459"/>
      <c r="T12" s="459"/>
      <c r="U12" s="462"/>
      <c r="V12" s="465"/>
      <c r="W12" s="465"/>
      <c r="X12" s="465"/>
      <c r="Z12" s="468"/>
      <c r="AA12" s="468"/>
      <c r="AB12" s="468"/>
      <c r="AC12" s="468"/>
      <c r="AD12" s="468"/>
    </row>
    <row r="13" spans="1:30" ht="15" customHeight="1" x14ac:dyDescent="0.25">
      <c r="A13" s="469">
        <v>3</v>
      </c>
      <c r="B13" s="469" t="e">
        <f>IF(#REF!="Corrupción_O_LA_FT",#REF!,IF(#REF!="Gestión","No valorar",""))</f>
        <v>#REF!</v>
      </c>
      <c r="C13" s="469"/>
      <c r="D13" s="469"/>
      <c r="E13" s="469"/>
      <c r="F13" s="469"/>
      <c r="G13" s="469"/>
      <c r="H13" s="469"/>
      <c r="I13" s="469"/>
      <c r="J13" s="469"/>
      <c r="K13" s="469"/>
      <c r="L13" s="469"/>
      <c r="M13" s="469"/>
      <c r="N13" s="469"/>
      <c r="O13" s="469"/>
      <c r="P13" s="469"/>
      <c r="Q13" s="469"/>
      <c r="R13" s="469"/>
      <c r="S13" s="469"/>
      <c r="T13" s="469"/>
      <c r="U13" s="470"/>
      <c r="V13" s="471">
        <f>COUNTIF(C13:U13,"SI")</f>
        <v>0</v>
      </c>
      <c r="W13" s="471">
        <f>COUNTIF(C13:U13,"NO")</f>
        <v>0</v>
      </c>
      <c r="X13" s="463" t="str">
        <f>IF(OR(R13="SI",V13&gt;11),"CATASTRÓFICO",IF(V13&gt;5,"MAYOR",IF(V13&gt;0,"MODERADO","")))</f>
        <v/>
      </c>
      <c r="Z13" s="468"/>
      <c r="AA13" s="468"/>
      <c r="AB13" s="468"/>
      <c r="AC13" s="468"/>
      <c r="AD13" s="468"/>
    </row>
    <row r="14" spans="1:30" ht="15" customHeight="1" x14ac:dyDescent="0.25">
      <c r="A14" s="458"/>
      <c r="B14" s="458"/>
      <c r="C14" s="458"/>
      <c r="D14" s="458"/>
      <c r="E14" s="458"/>
      <c r="F14" s="458"/>
      <c r="G14" s="458"/>
      <c r="H14" s="458"/>
      <c r="I14" s="458"/>
      <c r="J14" s="458"/>
      <c r="K14" s="458"/>
      <c r="L14" s="458"/>
      <c r="M14" s="458"/>
      <c r="N14" s="458"/>
      <c r="O14" s="458"/>
      <c r="P14" s="458"/>
      <c r="Q14" s="458"/>
      <c r="R14" s="458"/>
      <c r="S14" s="458"/>
      <c r="T14" s="458"/>
      <c r="U14" s="461"/>
      <c r="V14" s="464"/>
      <c r="W14" s="464"/>
      <c r="X14" s="464"/>
      <c r="Z14" s="468"/>
      <c r="AA14" s="468"/>
      <c r="AB14" s="468"/>
      <c r="AC14" s="468"/>
      <c r="AD14" s="468"/>
    </row>
    <row r="15" spans="1:30" ht="15" customHeight="1" x14ac:dyDescent="0.25">
      <c r="A15" s="458"/>
      <c r="B15" s="458"/>
      <c r="C15" s="458"/>
      <c r="D15" s="458"/>
      <c r="E15" s="458"/>
      <c r="F15" s="458"/>
      <c r="G15" s="458"/>
      <c r="H15" s="458"/>
      <c r="I15" s="458"/>
      <c r="J15" s="458"/>
      <c r="K15" s="458"/>
      <c r="L15" s="458"/>
      <c r="M15" s="458"/>
      <c r="N15" s="458"/>
      <c r="O15" s="458"/>
      <c r="P15" s="458"/>
      <c r="Q15" s="458"/>
      <c r="R15" s="458"/>
      <c r="S15" s="458"/>
      <c r="T15" s="458"/>
      <c r="U15" s="461"/>
      <c r="V15" s="464"/>
      <c r="W15" s="464"/>
      <c r="X15" s="464"/>
      <c r="Z15" s="468"/>
      <c r="AA15" s="468"/>
      <c r="AB15" s="468"/>
      <c r="AC15" s="468"/>
      <c r="AD15" s="468"/>
    </row>
    <row r="16" spans="1:30" ht="15" customHeight="1" x14ac:dyDescent="0.25">
      <c r="A16" s="458"/>
      <c r="B16" s="458"/>
      <c r="C16" s="458"/>
      <c r="D16" s="458"/>
      <c r="E16" s="458"/>
      <c r="F16" s="458"/>
      <c r="G16" s="458"/>
      <c r="H16" s="458"/>
      <c r="I16" s="458"/>
      <c r="J16" s="458"/>
      <c r="K16" s="458"/>
      <c r="L16" s="458"/>
      <c r="M16" s="458"/>
      <c r="N16" s="458"/>
      <c r="O16" s="458"/>
      <c r="P16" s="458"/>
      <c r="Q16" s="458"/>
      <c r="R16" s="458"/>
      <c r="S16" s="458"/>
      <c r="T16" s="458"/>
      <c r="U16" s="461"/>
      <c r="V16" s="464"/>
      <c r="W16" s="464"/>
      <c r="X16" s="464"/>
      <c r="Z16" s="468"/>
      <c r="AA16" s="468"/>
      <c r="AB16" s="468"/>
      <c r="AC16" s="468"/>
      <c r="AD16" s="468"/>
    </row>
    <row r="17" spans="1:30" ht="15.75" customHeight="1" x14ac:dyDescent="0.25">
      <c r="A17" s="459"/>
      <c r="B17" s="459"/>
      <c r="C17" s="459"/>
      <c r="D17" s="459"/>
      <c r="E17" s="459"/>
      <c r="F17" s="459"/>
      <c r="G17" s="459"/>
      <c r="H17" s="459"/>
      <c r="I17" s="459"/>
      <c r="J17" s="459"/>
      <c r="K17" s="459"/>
      <c r="L17" s="459"/>
      <c r="M17" s="459"/>
      <c r="N17" s="459"/>
      <c r="O17" s="459"/>
      <c r="P17" s="459"/>
      <c r="Q17" s="459"/>
      <c r="R17" s="459"/>
      <c r="S17" s="459"/>
      <c r="T17" s="459"/>
      <c r="U17" s="462"/>
      <c r="V17" s="465"/>
      <c r="W17" s="465"/>
      <c r="X17" s="465"/>
      <c r="Z17" s="468"/>
      <c r="AA17" s="468"/>
      <c r="AB17" s="468"/>
      <c r="AC17" s="468"/>
      <c r="AD17" s="468"/>
    </row>
    <row r="18" spans="1:30" ht="15" customHeight="1" x14ac:dyDescent="0.25">
      <c r="A18" s="469">
        <v>4</v>
      </c>
      <c r="B18" s="469" t="e">
        <f>IF(#REF!="Corrupción_O_LA_FT",#REF!,IF(#REF!="Gestión","No valorar",""))</f>
        <v>#REF!</v>
      </c>
      <c r="C18" s="469"/>
      <c r="D18" s="469"/>
      <c r="E18" s="469"/>
      <c r="F18" s="469"/>
      <c r="G18" s="469"/>
      <c r="H18" s="469"/>
      <c r="I18" s="469"/>
      <c r="J18" s="469"/>
      <c r="K18" s="469"/>
      <c r="L18" s="469"/>
      <c r="M18" s="469"/>
      <c r="N18" s="469"/>
      <c r="O18" s="469"/>
      <c r="P18" s="469"/>
      <c r="Q18" s="469"/>
      <c r="R18" s="469"/>
      <c r="S18" s="469"/>
      <c r="T18" s="469"/>
      <c r="U18" s="470"/>
      <c r="V18" s="471">
        <f>COUNTIF(C18:U18,"SI")</f>
        <v>0</v>
      </c>
      <c r="W18" s="471">
        <f>COUNTIF(C18:U18,"NO")</f>
        <v>0</v>
      </c>
      <c r="X18" s="463" t="str">
        <f>IF(OR(R18="SI",V18&gt;11),"CATASTRÓFICO",IF(V18&gt;5,"MAYOR",IF(V18&gt;0,"MODERADO","")))</f>
        <v/>
      </c>
    </row>
    <row r="19" spans="1:30" ht="15" customHeight="1" x14ac:dyDescent="0.25">
      <c r="A19" s="458"/>
      <c r="B19" s="458"/>
      <c r="C19" s="458"/>
      <c r="D19" s="458"/>
      <c r="E19" s="458"/>
      <c r="F19" s="458"/>
      <c r="G19" s="458"/>
      <c r="H19" s="458"/>
      <c r="I19" s="458"/>
      <c r="J19" s="458"/>
      <c r="K19" s="458"/>
      <c r="L19" s="458"/>
      <c r="M19" s="458"/>
      <c r="N19" s="458"/>
      <c r="O19" s="458"/>
      <c r="P19" s="458"/>
      <c r="Q19" s="458"/>
      <c r="R19" s="458"/>
      <c r="S19" s="458"/>
      <c r="T19" s="458"/>
      <c r="U19" s="461"/>
      <c r="V19" s="464"/>
      <c r="W19" s="464"/>
      <c r="X19" s="464"/>
    </row>
    <row r="20" spans="1:30" ht="15" customHeight="1" x14ac:dyDescent="0.25">
      <c r="A20" s="458"/>
      <c r="B20" s="458"/>
      <c r="C20" s="458"/>
      <c r="D20" s="458"/>
      <c r="E20" s="458"/>
      <c r="F20" s="458"/>
      <c r="G20" s="458"/>
      <c r="H20" s="458"/>
      <c r="I20" s="458"/>
      <c r="J20" s="458"/>
      <c r="K20" s="458"/>
      <c r="L20" s="458"/>
      <c r="M20" s="458"/>
      <c r="N20" s="458"/>
      <c r="O20" s="458"/>
      <c r="P20" s="458"/>
      <c r="Q20" s="458"/>
      <c r="R20" s="458"/>
      <c r="S20" s="458"/>
      <c r="T20" s="458"/>
      <c r="U20" s="461"/>
      <c r="V20" s="464"/>
      <c r="W20" s="464"/>
      <c r="X20" s="464"/>
    </row>
    <row r="21" spans="1:30" ht="15" customHeight="1" x14ac:dyDescent="0.25">
      <c r="A21" s="458"/>
      <c r="B21" s="458"/>
      <c r="C21" s="458"/>
      <c r="D21" s="458"/>
      <c r="E21" s="458"/>
      <c r="F21" s="458"/>
      <c r="G21" s="458"/>
      <c r="H21" s="458"/>
      <c r="I21" s="458"/>
      <c r="J21" s="458"/>
      <c r="K21" s="458"/>
      <c r="L21" s="458"/>
      <c r="M21" s="458"/>
      <c r="N21" s="458"/>
      <c r="O21" s="458"/>
      <c r="P21" s="458"/>
      <c r="Q21" s="458"/>
      <c r="R21" s="458"/>
      <c r="S21" s="458"/>
      <c r="T21" s="458"/>
      <c r="U21" s="461"/>
      <c r="V21" s="464"/>
      <c r="W21" s="464"/>
      <c r="X21" s="464"/>
    </row>
    <row r="22" spans="1:30" ht="15.75" customHeight="1" x14ac:dyDescent="0.25">
      <c r="A22" s="459"/>
      <c r="B22" s="459"/>
      <c r="C22" s="459"/>
      <c r="D22" s="459"/>
      <c r="E22" s="459"/>
      <c r="F22" s="459"/>
      <c r="G22" s="459"/>
      <c r="H22" s="459"/>
      <c r="I22" s="459"/>
      <c r="J22" s="459"/>
      <c r="K22" s="459"/>
      <c r="L22" s="459"/>
      <c r="M22" s="459"/>
      <c r="N22" s="459"/>
      <c r="O22" s="459"/>
      <c r="P22" s="459"/>
      <c r="Q22" s="459"/>
      <c r="R22" s="459"/>
      <c r="S22" s="459"/>
      <c r="T22" s="459"/>
      <c r="U22" s="462"/>
      <c r="V22" s="465"/>
      <c r="W22" s="465"/>
      <c r="X22" s="465"/>
    </row>
    <row r="23" spans="1:30" ht="15" customHeight="1" x14ac:dyDescent="0.25">
      <c r="A23" s="469">
        <v>5</v>
      </c>
      <c r="B23" s="469" t="e">
        <f>IF(#REF!="Corrupción_O_LA_FT",#REF!,IF(#REF!="Gestión","No valorar",""))</f>
        <v>#REF!</v>
      </c>
      <c r="C23" s="469"/>
      <c r="D23" s="469"/>
      <c r="E23" s="469"/>
      <c r="F23" s="469"/>
      <c r="G23" s="469"/>
      <c r="H23" s="469"/>
      <c r="I23" s="469"/>
      <c r="J23" s="469"/>
      <c r="K23" s="469"/>
      <c r="L23" s="469"/>
      <c r="M23" s="469"/>
      <c r="N23" s="469"/>
      <c r="O23" s="469"/>
      <c r="P23" s="469"/>
      <c r="Q23" s="469"/>
      <c r="R23" s="469"/>
      <c r="S23" s="469"/>
      <c r="T23" s="469"/>
      <c r="U23" s="470"/>
      <c r="V23" s="471">
        <f>COUNTIF(C23:U23,"SI")</f>
        <v>0</v>
      </c>
      <c r="W23" s="471">
        <f>COUNTIF(C23:U23,"NO")</f>
        <v>0</v>
      </c>
      <c r="X23" s="463" t="str">
        <f>IF(OR(R23="SI",V23&gt;11),"CATASTRÓFICO",IF(V23&gt;5,"MAYOR",IF(V23&gt;0,"MODERADO","")))</f>
        <v/>
      </c>
    </row>
    <row r="24" spans="1:30" ht="15" customHeight="1" x14ac:dyDescent="0.25">
      <c r="A24" s="458"/>
      <c r="B24" s="458"/>
      <c r="C24" s="458"/>
      <c r="D24" s="458"/>
      <c r="E24" s="458"/>
      <c r="F24" s="458"/>
      <c r="G24" s="458"/>
      <c r="H24" s="458"/>
      <c r="I24" s="458"/>
      <c r="J24" s="458"/>
      <c r="K24" s="458"/>
      <c r="L24" s="458"/>
      <c r="M24" s="458"/>
      <c r="N24" s="458"/>
      <c r="O24" s="458"/>
      <c r="P24" s="458"/>
      <c r="Q24" s="458"/>
      <c r="R24" s="458"/>
      <c r="S24" s="458"/>
      <c r="T24" s="458"/>
      <c r="U24" s="461"/>
      <c r="V24" s="464"/>
      <c r="W24" s="464"/>
      <c r="X24" s="464"/>
    </row>
    <row r="25" spans="1:30" ht="15" customHeight="1" x14ac:dyDescent="0.25">
      <c r="A25" s="458"/>
      <c r="B25" s="458"/>
      <c r="C25" s="458"/>
      <c r="D25" s="458"/>
      <c r="E25" s="458"/>
      <c r="F25" s="458"/>
      <c r="G25" s="458"/>
      <c r="H25" s="458"/>
      <c r="I25" s="458"/>
      <c r="J25" s="458"/>
      <c r="K25" s="458"/>
      <c r="L25" s="458"/>
      <c r="M25" s="458"/>
      <c r="N25" s="458"/>
      <c r="O25" s="458"/>
      <c r="P25" s="458"/>
      <c r="Q25" s="458"/>
      <c r="R25" s="458"/>
      <c r="S25" s="458"/>
      <c r="T25" s="458"/>
      <c r="U25" s="461"/>
      <c r="V25" s="464"/>
      <c r="W25" s="464"/>
      <c r="X25" s="464"/>
    </row>
    <row r="26" spans="1:30" ht="15" customHeight="1" x14ac:dyDescent="0.25">
      <c r="A26" s="458"/>
      <c r="B26" s="458"/>
      <c r="C26" s="458"/>
      <c r="D26" s="458"/>
      <c r="E26" s="458"/>
      <c r="F26" s="458"/>
      <c r="G26" s="458"/>
      <c r="H26" s="458"/>
      <c r="I26" s="458"/>
      <c r="J26" s="458"/>
      <c r="K26" s="458"/>
      <c r="L26" s="458"/>
      <c r="M26" s="458"/>
      <c r="N26" s="458"/>
      <c r="O26" s="458"/>
      <c r="P26" s="458"/>
      <c r="Q26" s="458"/>
      <c r="R26" s="458"/>
      <c r="S26" s="458"/>
      <c r="T26" s="458"/>
      <c r="U26" s="461"/>
      <c r="V26" s="464"/>
      <c r="W26" s="464"/>
      <c r="X26" s="464"/>
    </row>
    <row r="27" spans="1:30" ht="15.75" customHeight="1" x14ac:dyDescent="0.25">
      <c r="A27" s="459"/>
      <c r="B27" s="459"/>
      <c r="C27" s="459"/>
      <c r="D27" s="459"/>
      <c r="E27" s="459"/>
      <c r="F27" s="459"/>
      <c r="G27" s="459"/>
      <c r="H27" s="459"/>
      <c r="I27" s="459"/>
      <c r="J27" s="459"/>
      <c r="K27" s="459"/>
      <c r="L27" s="459"/>
      <c r="M27" s="459"/>
      <c r="N27" s="459"/>
      <c r="O27" s="459"/>
      <c r="P27" s="459"/>
      <c r="Q27" s="459"/>
      <c r="R27" s="459"/>
      <c r="S27" s="459"/>
      <c r="T27" s="459"/>
      <c r="U27" s="462"/>
      <c r="V27" s="465"/>
      <c r="W27" s="465"/>
      <c r="X27" s="465"/>
    </row>
    <row r="28" spans="1:30" ht="15" customHeight="1" x14ac:dyDescent="0.25">
      <c r="A28" s="469">
        <v>6</v>
      </c>
      <c r="B28" s="469" t="e">
        <f>IF(#REF!="Corrupción_O_LA_FT",#REF!,IF(#REF!="Gestión","No valorar",""))</f>
        <v>#REF!</v>
      </c>
      <c r="C28" s="469"/>
      <c r="D28" s="469"/>
      <c r="E28" s="469"/>
      <c r="F28" s="469"/>
      <c r="G28" s="469"/>
      <c r="H28" s="469"/>
      <c r="I28" s="469"/>
      <c r="J28" s="469"/>
      <c r="K28" s="469"/>
      <c r="L28" s="469"/>
      <c r="M28" s="469"/>
      <c r="N28" s="469"/>
      <c r="O28" s="469"/>
      <c r="P28" s="469"/>
      <c r="Q28" s="469"/>
      <c r="R28" s="469"/>
      <c r="S28" s="469"/>
      <c r="T28" s="469"/>
      <c r="U28" s="470"/>
      <c r="V28" s="471">
        <f>COUNTIF(C28:U28,"SI")</f>
        <v>0</v>
      </c>
      <c r="W28" s="471">
        <f>COUNTIF(C28:U28,"NO")</f>
        <v>0</v>
      </c>
      <c r="X28" s="463" t="str">
        <f>IF(OR(R28="SI",V28&gt;11),"CATASTRÓFICO",IF(V28&gt;5,"MAYOR",IF(V28&gt;0,"MODERADO","")))</f>
        <v/>
      </c>
    </row>
    <row r="29" spans="1:30" ht="15" customHeight="1" x14ac:dyDescent="0.25">
      <c r="A29" s="458"/>
      <c r="B29" s="458"/>
      <c r="C29" s="458"/>
      <c r="D29" s="458"/>
      <c r="E29" s="458"/>
      <c r="F29" s="458"/>
      <c r="G29" s="458"/>
      <c r="H29" s="458"/>
      <c r="I29" s="458"/>
      <c r="J29" s="458"/>
      <c r="K29" s="458"/>
      <c r="L29" s="458"/>
      <c r="M29" s="458"/>
      <c r="N29" s="458"/>
      <c r="O29" s="458"/>
      <c r="P29" s="458"/>
      <c r="Q29" s="458"/>
      <c r="R29" s="458"/>
      <c r="S29" s="458"/>
      <c r="T29" s="458"/>
      <c r="U29" s="461"/>
      <c r="V29" s="464"/>
      <c r="W29" s="464"/>
      <c r="X29" s="464"/>
    </row>
    <row r="30" spans="1:30" ht="15" customHeight="1" x14ac:dyDescent="0.25">
      <c r="A30" s="458"/>
      <c r="B30" s="458"/>
      <c r="C30" s="458"/>
      <c r="D30" s="458"/>
      <c r="E30" s="458"/>
      <c r="F30" s="458"/>
      <c r="G30" s="458"/>
      <c r="H30" s="458"/>
      <c r="I30" s="458"/>
      <c r="J30" s="458"/>
      <c r="K30" s="458"/>
      <c r="L30" s="458"/>
      <c r="M30" s="458"/>
      <c r="N30" s="458"/>
      <c r="O30" s="458"/>
      <c r="P30" s="458"/>
      <c r="Q30" s="458"/>
      <c r="R30" s="458"/>
      <c r="S30" s="458"/>
      <c r="T30" s="458"/>
      <c r="U30" s="461"/>
      <c r="V30" s="464"/>
      <c r="W30" s="464"/>
      <c r="X30" s="464"/>
    </row>
    <row r="31" spans="1:30" ht="15" customHeight="1" x14ac:dyDescent="0.25">
      <c r="A31" s="458"/>
      <c r="B31" s="458"/>
      <c r="C31" s="458"/>
      <c r="D31" s="458"/>
      <c r="E31" s="458"/>
      <c r="F31" s="458"/>
      <c r="G31" s="458"/>
      <c r="H31" s="458"/>
      <c r="I31" s="458"/>
      <c r="J31" s="458"/>
      <c r="K31" s="458"/>
      <c r="L31" s="458"/>
      <c r="M31" s="458"/>
      <c r="N31" s="458"/>
      <c r="O31" s="458"/>
      <c r="P31" s="458"/>
      <c r="Q31" s="458"/>
      <c r="R31" s="458"/>
      <c r="S31" s="458"/>
      <c r="T31" s="458"/>
      <c r="U31" s="461"/>
      <c r="V31" s="464"/>
      <c r="W31" s="464"/>
      <c r="X31" s="464"/>
    </row>
    <row r="32" spans="1:30" ht="15.75" customHeight="1" x14ac:dyDescent="0.25">
      <c r="A32" s="459"/>
      <c r="B32" s="459"/>
      <c r="C32" s="459"/>
      <c r="D32" s="459"/>
      <c r="E32" s="459"/>
      <c r="F32" s="459"/>
      <c r="G32" s="459"/>
      <c r="H32" s="459"/>
      <c r="I32" s="459"/>
      <c r="J32" s="459"/>
      <c r="K32" s="459"/>
      <c r="L32" s="459"/>
      <c r="M32" s="459"/>
      <c r="N32" s="459"/>
      <c r="O32" s="459"/>
      <c r="P32" s="459"/>
      <c r="Q32" s="459"/>
      <c r="R32" s="459"/>
      <c r="S32" s="459"/>
      <c r="T32" s="459"/>
      <c r="U32" s="462"/>
      <c r="V32" s="465"/>
      <c r="W32" s="465"/>
      <c r="X32" s="465"/>
    </row>
    <row r="33" spans="1:24" ht="15" customHeight="1" x14ac:dyDescent="0.25">
      <c r="A33" s="469">
        <v>7</v>
      </c>
      <c r="B33" s="469" t="e">
        <f>IF(#REF!="Corrupción_O_LA_FT",#REF!,IF(#REF!="Gestión","No valorar",""))</f>
        <v>#REF!</v>
      </c>
      <c r="C33" s="469"/>
      <c r="D33" s="469"/>
      <c r="E33" s="469"/>
      <c r="F33" s="469"/>
      <c r="G33" s="469"/>
      <c r="H33" s="469"/>
      <c r="I33" s="469"/>
      <c r="J33" s="469"/>
      <c r="K33" s="469"/>
      <c r="L33" s="469"/>
      <c r="M33" s="469"/>
      <c r="N33" s="469"/>
      <c r="O33" s="469"/>
      <c r="P33" s="469"/>
      <c r="Q33" s="469"/>
      <c r="R33" s="469"/>
      <c r="S33" s="469"/>
      <c r="T33" s="469"/>
      <c r="U33" s="470"/>
      <c r="V33" s="471">
        <f>COUNTIF(C33:U33,"SI")</f>
        <v>0</v>
      </c>
      <c r="W33" s="471">
        <f>COUNTIF(C33:U33,"NO")</f>
        <v>0</v>
      </c>
      <c r="X33" s="463" t="str">
        <f>IF(OR(R33="SI",V33&gt;11),"CATASTRÓFICO",IF(V33&gt;5,"MAYOR",IF(V33&gt;0,"MODERADO","")))</f>
        <v/>
      </c>
    </row>
    <row r="34" spans="1:24" ht="15" customHeight="1" x14ac:dyDescent="0.25">
      <c r="A34" s="458"/>
      <c r="B34" s="458"/>
      <c r="C34" s="458"/>
      <c r="D34" s="458"/>
      <c r="E34" s="458"/>
      <c r="F34" s="458"/>
      <c r="G34" s="458"/>
      <c r="H34" s="458"/>
      <c r="I34" s="458"/>
      <c r="J34" s="458"/>
      <c r="K34" s="458"/>
      <c r="L34" s="458"/>
      <c r="M34" s="458"/>
      <c r="N34" s="458"/>
      <c r="O34" s="458"/>
      <c r="P34" s="458"/>
      <c r="Q34" s="458"/>
      <c r="R34" s="458"/>
      <c r="S34" s="458"/>
      <c r="T34" s="458"/>
      <c r="U34" s="461"/>
      <c r="V34" s="464"/>
      <c r="W34" s="464"/>
      <c r="X34" s="464"/>
    </row>
    <row r="35" spans="1:24" ht="15" customHeight="1" x14ac:dyDescent="0.25">
      <c r="A35" s="458"/>
      <c r="B35" s="458"/>
      <c r="C35" s="458"/>
      <c r="D35" s="458"/>
      <c r="E35" s="458"/>
      <c r="F35" s="458"/>
      <c r="G35" s="458"/>
      <c r="H35" s="458"/>
      <c r="I35" s="458"/>
      <c r="J35" s="458"/>
      <c r="K35" s="458"/>
      <c r="L35" s="458"/>
      <c r="M35" s="458"/>
      <c r="N35" s="458"/>
      <c r="O35" s="458"/>
      <c r="P35" s="458"/>
      <c r="Q35" s="458"/>
      <c r="R35" s="458"/>
      <c r="S35" s="458"/>
      <c r="T35" s="458"/>
      <c r="U35" s="461"/>
      <c r="V35" s="464"/>
      <c r="W35" s="464"/>
      <c r="X35" s="464"/>
    </row>
    <row r="36" spans="1:24" ht="15" customHeight="1" x14ac:dyDescent="0.25">
      <c r="A36" s="458"/>
      <c r="B36" s="458"/>
      <c r="C36" s="458"/>
      <c r="D36" s="458"/>
      <c r="E36" s="458"/>
      <c r="F36" s="458"/>
      <c r="G36" s="458"/>
      <c r="H36" s="458"/>
      <c r="I36" s="458"/>
      <c r="J36" s="458"/>
      <c r="K36" s="458"/>
      <c r="L36" s="458"/>
      <c r="M36" s="458"/>
      <c r="N36" s="458"/>
      <c r="O36" s="458"/>
      <c r="P36" s="458"/>
      <c r="Q36" s="458"/>
      <c r="R36" s="458"/>
      <c r="S36" s="458"/>
      <c r="T36" s="458"/>
      <c r="U36" s="461"/>
      <c r="V36" s="464"/>
      <c r="W36" s="464"/>
      <c r="X36" s="464"/>
    </row>
    <row r="37" spans="1:24" ht="15.75" customHeight="1" x14ac:dyDescent="0.25">
      <c r="A37" s="459"/>
      <c r="B37" s="459"/>
      <c r="C37" s="459"/>
      <c r="D37" s="459"/>
      <c r="E37" s="459"/>
      <c r="F37" s="459"/>
      <c r="G37" s="459"/>
      <c r="H37" s="459"/>
      <c r="I37" s="459"/>
      <c r="J37" s="459"/>
      <c r="K37" s="459"/>
      <c r="L37" s="459"/>
      <c r="M37" s="459"/>
      <c r="N37" s="459"/>
      <c r="O37" s="459"/>
      <c r="P37" s="459"/>
      <c r="Q37" s="459"/>
      <c r="R37" s="459"/>
      <c r="S37" s="459"/>
      <c r="T37" s="459"/>
      <c r="U37" s="462"/>
      <c r="V37" s="465"/>
      <c r="W37" s="465"/>
      <c r="X37" s="465"/>
    </row>
    <row r="38" spans="1:24" ht="15" customHeight="1" x14ac:dyDescent="0.25">
      <c r="A38" s="469">
        <v>8</v>
      </c>
      <c r="B38" s="469" t="e">
        <f>IF(#REF!="Corrupción_O_LA_FT",#REF!,IF(#REF!="Gestión","No valorar",""))</f>
        <v>#REF!</v>
      </c>
      <c r="C38" s="469"/>
      <c r="D38" s="469"/>
      <c r="E38" s="469"/>
      <c r="F38" s="469"/>
      <c r="G38" s="469"/>
      <c r="H38" s="469"/>
      <c r="I38" s="469"/>
      <c r="J38" s="469"/>
      <c r="K38" s="469"/>
      <c r="L38" s="469"/>
      <c r="M38" s="469"/>
      <c r="N38" s="469"/>
      <c r="O38" s="469"/>
      <c r="P38" s="469"/>
      <c r="Q38" s="469"/>
      <c r="R38" s="469"/>
      <c r="S38" s="469"/>
      <c r="T38" s="469"/>
      <c r="U38" s="470"/>
      <c r="V38" s="471">
        <f>COUNTIF(C38:U38,"SI")</f>
        <v>0</v>
      </c>
      <c r="W38" s="471">
        <f>COUNTIF(C38:U38,"NO")</f>
        <v>0</v>
      </c>
      <c r="X38" s="463" t="str">
        <f>IF(OR(R38="SI",V38&gt;11),"CATASTRÓFICO",IF(V38&gt;5,"MAYOR",IF(V38&gt;0,"MODERADO","")))</f>
        <v/>
      </c>
    </row>
    <row r="39" spans="1:24" ht="15" customHeight="1" x14ac:dyDescent="0.25">
      <c r="A39" s="458"/>
      <c r="B39" s="458"/>
      <c r="C39" s="458"/>
      <c r="D39" s="458"/>
      <c r="E39" s="458"/>
      <c r="F39" s="458"/>
      <c r="G39" s="458"/>
      <c r="H39" s="458"/>
      <c r="I39" s="458"/>
      <c r="J39" s="458"/>
      <c r="K39" s="458"/>
      <c r="L39" s="458"/>
      <c r="M39" s="458"/>
      <c r="N39" s="458"/>
      <c r="O39" s="458"/>
      <c r="P39" s="458"/>
      <c r="Q39" s="458"/>
      <c r="R39" s="458"/>
      <c r="S39" s="458"/>
      <c r="T39" s="458"/>
      <c r="U39" s="461"/>
      <c r="V39" s="464"/>
      <c r="W39" s="464"/>
      <c r="X39" s="464"/>
    </row>
    <row r="40" spans="1:24" ht="15" customHeight="1" x14ac:dyDescent="0.25">
      <c r="A40" s="458"/>
      <c r="B40" s="458"/>
      <c r="C40" s="458"/>
      <c r="D40" s="458"/>
      <c r="E40" s="458"/>
      <c r="F40" s="458"/>
      <c r="G40" s="458"/>
      <c r="H40" s="458"/>
      <c r="I40" s="458"/>
      <c r="J40" s="458"/>
      <c r="K40" s="458"/>
      <c r="L40" s="458"/>
      <c r="M40" s="458"/>
      <c r="N40" s="458"/>
      <c r="O40" s="458"/>
      <c r="P40" s="458"/>
      <c r="Q40" s="458"/>
      <c r="R40" s="458"/>
      <c r="S40" s="458"/>
      <c r="T40" s="458"/>
      <c r="U40" s="461"/>
      <c r="V40" s="464"/>
      <c r="W40" s="464"/>
      <c r="X40" s="464"/>
    </row>
    <row r="41" spans="1:24" ht="15" customHeight="1" x14ac:dyDescent="0.25">
      <c r="A41" s="458"/>
      <c r="B41" s="458"/>
      <c r="C41" s="458"/>
      <c r="D41" s="458"/>
      <c r="E41" s="458"/>
      <c r="F41" s="458"/>
      <c r="G41" s="458"/>
      <c r="H41" s="458"/>
      <c r="I41" s="458"/>
      <c r="J41" s="458"/>
      <c r="K41" s="458"/>
      <c r="L41" s="458"/>
      <c r="M41" s="458"/>
      <c r="N41" s="458"/>
      <c r="O41" s="458"/>
      <c r="P41" s="458"/>
      <c r="Q41" s="458"/>
      <c r="R41" s="458"/>
      <c r="S41" s="458"/>
      <c r="T41" s="458"/>
      <c r="U41" s="461"/>
      <c r="V41" s="464"/>
      <c r="W41" s="464"/>
      <c r="X41" s="464"/>
    </row>
    <row r="42" spans="1:24" ht="15.75" customHeight="1" x14ac:dyDescent="0.25">
      <c r="A42" s="459"/>
      <c r="B42" s="459"/>
      <c r="C42" s="459"/>
      <c r="D42" s="459"/>
      <c r="E42" s="459"/>
      <c r="F42" s="459"/>
      <c r="G42" s="459"/>
      <c r="H42" s="459"/>
      <c r="I42" s="459"/>
      <c r="J42" s="459"/>
      <c r="K42" s="459"/>
      <c r="L42" s="459"/>
      <c r="M42" s="459"/>
      <c r="N42" s="459"/>
      <c r="O42" s="459"/>
      <c r="P42" s="459"/>
      <c r="Q42" s="459"/>
      <c r="R42" s="459"/>
      <c r="S42" s="459"/>
      <c r="T42" s="459"/>
      <c r="U42" s="462"/>
      <c r="V42" s="465"/>
      <c r="W42" s="465"/>
      <c r="X42" s="465"/>
    </row>
    <row r="43" spans="1:24" ht="15" customHeight="1" x14ac:dyDescent="0.25">
      <c r="A43" s="469">
        <v>9</v>
      </c>
      <c r="B43" s="469" t="e">
        <f>IF(#REF!="Corrupción_O_LA_FT",#REF!,IF(#REF!="Gestión","No valorar",""))</f>
        <v>#REF!</v>
      </c>
      <c r="C43" s="469"/>
      <c r="D43" s="469"/>
      <c r="E43" s="469"/>
      <c r="F43" s="469"/>
      <c r="G43" s="469"/>
      <c r="H43" s="469"/>
      <c r="I43" s="469"/>
      <c r="J43" s="469"/>
      <c r="K43" s="469"/>
      <c r="L43" s="469"/>
      <c r="M43" s="469"/>
      <c r="N43" s="469"/>
      <c r="O43" s="469"/>
      <c r="P43" s="469"/>
      <c r="Q43" s="469"/>
      <c r="R43" s="469"/>
      <c r="S43" s="469"/>
      <c r="T43" s="469"/>
      <c r="U43" s="470"/>
      <c r="V43" s="471">
        <f>COUNTIF(C43:U43,"SI")</f>
        <v>0</v>
      </c>
      <c r="W43" s="471">
        <f>COUNTIF(C43:U43,"NO")</f>
        <v>0</v>
      </c>
      <c r="X43" s="463" t="str">
        <f>IF(OR(R43="SI",V43&gt;11),"CATASTRÓFICO",IF(V43&gt;5,"MAYOR",IF(V43&gt;0,"MODERADO","")))</f>
        <v/>
      </c>
    </row>
    <row r="44" spans="1:24" ht="15" customHeight="1" x14ac:dyDescent="0.25">
      <c r="A44" s="458"/>
      <c r="B44" s="458"/>
      <c r="C44" s="458"/>
      <c r="D44" s="458"/>
      <c r="E44" s="458"/>
      <c r="F44" s="458"/>
      <c r="G44" s="458"/>
      <c r="H44" s="458"/>
      <c r="I44" s="458"/>
      <c r="J44" s="458"/>
      <c r="K44" s="458"/>
      <c r="L44" s="458"/>
      <c r="M44" s="458"/>
      <c r="N44" s="458"/>
      <c r="O44" s="458"/>
      <c r="P44" s="458"/>
      <c r="Q44" s="458"/>
      <c r="R44" s="458"/>
      <c r="S44" s="458"/>
      <c r="T44" s="458"/>
      <c r="U44" s="461"/>
      <c r="V44" s="464"/>
      <c r="W44" s="464"/>
      <c r="X44" s="464"/>
    </row>
    <row r="45" spans="1:24" ht="15" customHeight="1" x14ac:dyDescent="0.25">
      <c r="A45" s="458"/>
      <c r="B45" s="458"/>
      <c r="C45" s="458"/>
      <c r="D45" s="458"/>
      <c r="E45" s="458"/>
      <c r="F45" s="458"/>
      <c r="G45" s="458"/>
      <c r="H45" s="458"/>
      <c r="I45" s="458"/>
      <c r="J45" s="458"/>
      <c r="K45" s="458"/>
      <c r="L45" s="458"/>
      <c r="M45" s="458"/>
      <c r="N45" s="458"/>
      <c r="O45" s="458"/>
      <c r="P45" s="458"/>
      <c r="Q45" s="458"/>
      <c r="R45" s="458"/>
      <c r="S45" s="458"/>
      <c r="T45" s="458"/>
      <c r="U45" s="461"/>
      <c r="V45" s="464"/>
      <c r="W45" s="464"/>
      <c r="X45" s="464"/>
    </row>
    <row r="46" spans="1:24" ht="15" customHeight="1" x14ac:dyDescent="0.25">
      <c r="A46" s="458"/>
      <c r="B46" s="458"/>
      <c r="C46" s="458"/>
      <c r="D46" s="458"/>
      <c r="E46" s="458"/>
      <c r="F46" s="458"/>
      <c r="G46" s="458"/>
      <c r="H46" s="458"/>
      <c r="I46" s="458"/>
      <c r="J46" s="458"/>
      <c r="K46" s="458"/>
      <c r="L46" s="458"/>
      <c r="M46" s="458"/>
      <c r="N46" s="458"/>
      <c r="O46" s="458"/>
      <c r="P46" s="458"/>
      <c r="Q46" s="458"/>
      <c r="R46" s="458"/>
      <c r="S46" s="458"/>
      <c r="T46" s="458"/>
      <c r="U46" s="461"/>
      <c r="V46" s="464"/>
      <c r="W46" s="464"/>
      <c r="X46" s="464"/>
    </row>
    <row r="47" spans="1:24" ht="15.75" customHeight="1" x14ac:dyDescent="0.25">
      <c r="A47" s="459"/>
      <c r="B47" s="459"/>
      <c r="C47" s="459"/>
      <c r="D47" s="459"/>
      <c r="E47" s="459"/>
      <c r="F47" s="459"/>
      <c r="G47" s="459"/>
      <c r="H47" s="459"/>
      <c r="I47" s="459"/>
      <c r="J47" s="459"/>
      <c r="K47" s="459"/>
      <c r="L47" s="459"/>
      <c r="M47" s="459"/>
      <c r="N47" s="459"/>
      <c r="O47" s="459"/>
      <c r="P47" s="459"/>
      <c r="Q47" s="459"/>
      <c r="R47" s="459"/>
      <c r="S47" s="459"/>
      <c r="T47" s="459"/>
      <c r="U47" s="462"/>
      <c r="V47" s="465"/>
      <c r="W47" s="465"/>
      <c r="X47" s="465"/>
    </row>
    <row r="48" spans="1:24" ht="15" customHeight="1" x14ac:dyDescent="0.25">
      <c r="A48" s="469">
        <v>10</v>
      </c>
      <c r="B48" s="469" t="e">
        <f>IF(#REF!="Corrupción_O_LA_FT",#REF!,IF(#REF!="Gestión","No valorar",""))</f>
        <v>#REF!</v>
      </c>
      <c r="C48" s="469"/>
      <c r="D48" s="469"/>
      <c r="E48" s="469"/>
      <c r="F48" s="469"/>
      <c r="G48" s="469"/>
      <c r="H48" s="469"/>
      <c r="I48" s="469"/>
      <c r="J48" s="469"/>
      <c r="K48" s="469"/>
      <c r="L48" s="469"/>
      <c r="M48" s="469"/>
      <c r="N48" s="469"/>
      <c r="O48" s="469"/>
      <c r="P48" s="469"/>
      <c r="Q48" s="469"/>
      <c r="R48" s="469"/>
      <c r="S48" s="469"/>
      <c r="T48" s="469"/>
      <c r="U48" s="470"/>
      <c r="V48" s="471">
        <f>COUNTIF(C48:U48,"SI")</f>
        <v>0</v>
      </c>
      <c r="W48" s="471">
        <f>COUNTIF(C48:U48,"NO")</f>
        <v>0</v>
      </c>
      <c r="X48" s="463" t="str">
        <f>IF(OR(R48="SI",V48&gt;11),"CATASTRÓFICO",IF(V48&gt;5,"MAYOR",IF(V48&gt;0,"MODERADO","")))</f>
        <v/>
      </c>
    </row>
    <row r="49" spans="1:24" ht="15" customHeight="1" x14ac:dyDescent="0.25">
      <c r="A49" s="458"/>
      <c r="B49" s="458"/>
      <c r="C49" s="458"/>
      <c r="D49" s="458"/>
      <c r="E49" s="458"/>
      <c r="F49" s="458"/>
      <c r="G49" s="458"/>
      <c r="H49" s="458"/>
      <c r="I49" s="458"/>
      <c r="J49" s="458"/>
      <c r="K49" s="458"/>
      <c r="L49" s="458"/>
      <c r="M49" s="458"/>
      <c r="N49" s="458"/>
      <c r="O49" s="458"/>
      <c r="P49" s="458"/>
      <c r="Q49" s="458"/>
      <c r="R49" s="458"/>
      <c r="S49" s="458"/>
      <c r="T49" s="458"/>
      <c r="U49" s="461"/>
      <c r="V49" s="464"/>
      <c r="W49" s="464"/>
      <c r="X49" s="464"/>
    </row>
    <row r="50" spans="1:24" ht="15" customHeight="1" x14ac:dyDescent="0.25">
      <c r="A50" s="458"/>
      <c r="B50" s="458"/>
      <c r="C50" s="458"/>
      <c r="D50" s="458"/>
      <c r="E50" s="458"/>
      <c r="F50" s="458"/>
      <c r="G50" s="458"/>
      <c r="H50" s="458"/>
      <c r="I50" s="458"/>
      <c r="J50" s="458"/>
      <c r="K50" s="458"/>
      <c r="L50" s="458"/>
      <c r="M50" s="458"/>
      <c r="N50" s="458"/>
      <c r="O50" s="458"/>
      <c r="P50" s="458"/>
      <c r="Q50" s="458"/>
      <c r="R50" s="458"/>
      <c r="S50" s="458"/>
      <c r="T50" s="458"/>
      <c r="U50" s="461"/>
      <c r="V50" s="464"/>
      <c r="W50" s="464"/>
      <c r="X50" s="464"/>
    </row>
    <row r="51" spans="1:24" ht="15" customHeight="1" x14ac:dyDescent="0.25">
      <c r="A51" s="458"/>
      <c r="B51" s="458"/>
      <c r="C51" s="458"/>
      <c r="D51" s="458"/>
      <c r="E51" s="458"/>
      <c r="F51" s="458"/>
      <c r="G51" s="458"/>
      <c r="H51" s="458"/>
      <c r="I51" s="458"/>
      <c r="J51" s="458"/>
      <c r="K51" s="458"/>
      <c r="L51" s="458"/>
      <c r="M51" s="458"/>
      <c r="N51" s="458"/>
      <c r="O51" s="458"/>
      <c r="P51" s="458"/>
      <c r="Q51" s="458"/>
      <c r="R51" s="458"/>
      <c r="S51" s="458"/>
      <c r="T51" s="458"/>
      <c r="U51" s="461"/>
      <c r="V51" s="464"/>
      <c r="W51" s="464"/>
      <c r="X51" s="464"/>
    </row>
    <row r="52" spans="1:24" ht="15.75" customHeight="1" x14ac:dyDescent="0.25">
      <c r="A52" s="459"/>
      <c r="B52" s="459"/>
      <c r="C52" s="459"/>
      <c r="D52" s="459"/>
      <c r="E52" s="459"/>
      <c r="F52" s="459"/>
      <c r="G52" s="459"/>
      <c r="H52" s="459"/>
      <c r="I52" s="459"/>
      <c r="J52" s="459"/>
      <c r="K52" s="459"/>
      <c r="L52" s="459"/>
      <c r="M52" s="459"/>
      <c r="N52" s="459"/>
      <c r="O52" s="459"/>
      <c r="P52" s="459"/>
      <c r="Q52" s="459"/>
      <c r="R52" s="459"/>
      <c r="S52" s="459"/>
      <c r="T52" s="459"/>
      <c r="U52" s="462"/>
      <c r="V52" s="465"/>
      <c r="W52" s="465"/>
      <c r="X52" s="465"/>
    </row>
    <row r="53" spans="1:24" ht="15" customHeight="1" x14ac:dyDescent="0.25">
      <c r="A53" s="469">
        <v>11</v>
      </c>
      <c r="B53" s="469" t="e">
        <f>IF(#REF!="Corrupción_O_LA_FT",#REF!,IF(#REF!="Gestión","No valorar",""))</f>
        <v>#REF!</v>
      </c>
      <c r="C53" s="469"/>
      <c r="D53" s="469"/>
      <c r="E53" s="469"/>
      <c r="F53" s="469"/>
      <c r="G53" s="469"/>
      <c r="H53" s="469"/>
      <c r="I53" s="469"/>
      <c r="J53" s="469"/>
      <c r="K53" s="469"/>
      <c r="L53" s="469"/>
      <c r="M53" s="469"/>
      <c r="N53" s="469"/>
      <c r="O53" s="469"/>
      <c r="P53" s="469"/>
      <c r="Q53" s="469"/>
      <c r="R53" s="469"/>
      <c r="S53" s="469"/>
      <c r="T53" s="469"/>
      <c r="U53" s="470"/>
      <c r="V53" s="471">
        <f>COUNTIF(C53:U53,"SI")</f>
        <v>0</v>
      </c>
      <c r="W53" s="471">
        <f>COUNTIF(C53:U53,"NO")</f>
        <v>0</v>
      </c>
      <c r="X53" s="463" t="str">
        <f>IF(OR(R53="SI",V53&gt;11),"CATASTRÓFICO",IF(V53&gt;5,"MAYOR",IF(V53&gt;0,"MODERADO","")))</f>
        <v/>
      </c>
    </row>
    <row r="54" spans="1:24" ht="15" customHeight="1" x14ac:dyDescent="0.25">
      <c r="A54" s="458"/>
      <c r="B54" s="458"/>
      <c r="C54" s="458"/>
      <c r="D54" s="458"/>
      <c r="E54" s="458"/>
      <c r="F54" s="458"/>
      <c r="G54" s="458"/>
      <c r="H54" s="458"/>
      <c r="I54" s="458"/>
      <c r="J54" s="458"/>
      <c r="K54" s="458"/>
      <c r="L54" s="458"/>
      <c r="M54" s="458"/>
      <c r="N54" s="458"/>
      <c r="O54" s="458"/>
      <c r="P54" s="458"/>
      <c r="Q54" s="458"/>
      <c r="R54" s="458"/>
      <c r="S54" s="458"/>
      <c r="T54" s="458"/>
      <c r="U54" s="461"/>
      <c r="V54" s="464"/>
      <c r="W54" s="464"/>
      <c r="X54" s="464"/>
    </row>
    <row r="55" spans="1:24" ht="15" customHeight="1" x14ac:dyDescent="0.25">
      <c r="A55" s="458"/>
      <c r="B55" s="458"/>
      <c r="C55" s="458"/>
      <c r="D55" s="458"/>
      <c r="E55" s="458"/>
      <c r="F55" s="458"/>
      <c r="G55" s="458"/>
      <c r="H55" s="458"/>
      <c r="I55" s="458"/>
      <c r="J55" s="458"/>
      <c r="K55" s="458"/>
      <c r="L55" s="458"/>
      <c r="M55" s="458"/>
      <c r="N55" s="458"/>
      <c r="O55" s="458"/>
      <c r="P55" s="458"/>
      <c r="Q55" s="458"/>
      <c r="R55" s="458"/>
      <c r="S55" s="458"/>
      <c r="T55" s="458"/>
      <c r="U55" s="461"/>
      <c r="V55" s="464"/>
      <c r="W55" s="464"/>
      <c r="X55" s="464"/>
    </row>
    <row r="56" spans="1:24" ht="15" customHeight="1" x14ac:dyDescent="0.25">
      <c r="A56" s="458"/>
      <c r="B56" s="458"/>
      <c r="C56" s="458"/>
      <c r="D56" s="458"/>
      <c r="E56" s="458"/>
      <c r="F56" s="458"/>
      <c r="G56" s="458"/>
      <c r="H56" s="458"/>
      <c r="I56" s="458"/>
      <c r="J56" s="458"/>
      <c r="K56" s="458"/>
      <c r="L56" s="458"/>
      <c r="M56" s="458"/>
      <c r="N56" s="458"/>
      <c r="O56" s="458"/>
      <c r="P56" s="458"/>
      <c r="Q56" s="458"/>
      <c r="R56" s="458"/>
      <c r="S56" s="458"/>
      <c r="T56" s="458"/>
      <c r="U56" s="461"/>
      <c r="V56" s="464"/>
      <c r="W56" s="464"/>
      <c r="X56" s="464"/>
    </row>
    <row r="57" spans="1:24" ht="15.75" customHeight="1" x14ac:dyDescent="0.25">
      <c r="A57" s="459"/>
      <c r="B57" s="459"/>
      <c r="C57" s="459"/>
      <c r="D57" s="459"/>
      <c r="E57" s="459"/>
      <c r="F57" s="459"/>
      <c r="G57" s="459"/>
      <c r="H57" s="459"/>
      <c r="I57" s="459"/>
      <c r="J57" s="459"/>
      <c r="K57" s="459"/>
      <c r="L57" s="459"/>
      <c r="M57" s="459"/>
      <c r="N57" s="459"/>
      <c r="O57" s="459"/>
      <c r="P57" s="459"/>
      <c r="Q57" s="459"/>
      <c r="R57" s="459"/>
      <c r="S57" s="459"/>
      <c r="T57" s="459"/>
      <c r="U57" s="462"/>
      <c r="V57" s="465"/>
      <c r="W57" s="465"/>
      <c r="X57" s="465"/>
    </row>
    <row r="58" spans="1:24" ht="15" customHeight="1" x14ac:dyDescent="0.25">
      <c r="A58" s="469">
        <v>12</v>
      </c>
      <c r="B58" s="469" t="e">
        <f>IF(#REF!="Corrupción_O_LA_FT",#REF!,IF(#REF!="Gestión","No valorar",""))</f>
        <v>#REF!</v>
      </c>
      <c r="C58" s="469"/>
      <c r="D58" s="469"/>
      <c r="E58" s="469"/>
      <c r="F58" s="469"/>
      <c r="G58" s="469"/>
      <c r="H58" s="469"/>
      <c r="I58" s="469"/>
      <c r="J58" s="469"/>
      <c r="K58" s="469"/>
      <c r="L58" s="469"/>
      <c r="M58" s="469"/>
      <c r="N58" s="469"/>
      <c r="O58" s="469"/>
      <c r="P58" s="469"/>
      <c r="Q58" s="469"/>
      <c r="R58" s="469"/>
      <c r="S58" s="469"/>
      <c r="T58" s="469"/>
      <c r="U58" s="470"/>
      <c r="V58" s="471">
        <f>COUNTIF(C58:U58,"SI")</f>
        <v>0</v>
      </c>
      <c r="W58" s="471">
        <f>COUNTIF(C58:U58,"NO")</f>
        <v>0</v>
      </c>
      <c r="X58" s="463" t="str">
        <f>IF(OR(R58="SI",V58&gt;11),"CATASTRÓFICO",IF(V58&gt;5,"MAYOR",IF(V58&gt;0,"MODERADO","")))</f>
        <v/>
      </c>
    </row>
    <row r="59" spans="1:24" ht="15" customHeight="1" x14ac:dyDescent="0.25">
      <c r="A59" s="458"/>
      <c r="B59" s="458"/>
      <c r="C59" s="458"/>
      <c r="D59" s="458"/>
      <c r="E59" s="458"/>
      <c r="F59" s="458"/>
      <c r="G59" s="458"/>
      <c r="H59" s="458"/>
      <c r="I59" s="458"/>
      <c r="J59" s="458"/>
      <c r="K59" s="458"/>
      <c r="L59" s="458"/>
      <c r="M59" s="458"/>
      <c r="N59" s="458"/>
      <c r="O59" s="458"/>
      <c r="P59" s="458"/>
      <c r="Q59" s="458"/>
      <c r="R59" s="458"/>
      <c r="S59" s="458"/>
      <c r="T59" s="458"/>
      <c r="U59" s="461"/>
      <c r="V59" s="464"/>
      <c r="W59" s="464"/>
      <c r="X59" s="464"/>
    </row>
    <row r="60" spans="1:24" ht="15" customHeight="1" x14ac:dyDescent="0.25">
      <c r="A60" s="458"/>
      <c r="B60" s="458"/>
      <c r="C60" s="458"/>
      <c r="D60" s="458"/>
      <c r="E60" s="458"/>
      <c r="F60" s="458"/>
      <c r="G60" s="458"/>
      <c r="H60" s="458"/>
      <c r="I60" s="458"/>
      <c r="J60" s="458"/>
      <c r="K60" s="458"/>
      <c r="L60" s="458"/>
      <c r="M60" s="458"/>
      <c r="N60" s="458"/>
      <c r="O60" s="458"/>
      <c r="P60" s="458"/>
      <c r="Q60" s="458"/>
      <c r="R60" s="458"/>
      <c r="S60" s="458"/>
      <c r="T60" s="458"/>
      <c r="U60" s="461"/>
      <c r="V60" s="464"/>
      <c r="W60" s="464"/>
      <c r="X60" s="464"/>
    </row>
    <row r="61" spans="1:24" ht="15" customHeight="1" x14ac:dyDescent="0.25">
      <c r="A61" s="458"/>
      <c r="B61" s="458"/>
      <c r="C61" s="458"/>
      <c r="D61" s="458"/>
      <c r="E61" s="458"/>
      <c r="F61" s="458"/>
      <c r="G61" s="458"/>
      <c r="H61" s="458"/>
      <c r="I61" s="458"/>
      <c r="J61" s="458"/>
      <c r="K61" s="458"/>
      <c r="L61" s="458"/>
      <c r="M61" s="458"/>
      <c r="N61" s="458"/>
      <c r="O61" s="458"/>
      <c r="P61" s="458"/>
      <c r="Q61" s="458"/>
      <c r="R61" s="458"/>
      <c r="S61" s="458"/>
      <c r="T61" s="458"/>
      <c r="U61" s="461"/>
      <c r="V61" s="464"/>
      <c r="W61" s="464"/>
      <c r="X61" s="464"/>
    </row>
    <row r="62" spans="1:24" ht="15.75" customHeight="1" x14ac:dyDescent="0.25">
      <c r="A62" s="459"/>
      <c r="B62" s="459"/>
      <c r="C62" s="459"/>
      <c r="D62" s="459"/>
      <c r="E62" s="459"/>
      <c r="F62" s="459"/>
      <c r="G62" s="459"/>
      <c r="H62" s="459"/>
      <c r="I62" s="459"/>
      <c r="J62" s="459"/>
      <c r="K62" s="459"/>
      <c r="L62" s="459"/>
      <c r="M62" s="459"/>
      <c r="N62" s="459"/>
      <c r="O62" s="459"/>
      <c r="P62" s="459"/>
      <c r="Q62" s="459"/>
      <c r="R62" s="459"/>
      <c r="S62" s="459"/>
      <c r="T62" s="459"/>
      <c r="U62" s="462"/>
      <c r="V62" s="465"/>
      <c r="W62" s="465"/>
      <c r="X62" s="465"/>
    </row>
    <row r="63" spans="1:24" ht="15" customHeight="1" x14ac:dyDescent="0.25">
      <c r="A63" s="469">
        <v>13</v>
      </c>
      <c r="B63" s="469" t="e">
        <f>IF(#REF!="Corrupción_O_LA_FT",#REF!,IF(#REF!="Gestión","No valorar",""))</f>
        <v>#REF!</v>
      </c>
      <c r="C63" s="469"/>
      <c r="D63" s="469"/>
      <c r="E63" s="469"/>
      <c r="F63" s="469"/>
      <c r="G63" s="469"/>
      <c r="H63" s="469"/>
      <c r="I63" s="469"/>
      <c r="J63" s="469"/>
      <c r="K63" s="469"/>
      <c r="L63" s="469"/>
      <c r="M63" s="469"/>
      <c r="N63" s="469"/>
      <c r="O63" s="469"/>
      <c r="P63" s="469"/>
      <c r="Q63" s="469"/>
      <c r="R63" s="469"/>
      <c r="S63" s="469"/>
      <c r="T63" s="469"/>
      <c r="U63" s="470"/>
      <c r="V63" s="471">
        <f>COUNTIF(C63:U63,"SI")</f>
        <v>0</v>
      </c>
      <c r="W63" s="471">
        <f>COUNTIF(C63:U63,"NO")</f>
        <v>0</v>
      </c>
      <c r="X63" s="463" t="str">
        <f>IF(OR(R63="SI",V63&gt;11),"CATASTRÓFICO",IF(V63&gt;5,"MAYOR",IF(V63&gt;0,"MODERADO","")))</f>
        <v/>
      </c>
    </row>
    <row r="64" spans="1:24" ht="15" customHeight="1" x14ac:dyDescent="0.25">
      <c r="A64" s="458"/>
      <c r="B64" s="458"/>
      <c r="C64" s="458"/>
      <c r="D64" s="458"/>
      <c r="E64" s="458"/>
      <c r="F64" s="458"/>
      <c r="G64" s="458"/>
      <c r="H64" s="458"/>
      <c r="I64" s="458"/>
      <c r="J64" s="458"/>
      <c r="K64" s="458"/>
      <c r="L64" s="458"/>
      <c r="M64" s="458"/>
      <c r="N64" s="458"/>
      <c r="O64" s="458"/>
      <c r="P64" s="458"/>
      <c r="Q64" s="458"/>
      <c r="R64" s="458"/>
      <c r="S64" s="458"/>
      <c r="T64" s="458"/>
      <c r="U64" s="461"/>
      <c r="V64" s="464"/>
      <c r="W64" s="464"/>
      <c r="X64" s="464"/>
    </row>
    <row r="65" spans="1:24" ht="15" customHeight="1" x14ac:dyDescent="0.25">
      <c r="A65" s="458"/>
      <c r="B65" s="458"/>
      <c r="C65" s="458"/>
      <c r="D65" s="458"/>
      <c r="E65" s="458"/>
      <c r="F65" s="458"/>
      <c r="G65" s="458"/>
      <c r="H65" s="458"/>
      <c r="I65" s="458"/>
      <c r="J65" s="458"/>
      <c r="K65" s="458"/>
      <c r="L65" s="458"/>
      <c r="M65" s="458"/>
      <c r="N65" s="458"/>
      <c r="O65" s="458"/>
      <c r="P65" s="458"/>
      <c r="Q65" s="458"/>
      <c r="R65" s="458"/>
      <c r="S65" s="458"/>
      <c r="T65" s="458"/>
      <c r="U65" s="461"/>
      <c r="V65" s="464"/>
      <c r="W65" s="464"/>
      <c r="X65" s="464"/>
    </row>
    <row r="66" spans="1:24" ht="15" customHeight="1" x14ac:dyDescent="0.25">
      <c r="A66" s="458"/>
      <c r="B66" s="458"/>
      <c r="C66" s="458"/>
      <c r="D66" s="458"/>
      <c r="E66" s="458"/>
      <c r="F66" s="458"/>
      <c r="G66" s="458"/>
      <c r="H66" s="458"/>
      <c r="I66" s="458"/>
      <c r="J66" s="458"/>
      <c r="K66" s="458"/>
      <c r="L66" s="458"/>
      <c r="M66" s="458"/>
      <c r="N66" s="458"/>
      <c r="O66" s="458"/>
      <c r="P66" s="458"/>
      <c r="Q66" s="458"/>
      <c r="R66" s="458"/>
      <c r="S66" s="458"/>
      <c r="T66" s="458"/>
      <c r="U66" s="461"/>
      <c r="V66" s="464"/>
      <c r="W66" s="464"/>
      <c r="X66" s="464"/>
    </row>
    <row r="67" spans="1:24" ht="15.75" customHeight="1" x14ac:dyDescent="0.25">
      <c r="A67" s="459"/>
      <c r="B67" s="459"/>
      <c r="C67" s="459"/>
      <c r="D67" s="459"/>
      <c r="E67" s="459"/>
      <c r="F67" s="459"/>
      <c r="G67" s="459"/>
      <c r="H67" s="459"/>
      <c r="I67" s="459"/>
      <c r="J67" s="459"/>
      <c r="K67" s="459"/>
      <c r="L67" s="459"/>
      <c r="M67" s="459"/>
      <c r="N67" s="459"/>
      <c r="O67" s="459"/>
      <c r="P67" s="459"/>
      <c r="Q67" s="459"/>
      <c r="R67" s="459"/>
      <c r="S67" s="459"/>
      <c r="T67" s="459"/>
      <c r="U67" s="462"/>
      <c r="V67" s="465"/>
      <c r="W67" s="465"/>
      <c r="X67" s="465"/>
    </row>
    <row r="68" spans="1:24" ht="15" customHeight="1" x14ac:dyDescent="0.25">
      <c r="A68" s="469">
        <v>14</v>
      </c>
      <c r="B68" s="469" t="e">
        <f>IF(#REF!="Corrupción_O_LA_FT",#REF!,IF(#REF!="Gestión","No valorar",""))</f>
        <v>#REF!</v>
      </c>
      <c r="C68" s="469"/>
      <c r="D68" s="469"/>
      <c r="E68" s="469"/>
      <c r="F68" s="469"/>
      <c r="G68" s="469"/>
      <c r="H68" s="469"/>
      <c r="I68" s="469"/>
      <c r="J68" s="469"/>
      <c r="K68" s="469"/>
      <c r="L68" s="469"/>
      <c r="M68" s="469"/>
      <c r="N68" s="469"/>
      <c r="O68" s="469"/>
      <c r="P68" s="469"/>
      <c r="Q68" s="469"/>
      <c r="R68" s="469"/>
      <c r="S68" s="469"/>
      <c r="T68" s="469"/>
      <c r="U68" s="470"/>
      <c r="V68" s="471">
        <f>COUNTIF(C68:U68,"SI")</f>
        <v>0</v>
      </c>
      <c r="W68" s="471">
        <f>COUNTIF(C68:U68,"NO")</f>
        <v>0</v>
      </c>
      <c r="X68" s="463" t="str">
        <f>IF(OR(R68="SI",V68&gt;11),"CATASTRÓFICO",IF(V68&gt;5,"MAYOR",IF(V68&gt;0,"MODERADO","")))</f>
        <v/>
      </c>
    </row>
    <row r="69" spans="1:24" ht="15" customHeight="1" x14ac:dyDescent="0.25">
      <c r="A69" s="458"/>
      <c r="B69" s="458"/>
      <c r="C69" s="458"/>
      <c r="D69" s="458"/>
      <c r="E69" s="458"/>
      <c r="F69" s="458"/>
      <c r="G69" s="458"/>
      <c r="H69" s="458"/>
      <c r="I69" s="458"/>
      <c r="J69" s="458"/>
      <c r="K69" s="458"/>
      <c r="L69" s="458"/>
      <c r="M69" s="458"/>
      <c r="N69" s="458"/>
      <c r="O69" s="458"/>
      <c r="P69" s="458"/>
      <c r="Q69" s="458"/>
      <c r="R69" s="458"/>
      <c r="S69" s="458"/>
      <c r="T69" s="458"/>
      <c r="U69" s="461"/>
      <c r="V69" s="464"/>
      <c r="W69" s="464"/>
      <c r="X69" s="464"/>
    </row>
    <row r="70" spans="1:24" ht="15" customHeight="1" x14ac:dyDescent="0.25">
      <c r="A70" s="458"/>
      <c r="B70" s="458"/>
      <c r="C70" s="458"/>
      <c r="D70" s="458"/>
      <c r="E70" s="458"/>
      <c r="F70" s="458"/>
      <c r="G70" s="458"/>
      <c r="H70" s="458"/>
      <c r="I70" s="458"/>
      <c r="J70" s="458"/>
      <c r="K70" s="458"/>
      <c r="L70" s="458"/>
      <c r="M70" s="458"/>
      <c r="N70" s="458"/>
      <c r="O70" s="458"/>
      <c r="P70" s="458"/>
      <c r="Q70" s="458"/>
      <c r="R70" s="458"/>
      <c r="S70" s="458"/>
      <c r="T70" s="458"/>
      <c r="U70" s="461"/>
      <c r="V70" s="464"/>
      <c r="W70" s="464"/>
      <c r="X70" s="464"/>
    </row>
    <row r="71" spans="1:24" ht="15" customHeight="1" x14ac:dyDescent="0.25">
      <c r="A71" s="458"/>
      <c r="B71" s="458"/>
      <c r="C71" s="458"/>
      <c r="D71" s="458"/>
      <c r="E71" s="458"/>
      <c r="F71" s="458"/>
      <c r="G71" s="458"/>
      <c r="H71" s="458"/>
      <c r="I71" s="458"/>
      <c r="J71" s="458"/>
      <c r="K71" s="458"/>
      <c r="L71" s="458"/>
      <c r="M71" s="458"/>
      <c r="N71" s="458"/>
      <c r="O71" s="458"/>
      <c r="P71" s="458"/>
      <c r="Q71" s="458"/>
      <c r="R71" s="458"/>
      <c r="S71" s="458"/>
      <c r="T71" s="458"/>
      <c r="U71" s="461"/>
      <c r="V71" s="464"/>
      <c r="W71" s="464"/>
      <c r="X71" s="464"/>
    </row>
    <row r="72" spans="1:24" ht="15.75" customHeight="1" x14ac:dyDescent="0.25">
      <c r="A72" s="459"/>
      <c r="B72" s="459"/>
      <c r="C72" s="459"/>
      <c r="D72" s="459"/>
      <c r="E72" s="459"/>
      <c r="F72" s="459"/>
      <c r="G72" s="459"/>
      <c r="H72" s="459"/>
      <c r="I72" s="459"/>
      <c r="J72" s="459"/>
      <c r="K72" s="459"/>
      <c r="L72" s="459"/>
      <c r="M72" s="459"/>
      <c r="N72" s="459"/>
      <c r="O72" s="459"/>
      <c r="P72" s="459"/>
      <c r="Q72" s="459"/>
      <c r="R72" s="459"/>
      <c r="S72" s="459"/>
      <c r="T72" s="459"/>
      <c r="U72" s="462"/>
      <c r="V72" s="465"/>
      <c r="W72" s="465"/>
      <c r="X72" s="465"/>
    </row>
    <row r="73" spans="1:24" ht="15" customHeight="1" x14ac:dyDescent="0.25">
      <c r="A73" s="469">
        <v>15</v>
      </c>
      <c r="B73" s="469" t="e">
        <f>IF(#REF!="Corrupción_O_LA_FT",#REF!,IF(#REF!="Gestión","No valorar",""))</f>
        <v>#REF!</v>
      </c>
      <c r="C73" s="469"/>
      <c r="D73" s="469"/>
      <c r="E73" s="469"/>
      <c r="F73" s="469"/>
      <c r="G73" s="469"/>
      <c r="H73" s="469"/>
      <c r="I73" s="469"/>
      <c r="J73" s="469"/>
      <c r="K73" s="469"/>
      <c r="L73" s="469"/>
      <c r="M73" s="469"/>
      <c r="N73" s="469"/>
      <c r="O73" s="469"/>
      <c r="P73" s="469"/>
      <c r="Q73" s="469"/>
      <c r="R73" s="469"/>
      <c r="S73" s="469"/>
      <c r="T73" s="469"/>
      <c r="U73" s="470"/>
      <c r="V73" s="471">
        <f>COUNTIF(C73:U73,"SI")</f>
        <v>0</v>
      </c>
      <c r="W73" s="471">
        <f>COUNTIF(C73:U73,"NO")</f>
        <v>0</v>
      </c>
      <c r="X73" s="463" t="str">
        <f>IF(OR(R73="SI",V73&gt;11),"CATASTRÓFICO",IF(V73&gt;5,"MAYOR",IF(V73&gt;0,"MODERADO","")))</f>
        <v/>
      </c>
    </row>
    <row r="74" spans="1:24" ht="15" customHeight="1" x14ac:dyDescent="0.25">
      <c r="A74" s="458"/>
      <c r="B74" s="458"/>
      <c r="C74" s="458"/>
      <c r="D74" s="458"/>
      <c r="E74" s="458"/>
      <c r="F74" s="458"/>
      <c r="G74" s="458"/>
      <c r="H74" s="458"/>
      <c r="I74" s="458"/>
      <c r="J74" s="458"/>
      <c r="K74" s="458"/>
      <c r="L74" s="458"/>
      <c r="M74" s="458"/>
      <c r="N74" s="458"/>
      <c r="O74" s="458"/>
      <c r="P74" s="458"/>
      <c r="Q74" s="458"/>
      <c r="R74" s="458"/>
      <c r="S74" s="458"/>
      <c r="T74" s="458"/>
      <c r="U74" s="461"/>
      <c r="V74" s="464"/>
      <c r="W74" s="464"/>
      <c r="X74" s="464"/>
    </row>
    <row r="75" spans="1:24" ht="15" customHeight="1" x14ac:dyDescent="0.25">
      <c r="A75" s="458"/>
      <c r="B75" s="458"/>
      <c r="C75" s="458"/>
      <c r="D75" s="458"/>
      <c r="E75" s="458"/>
      <c r="F75" s="458"/>
      <c r="G75" s="458"/>
      <c r="H75" s="458"/>
      <c r="I75" s="458"/>
      <c r="J75" s="458"/>
      <c r="K75" s="458"/>
      <c r="L75" s="458"/>
      <c r="M75" s="458"/>
      <c r="N75" s="458"/>
      <c r="O75" s="458"/>
      <c r="P75" s="458"/>
      <c r="Q75" s="458"/>
      <c r="R75" s="458"/>
      <c r="S75" s="458"/>
      <c r="T75" s="458"/>
      <c r="U75" s="461"/>
      <c r="V75" s="464"/>
      <c r="W75" s="464"/>
      <c r="X75" s="464"/>
    </row>
    <row r="76" spans="1:24" ht="15" customHeight="1" x14ac:dyDescent="0.25">
      <c r="A76" s="458"/>
      <c r="B76" s="458"/>
      <c r="C76" s="458"/>
      <c r="D76" s="458"/>
      <c r="E76" s="458"/>
      <c r="F76" s="458"/>
      <c r="G76" s="458"/>
      <c r="H76" s="458"/>
      <c r="I76" s="458"/>
      <c r="J76" s="458"/>
      <c r="K76" s="458"/>
      <c r="L76" s="458"/>
      <c r="M76" s="458"/>
      <c r="N76" s="458"/>
      <c r="O76" s="458"/>
      <c r="P76" s="458"/>
      <c r="Q76" s="458"/>
      <c r="R76" s="458"/>
      <c r="S76" s="458"/>
      <c r="T76" s="458"/>
      <c r="U76" s="461"/>
      <c r="V76" s="464"/>
      <c r="W76" s="464"/>
      <c r="X76" s="464"/>
    </row>
    <row r="77" spans="1:24" ht="15.75" customHeight="1" x14ac:dyDescent="0.25">
      <c r="A77" s="459"/>
      <c r="B77" s="459"/>
      <c r="C77" s="459"/>
      <c r="D77" s="459"/>
      <c r="E77" s="459"/>
      <c r="F77" s="459"/>
      <c r="G77" s="459"/>
      <c r="H77" s="459"/>
      <c r="I77" s="459"/>
      <c r="J77" s="459"/>
      <c r="K77" s="459"/>
      <c r="L77" s="459"/>
      <c r="M77" s="459"/>
      <c r="N77" s="459"/>
      <c r="O77" s="459"/>
      <c r="P77" s="459"/>
      <c r="Q77" s="459"/>
      <c r="R77" s="459"/>
      <c r="S77" s="459"/>
      <c r="T77" s="459"/>
      <c r="U77" s="462"/>
      <c r="V77" s="465"/>
      <c r="W77" s="465"/>
      <c r="X77" s="465"/>
    </row>
    <row r="78" spans="1:24" ht="15" customHeight="1" x14ac:dyDescent="0.25">
      <c r="A78" s="469">
        <v>16</v>
      </c>
      <c r="B78" s="469" t="e">
        <f>IF(#REF!="Corrupción_O_LA_FT",#REF!,IF(#REF!="Gestión","No valorar",""))</f>
        <v>#REF!</v>
      </c>
      <c r="C78" s="469"/>
      <c r="D78" s="469"/>
      <c r="E78" s="469"/>
      <c r="F78" s="469"/>
      <c r="G78" s="469"/>
      <c r="H78" s="469"/>
      <c r="I78" s="469"/>
      <c r="J78" s="469"/>
      <c r="K78" s="469"/>
      <c r="L78" s="469"/>
      <c r="M78" s="469"/>
      <c r="N78" s="469"/>
      <c r="O78" s="469"/>
      <c r="P78" s="469"/>
      <c r="Q78" s="469"/>
      <c r="R78" s="469"/>
      <c r="S78" s="469"/>
      <c r="T78" s="469"/>
      <c r="U78" s="470"/>
      <c r="V78" s="471">
        <f>COUNTIF(C78:U78,"SI")</f>
        <v>0</v>
      </c>
      <c r="W78" s="471">
        <f>COUNTIF(C78:U78,"NO")</f>
        <v>0</v>
      </c>
      <c r="X78" s="463" t="str">
        <f>IF(OR(R78="SI",V78&gt;11),"CATASTRÓFICO",IF(V78&gt;5,"MAYOR",IF(V78&gt;0,"MODERADO","")))</f>
        <v/>
      </c>
    </row>
    <row r="79" spans="1:24" ht="15" customHeight="1" x14ac:dyDescent="0.25">
      <c r="A79" s="458"/>
      <c r="B79" s="458"/>
      <c r="C79" s="458"/>
      <c r="D79" s="458"/>
      <c r="E79" s="458"/>
      <c r="F79" s="458"/>
      <c r="G79" s="458"/>
      <c r="H79" s="458"/>
      <c r="I79" s="458"/>
      <c r="J79" s="458"/>
      <c r="K79" s="458"/>
      <c r="L79" s="458"/>
      <c r="M79" s="458"/>
      <c r="N79" s="458"/>
      <c r="O79" s="458"/>
      <c r="P79" s="458"/>
      <c r="Q79" s="458"/>
      <c r="R79" s="458"/>
      <c r="S79" s="458"/>
      <c r="T79" s="458"/>
      <c r="U79" s="461"/>
      <c r="V79" s="464"/>
      <c r="W79" s="464"/>
      <c r="X79" s="464"/>
    </row>
    <row r="80" spans="1:24" ht="15" customHeight="1" x14ac:dyDescent="0.25">
      <c r="A80" s="458"/>
      <c r="B80" s="458"/>
      <c r="C80" s="458"/>
      <c r="D80" s="458"/>
      <c r="E80" s="458"/>
      <c r="F80" s="458"/>
      <c r="G80" s="458"/>
      <c r="H80" s="458"/>
      <c r="I80" s="458"/>
      <c r="J80" s="458"/>
      <c r="K80" s="458"/>
      <c r="L80" s="458"/>
      <c r="M80" s="458"/>
      <c r="N80" s="458"/>
      <c r="O80" s="458"/>
      <c r="P80" s="458"/>
      <c r="Q80" s="458"/>
      <c r="R80" s="458"/>
      <c r="S80" s="458"/>
      <c r="T80" s="458"/>
      <c r="U80" s="461"/>
      <c r="V80" s="464"/>
      <c r="W80" s="464"/>
      <c r="X80" s="464"/>
    </row>
    <row r="81" spans="1:24" ht="15" customHeight="1" x14ac:dyDescent="0.25">
      <c r="A81" s="458"/>
      <c r="B81" s="458"/>
      <c r="C81" s="458"/>
      <c r="D81" s="458"/>
      <c r="E81" s="458"/>
      <c r="F81" s="458"/>
      <c r="G81" s="458"/>
      <c r="H81" s="458"/>
      <c r="I81" s="458"/>
      <c r="J81" s="458"/>
      <c r="K81" s="458"/>
      <c r="L81" s="458"/>
      <c r="M81" s="458"/>
      <c r="N81" s="458"/>
      <c r="O81" s="458"/>
      <c r="P81" s="458"/>
      <c r="Q81" s="458"/>
      <c r="R81" s="458"/>
      <c r="S81" s="458"/>
      <c r="T81" s="458"/>
      <c r="U81" s="461"/>
      <c r="V81" s="464"/>
      <c r="W81" s="464"/>
      <c r="X81" s="464"/>
    </row>
    <row r="82" spans="1:24" ht="15.75" customHeight="1" x14ac:dyDescent="0.25">
      <c r="A82" s="459"/>
      <c r="B82" s="459"/>
      <c r="C82" s="459"/>
      <c r="D82" s="459"/>
      <c r="E82" s="459"/>
      <c r="F82" s="459"/>
      <c r="G82" s="459"/>
      <c r="H82" s="459"/>
      <c r="I82" s="459"/>
      <c r="J82" s="459"/>
      <c r="K82" s="459"/>
      <c r="L82" s="459"/>
      <c r="M82" s="459"/>
      <c r="N82" s="459"/>
      <c r="O82" s="459"/>
      <c r="P82" s="459"/>
      <c r="Q82" s="459"/>
      <c r="R82" s="459"/>
      <c r="S82" s="459"/>
      <c r="T82" s="459"/>
      <c r="U82" s="462"/>
      <c r="V82" s="465"/>
      <c r="W82" s="465"/>
      <c r="X82" s="465"/>
    </row>
    <row r="83" spans="1:24" ht="15" customHeight="1" x14ac:dyDescent="0.25">
      <c r="A83" s="469">
        <v>17</v>
      </c>
      <c r="B83" s="469" t="e">
        <f>IF(#REF!="Corrupción_O_LA_FT",#REF!,IF(#REF!="Gestión","No valorar",""))</f>
        <v>#REF!</v>
      </c>
      <c r="C83" s="469"/>
      <c r="D83" s="469"/>
      <c r="E83" s="469"/>
      <c r="F83" s="469"/>
      <c r="G83" s="469"/>
      <c r="H83" s="469"/>
      <c r="I83" s="469"/>
      <c r="J83" s="469"/>
      <c r="K83" s="469"/>
      <c r="L83" s="469"/>
      <c r="M83" s="469"/>
      <c r="N83" s="469"/>
      <c r="O83" s="469"/>
      <c r="P83" s="469"/>
      <c r="Q83" s="469"/>
      <c r="R83" s="469"/>
      <c r="S83" s="469"/>
      <c r="T83" s="469"/>
      <c r="U83" s="470"/>
      <c r="V83" s="471">
        <f>COUNTIF(C83:U83,"SI")</f>
        <v>0</v>
      </c>
      <c r="W83" s="471">
        <f>COUNTIF(C83:U83,"NO")</f>
        <v>0</v>
      </c>
      <c r="X83" s="463" t="str">
        <f>IF(OR(R83="SI",V83&gt;11),"CATASTRÓFICO",IF(V83&gt;5,"MAYOR",IF(V83&gt;0,"MODERADO","")))</f>
        <v/>
      </c>
    </row>
    <row r="84" spans="1:24" ht="15" customHeight="1" x14ac:dyDescent="0.25">
      <c r="A84" s="458"/>
      <c r="B84" s="458"/>
      <c r="C84" s="458"/>
      <c r="D84" s="458"/>
      <c r="E84" s="458"/>
      <c r="F84" s="458"/>
      <c r="G84" s="458"/>
      <c r="H84" s="458"/>
      <c r="I84" s="458"/>
      <c r="J84" s="458"/>
      <c r="K84" s="458"/>
      <c r="L84" s="458"/>
      <c r="M84" s="458"/>
      <c r="N84" s="458"/>
      <c r="O84" s="458"/>
      <c r="P84" s="458"/>
      <c r="Q84" s="458"/>
      <c r="R84" s="458"/>
      <c r="S84" s="458"/>
      <c r="T84" s="458"/>
      <c r="U84" s="461"/>
      <c r="V84" s="464"/>
      <c r="W84" s="464"/>
      <c r="X84" s="464"/>
    </row>
    <row r="85" spans="1:24" ht="15" customHeight="1" x14ac:dyDescent="0.25">
      <c r="A85" s="458"/>
      <c r="B85" s="458"/>
      <c r="C85" s="458"/>
      <c r="D85" s="458"/>
      <c r="E85" s="458"/>
      <c r="F85" s="458"/>
      <c r="G85" s="458"/>
      <c r="H85" s="458"/>
      <c r="I85" s="458"/>
      <c r="J85" s="458"/>
      <c r="K85" s="458"/>
      <c r="L85" s="458"/>
      <c r="M85" s="458"/>
      <c r="N85" s="458"/>
      <c r="O85" s="458"/>
      <c r="P85" s="458"/>
      <c r="Q85" s="458"/>
      <c r="R85" s="458"/>
      <c r="S85" s="458"/>
      <c r="T85" s="458"/>
      <c r="U85" s="461"/>
      <c r="V85" s="464"/>
      <c r="W85" s="464"/>
      <c r="X85" s="464"/>
    </row>
    <row r="86" spans="1:24" ht="15" customHeight="1" x14ac:dyDescent="0.25">
      <c r="A86" s="458"/>
      <c r="B86" s="458"/>
      <c r="C86" s="458"/>
      <c r="D86" s="458"/>
      <c r="E86" s="458"/>
      <c r="F86" s="458"/>
      <c r="G86" s="458"/>
      <c r="H86" s="458"/>
      <c r="I86" s="458"/>
      <c r="J86" s="458"/>
      <c r="K86" s="458"/>
      <c r="L86" s="458"/>
      <c r="M86" s="458"/>
      <c r="N86" s="458"/>
      <c r="O86" s="458"/>
      <c r="P86" s="458"/>
      <c r="Q86" s="458"/>
      <c r="R86" s="458"/>
      <c r="S86" s="458"/>
      <c r="T86" s="458"/>
      <c r="U86" s="461"/>
      <c r="V86" s="464"/>
      <c r="W86" s="464"/>
      <c r="X86" s="464"/>
    </row>
    <row r="87" spans="1:24" ht="15.75" customHeight="1" x14ac:dyDescent="0.25">
      <c r="A87" s="459"/>
      <c r="B87" s="459"/>
      <c r="C87" s="459"/>
      <c r="D87" s="459"/>
      <c r="E87" s="459"/>
      <c r="F87" s="459"/>
      <c r="G87" s="459"/>
      <c r="H87" s="459"/>
      <c r="I87" s="459"/>
      <c r="J87" s="459"/>
      <c r="K87" s="459"/>
      <c r="L87" s="459"/>
      <c r="M87" s="459"/>
      <c r="N87" s="459"/>
      <c r="O87" s="459"/>
      <c r="P87" s="459"/>
      <c r="Q87" s="459"/>
      <c r="R87" s="459"/>
      <c r="S87" s="459"/>
      <c r="T87" s="459"/>
      <c r="U87" s="462"/>
      <c r="V87" s="465"/>
      <c r="W87" s="465"/>
      <c r="X87" s="465"/>
    </row>
    <row r="88" spans="1:24" ht="15" customHeight="1" x14ac:dyDescent="0.25">
      <c r="A88" s="469">
        <v>18</v>
      </c>
      <c r="B88" s="469" t="e">
        <f>IF(#REF!="Corrupción_O_LA_FT",#REF!,IF(#REF!="Gestión","No valorar",""))</f>
        <v>#REF!</v>
      </c>
      <c r="C88" s="469"/>
      <c r="D88" s="469"/>
      <c r="E88" s="469"/>
      <c r="F88" s="469"/>
      <c r="G88" s="469"/>
      <c r="H88" s="469"/>
      <c r="I88" s="469"/>
      <c r="J88" s="469"/>
      <c r="K88" s="469"/>
      <c r="L88" s="469"/>
      <c r="M88" s="469"/>
      <c r="N88" s="469"/>
      <c r="O88" s="469"/>
      <c r="P88" s="469"/>
      <c r="Q88" s="469"/>
      <c r="R88" s="469"/>
      <c r="S88" s="469"/>
      <c r="T88" s="469"/>
      <c r="U88" s="470"/>
      <c r="V88" s="471">
        <f>COUNTIF(C88:U88,"SI")</f>
        <v>0</v>
      </c>
      <c r="W88" s="471">
        <f>COUNTIF(C88:U88,"NO")</f>
        <v>0</v>
      </c>
      <c r="X88" s="463" t="str">
        <f>IF(OR(R88="SI",V88&gt;11),"CATASTRÓFICO",IF(V88&gt;5,"MAYOR",IF(V88&gt;0,"MODERADO","")))</f>
        <v/>
      </c>
    </row>
    <row r="89" spans="1:24" ht="15" customHeight="1" x14ac:dyDescent="0.25">
      <c r="A89" s="458"/>
      <c r="B89" s="458"/>
      <c r="C89" s="458"/>
      <c r="D89" s="458"/>
      <c r="E89" s="458"/>
      <c r="F89" s="458"/>
      <c r="G89" s="458"/>
      <c r="H89" s="458"/>
      <c r="I89" s="458"/>
      <c r="J89" s="458"/>
      <c r="K89" s="458"/>
      <c r="L89" s="458"/>
      <c r="M89" s="458"/>
      <c r="N89" s="458"/>
      <c r="O89" s="458"/>
      <c r="P89" s="458"/>
      <c r="Q89" s="458"/>
      <c r="R89" s="458"/>
      <c r="S89" s="458"/>
      <c r="T89" s="458"/>
      <c r="U89" s="461"/>
      <c r="V89" s="464"/>
      <c r="W89" s="464"/>
      <c r="X89" s="464"/>
    </row>
    <row r="90" spans="1:24" ht="15" customHeight="1" x14ac:dyDescent="0.25">
      <c r="A90" s="458"/>
      <c r="B90" s="458"/>
      <c r="C90" s="458"/>
      <c r="D90" s="458"/>
      <c r="E90" s="458"/>
      <c r="F90" s="458"/>
      <c r="G90" s="458"/>
      <c r="H90" s="458"/>
      <c r="I90" s="458"/>
      <c r="J90" s="458"/>
      <c r="K90" s="458"/>
      <c r="L90" s="458"/>
      <c r="M90" s="458"/>
      <c r="N90" s="458"/>
      <c r="O90" s="458"/>
      <c r="P90" s="458"/>
      <c r="Q90" s="458"/>
      <c r="R90" s="458"/>
      <c r="S90" s="458"/>
      <c r="T90" s="458"/>
      <c r="U90" s="461"/>
      <c r="V90" s="464"/>
      <c r="W90" s="464"/>
      <c r="X90" s="464"/>
    </row>
    <row r="91" spans="1:24" ht="15" customHeight="1" x14ac:dyDescent="0.25">
      <c r="A91" s="458"/>
      <c r="B91" s="458"/>
      <c r="C91" s="458"/>
      <c r="D91" s="458"/>
      <c r="E91" s="458"/>
      <c r="F91" s="458"/>
      <c r="G91" s="458"/>
      <c r="H91" s="458"/>
      <c r="I91" s="458"/>
      <c r="J91" s="458"/>
      <c r="K91" s="458"/>
      <c r="L91" s="458"/>
      <c r="M91" s="458"/>
      <c r="N91" s="458"/>
      <c r="O91" s="458"/>
      <c r="P91" s="458"/>
      <c r="Q91" s="458"/>
      <c r="R91" s="458"/>
      <c r="S91" s="458"/>
      <c r="T91" s="458"/>
      <c r="U91" s="461"/>
      <c r="V91" s="464"/>
      <c r="W91" s="464"/>
      <c r="X91" s="464"/>
    </row>
    <row r="92" spans="1:24" ht="15.75" customHeight="1" x14ac:dyDescent="0.25">
      <c r="A92" s="459"/>
      <c r="B92" s="459"/>
      <c r="C92" s="459"/>
      <c r="D92" s="459"/>
      <c r="E92" s="459"/>
      <c r="F92" s="459"/>
      <c r="G92" s="459"/>
      <c r="H92" s="459"/>
      <c r="I92" s="459"/>
      <c r="J92" s="459"/>
      <c r="K92" s="459"/>
      <c r="L92" s="459"/>
      <c r="M92" s="459"/>
      <c r="N92" s="459"/>
      <c r="O92" s="459"/>
      <c r="P92" s="459"/>
      <c r="Q92" s="459"/>
      <c r="R92" s="459"/>
      <c r="S92" s="459"/>
      <c r="T92" s="459"/>
      <c r="U92" s="462"/>
      <c r="V92" s="465"/>
      <c r="W92" s="465"/>
      <c r="X92" s="465"/>
    </row>
    <row r="93" spans="1:24" ht="15" customHeight="1" x14ac:dyDescent="0.25">
      <c r="A93" s="469">
        <v>19</v>
      </c>
      <c r="B93" s="469" t="e">
        <f>IF(#REF!="Corrupción_O_LA_FT",#REF!,IF(#REF!="Gestión","No valorar",""))</f>
        <v>#REF!</v>
      </c>
      <c r="C93" s="469"/>
      <c r="D93" s="469"/>
      <c r="E93" s="469"/>
      <c r="F93" s="469"/>
      <c r="G93" s="469"/>
      <c r="H93" s="469"/>
      <c r="I93" s="469"/>
      <c r="J93" s="469"/>
      <c r="K93" s="469"/>
      <c r="L93" s="469"/>
      <c r="M93" s="469"/>
      <c r="N93" s="469"/>
      <c r="O93" s="469"/>
      <c r="P93" s="469"/>
      <c r="Q93" s="469"/>
      <c r="R93" s="469"/>
      <c r="S93" s="469"/>
      <c r="T93" s="469"/>
      <c r="U93" s="470"/>
      <c r="V93" s="471">
        <f>COUNTIF(C93:U93,"SI")</f>
        <v>0</v>
      </c>
      <c r="W93" s="471">
        <f>COUNTIF(C93:U93,"NO")</f>
        <v>0</v>
      </c>
      <c r="X93" s="463" t="str">
        <f>IF(OR(R93="SI",V93&gt;11),"CATASTRÓFICO",IF(V93&gt;5,"MAYOR",IF(V93&gt;0,"MODERADO","")))</f>
        <v/>
      </c>
    </row>
    <row r="94" spans="1:24" ht="15" customHeight="1" x14ac:dyDescent="0.25">
      <c r="A94" s="458"/>
      <c r="B94" s="458"/>
      <c r="C94" s="458"/>
      <c r="D94" s="458"/>
      <c r="E94" s="458"/>
      <c r="F94" s="458"/>
      <c r="G94" s="458"/>
      <c r="H94" s="458"/>
      <c r="I94" s="458"/>
      <c r="J94" s="458"/>
      <c r="K94" s="458"/>
      <c r="L94" s="458"/>
      <c r="M94" s="458"/>
      <c r="N94" s="458"/>
      <c r="O94" s="458"/>
      <c r="P94" s="458"/>
      <c r="Q94" s="458"/>
      <c r="R94" s="458"/>
      <c r="S94" s="458"/>
      <c r="T94" s="458"/>
      <c r="U94" s="461"/>
      <c r="V94" s="464"/>
      <c r="W94" s="464"/>
      <c r="X94" s="464"/>
    </row>
    <row r="95" spans="1:24" ht="15" customHeight="1" x14ac:dyDescent="0.25">
      <c r="A95" s="458"/>
      <c r="B95" s="458"/>
      <c r="C95" s="458"/>
      <c r="D95" s="458"/>
      <c r="E95" s="458"/>
      <c r="F95" s="458"/>
      <c r="G95" s="458"/>
      <c r="H95" s="458"/>
      <c r="I95" s="458"/>
      <c r="J95" s="458"/>
      <c r="K95" s="458"/>
      <c r="L95" s="458"/>
      <c r="M95" s="458"/>
      <c r="N95" s="458"/>
      <c r="O95" s="458"/>
      <c r="P95" s="458"/>
      <c r="Q95" s="458"/>
      <c r="R95" s="458"/>
      <c r="S95" s="458"/>
      <c r="T95" s="458"/>
      <c r="U95" s="461"/>
      <c r="V95" s="464"/>
      <c r="W95" s="464"/>
      <c r="X95" s="464"/>
    </row>
    <row r="96" spans="1:24" ht="15" customHeight="1" x14ac:dyDescent="0.25">
      <c r="A96" s="458"/>
      <c r="B96" s="458"/>
      <c r="C96" s="458"/>
      <c r="D96" s="458"/>
      <c r="E96" s="458"/>
      <c r="F96" s="458"/>
      <c r="G96" s="458"/>
      <c r="H96" s="458"/>
      <c r="I96" s="458"/>
      <c r="J96" s="458"/>
      <c r="K96" s="458"/>
      <c r="L96" s="458"/>
      <c r="M96" s="458"/>
      <c r="N96" s="458"/>
      <c r="O96" s="458"/>
      <c r="P96" s="458"/>
      <c r="Q96" s="458"/>
      <c r="R96" s="458"/>
      <c r="S96" s="458"/>
      <c r="T96" s="458"/>
      <c r="U96" s="461"/>
      <c r="V96" s="464"/>
      <c r="W96" s="464"/>
      <c r="X96" s="464"/>
    </row>
    <row r="97" spans="1:24" ht="15.75" customHeight="1" x14ac:dyDescent="0.25">
      <c r="A97" s="459"/>
      <c r="B97" s="459"/>
      <c r="C97" s="459"/>
      <c r="D97" s="459"/>
      <c r="E97" s="459"/>
      <c r="F97" s="459"/>
      <c r="G97" s="459"/>
      <c r="H97" s="459"/>
      <c r="I97" s="459"/>
      <c r="J97" s="459"/>
      <c r="K97" s="459"/>
      <c r="L97" s="459"/>
      <c r="M97" s="459"/>
      <c r="N97" s="459"/>
      <c r="O97" s="459"/>
      <c r="P97" s="459"/>
      <c r="Q97" s="459"/>
      <c r="R97" s="459"/>
      <c r="S97" s="459"/>
      <c r="T97" s="459"/>
      <c r="U97" s="462"/>
      <c r="V97" s="465"/>
      <c r="W97" s="465"/>
      <c r="X97" s="465"/>
    </row>
    <row r="98" spans="1:24" ht="15" customHeight="1" x14ac:dyDescent="0.25">
      <c r="A98" s="469">
        <v>20</v>
      </c>
      <c r="B98" s="469" t="e">
        <f>IF(#REF!="Corrupción_O_LA_FT",#REF!,IF(#REF!="Gestión","No valorar",""))</f>
        <v>#REF!</v>
      </c>
      <c r="C98" s="469"/>
      <c r="D98" s="469"/>
      <c r="E98" s="469"/>
      <c r="F98" s="469"/>
      <c r="G98" s="469"/>
      <c r="H98" s="469"/>
      <c r="I98" s="469"/>
      <c r="J98" s="469"/>
      <c r="K98" s="469"/>
      <c r="L98" s="469"/>
      <c r="M98" s="469"/>
      <c r="N98" s="469"/>
      <c r="O98" s="469"/>
      <c r="P98" s="469"/>
      <c r="Q98" s="469"/>
      <c r="R98" s="469"/>
      <c r="S98" s="469"/>
      <c r="T98" s="469"/>
      <c r="U98" s="470"/>
      <c r="V98" s="471">
        <f>COUNTIF(C98:U98,"SI")</f>
        <v>0</v>
      </c>
      <c r="W98" s="471">
        <f>COUNTIF(C98:U98,"NO")</f>
        <v>0</v>
      </c>
      <c r="X98" s="463" t="str">
        <f>IF(OR(R98="SI",V98&gt;11),"CATASTRÓFICO",IF(V98&gt;5,"MAYOR",IF(V98&gt;0,"MODERADO","")))</f>
        <v/>
      </c>
    </row>
    <row r="99" spans="1:24" ht="15" customHeight="1" x14ac:dyDescent="0.25">
      <c r="A99" s="458"/>
      <c r="B99" s="458"/>
      <c r="C99" s="458"/>
      <c r="D99" s="458"/>
      <c r="E99" s="458"/>
      <c r="F99" s="458"/>
      <c r="G99" s="458"/>
      <c r="H99" s="458"/>
      <c r="I99" s="458"/>
      <c r="J99" s="458"/>
      <c r="K99" s="458"/>
      <c r="L99" s="458"/>
      <c r="M99" s="458"/>
      <c r="N99" s="458"/>
      <c r="O99" s="458"/>
      <c r="P99" s="458"/>
      <c r="Q99" s="458"/>
      <c r="R99" s="458"/>
      <c r="S99" s="458"/>
      <c r="T99" s="458"/>
      <c r="U99" s="461"/>
      <c r="V99" s="464"/>
      <c r="W99" s="464"/>
      <c r="X99" s="464"/>
    </row>
    <row r="100" spans="1:24" ht="15" customHeight="1" x14ac:dyDescent="0.25">
      <c r="A100" s="458"/>
      <c r="B100" s="458"/>
      <c r="C100" s="458"/>
      <c r="D100" s="458"/>
      <c r="E100" s="458"/>
      <c r="F100" s="458"/>
      <c r="G100" s="458"/>
      <c r="H100" s="458"/>
      <c r="I100" s="458"/>
      <c r="J100" s="458"/>
      <c r="K100" s="458"/>
      <c r="L100" s="458"/>
      <c r="M100" s="458"/>
      <c r="N100" s="458"/>
      <c r="O100" s="458"/>
      <c r="P100" s="458"/>
      <c r="Q100" s="458"/>
      <c r="R100" s="458"/>
      <c r="S100" s="458"/>
      <c r="T100" s="458"/>
      <c r="U100" s="461"/>
      <c r="V100" s="464"/>
      <c r="W100" s="464"/>
      <c r="X100" s="464"/>
    </row>
    <row r="101" spans="1:24" ht="15" customHeight="1" x14ac:dyDescent="0.25">
      <c r="A101" s="458"/>
      <c r="B101" s="458"/>
      <c r="C101" s="458"/>
      <c r="D101" s="458"/>
      <c r="E101" s="458"/>
      <c r="F101" s="458"/>
      <c r="G101" s="458"/>
      <c r="H101" s="458"/>
      <c r="I101" s="458"/>
      <c r="J101" s="458"/>
      <c r="K101" s="458"/>
      <c r="L101" s="458"/>
      <c r="M101" s="458"/>
      <c r="N101" s="458"/>
      <c r="O101" s="458"/>
      <c r="P101" s="458"/>
      <c r="Q101" s="458"/>
      <c r="R101" s="458"/>
      <c r="S101" s="458"/>
      <c r="T101" s="458"/>
      <c r="U101" s="461"/>
      <c r="V101" s="464"/>
      <c r="W101" s="464"/>
      <c r="X101" s="464"/>
    </row>
    <row r="102" spans="1:24" ht="15.75" customHeight="1" x14ac:dyDescent="0.25">
      <c r="A102" s="459"/>
      <c r="B102" s="459"/>
      <c r="C102" s="459"/>
      <c r="D102" s="459"/>
      <c r="E102" s="459"/>
      <c r="F102" s="459"/>
      <c r="G102" s="459"/>
      <c r="H102" s="459"/>
      <c r="I102" s="459"/>
      <c r="J102" s="459"/>
      <c r="K102" s="459"/>
      <c r="L102" s="459"/>
      <c r="M102" s="459"/>
      <c r="N102" s="459"/>
      <c r="O102" s="459"/>
      <c r="P102" s="459"/>
      <c r="Q102" s="459"/>
      <c r="R102" s="459"/>
      <c r="S102" s="459"/>
      <c r="T102" s="459"/>
      <c r="U102" s="462"/>
      <c r="V102" s="465"/>
      <c r="W102" s="465"/>
      <c r="X102" s="465"/>
    </row>
    <row r="103" spans="1:24" ht="15" customHeight="1" x14ac:dyDescent="0.25">
      <c r="A103" s="469">
        <v>21</v>
      </c>
      <c r="B103" s="469" t="e">
        <f>IF(#REF!="Corrupción_O_LA_FT",#REF!,IF(#REF!="Gestión","No valorar",""))</f>
        <v>#REF!</v>
      </c>
      <c r="C103" s="469"/>
      <c r="D103" s="469"/>
      <c r="E103" s="469"/>
      <c r="F103" s="469"/>
      <c r="G103" s="469"/>
      <c r="H103" s="469"/>
      <c r="I103" s="469"/>
      <c r="J103" s="469"/>
      <c r="K103" s="469"/>
      <c r="L103" s="469"/>
      <c r="M103" s="469"/>
      <c r="N103" s="469"/>
      <c r="O103" s="469"/>
      <c r="P103" s="469"/>
      <c r="Q103" s="469"/>
      <c r="R103" s="469"/>
      <c r="S103" s="469"/>
      <c r="T103" s="469"/>
      <c r="U103" s="470"/>
      <c r="V103" s="471">
        <f>COUNTIF(C103:U103,"SI")</f>
        <v>0</v>
      </c>
      <c r="W103" s="471">
        <f>COUNTIF(C103:U103,"NO")</f>
        <v>0</v>
      </c>
      <c r="X103" s="463" t="str">
        <f>IF(OR(R103="SI",V103&gt;11),"CATASTRÓFICO",IF(V103&gt;5,"MAYOR",IF(V103&gt;0,"MODERADO","")))</f>
        <v/>
      </c>
    </row>
    <row r="104" spans="1:24" ht="15" customHeight="1" x14ac:dyDescent="0.25">
      <c r="A104" s="458"/>
      <c r="B104" s="458"/>
      <c r="C104" s="458"/>
      <c r="D104" s="458"/>
      <c r="E104" s="458"/>
      <c r="F104" s="458"/>
      <c r="G104" s="458"/>
      <c r="H104" s="458"/>
      <c r="I104" s="458"/>
      <c r="J104" s="458"/>
      <c r="K104" s="458"/>
      <c r="L104" s="458"/>
      <c r="M104" s="458"/>
      <c r="N104" s="458"/>
      <c r="O104" s="458"/>
      <c r="P104" s="458"/>
      <c r="Q104" s="458"/>
      <c r="R104" s="458"/>
      <c r="S104" s="458"/>
      <c r="T104" s="458"/>
      <c r="U104" s="461"/>
      <c r="V104" s="464"/>
      <c r="W104" s="464"/>
      <c r="X104" s="464"/>
    </row>
    <row r="105" spans="1:24" ht="15" customHeight="1" x14ac:dyDescent="0.25">
      <c r="A105" s="458"/>
      <c r="B105" s="458"/>
      <c r="C105" s="458"/>
      <c r="D105" s="458"/>
      <c r="E105" s="458"/>
      <c r="F105" s="458"/>
      <c r="G105" s="458"/>
      <c r="H105" s="458"/>
      <c r="I105" s="458"/>
      <c r="J105" s="458"/>
      <c r="K105" s="458"/>
      <c r="L105" s="458"/>
      <c r="M105" s="458"/>
      <c r="N105" s="458"/>
      <c r="O105" s="458"/>
      <c r="P105" s="458"/>
      <c r="Q105" s="458"/>
      <c r="R105" s="458"/>
      <c r="S105" s="458"/>
      <c r="T105" s="458"/>
      <c r="U105" s="461"/>
      <c r="V105" s="464"/>
      <c r="W105" s="464"/>
      <c r="X105" s="464"/>
    </row>
    <row r="106" spans="1:24" ht="15" customHeight="1" x14ac:dyDescent="0.25">
      <c r="A106" s="458"/>
      <c r="B106" s="458"/>
      <c r="C106" s="458"/>
      <c r="D106" s="458"/>
      <c r="E106" s="458"/>
      <c r="F106" s="458"/>
      <c r="G106" s="458"/>
      <c r="H106" s="458"/>
      <c r="I106" s="458"/>
      <c r="J106" s="458"/>
      <c r="K106" s="458"/>
      <c r="L106" s="458"/>
      <c r="M106" s="458"/>
      <c r="N106" s="458"/>
      <c r="O106" s="458"/>
      <c r="P106" s="458"/>
      <c r="Q106" s="458"/>
      <c r="R106" s="458"/>
      <c r="S106" s="458"/>
      <c r="T106" s="458"/>
      <c r="U106" s="461"/>
      <c r="V106" s="464"/>
      <c r="W106" s="464"/>
      <c r="X106" s="464"/>
    </row>
    <row r="107" spans="1:24" ht="15.75" customHeight="1" x14ac:dyDescent="0.25">
      <c r="A107" s="459"/>
      <c r="B107" s="459"/>
      <c r="C107" s="459"/>
      <c r="D107" s="459"/>
      <c r="E107" s="459"/>
      <c r="F107" s="459"/>
      <c r="G107" s="459"/>
      <c r="H107" s="459"/>
      <c r="I107" s="459"/>
      <c r="J107" s="459"/>
      <c r="K107" s="459"/>
      <c r="L107" s="459"/>
      <c r="M107" s="459"/>
      <c r="N107" s="459"/>
      <c r="O107" s="459"/>
      <c r="P107" s="459"/>
      <c r="Q107" s="459"/>
      <c r="R107" s="459"/>
      <c r="S107" s="459"/>
      <c r="T107" s="459"/>
      <c r="U107" s="462"/>
      <c r="V107" s="465"/>
      <c r="W107" s="465"/>
      <c r="X107" s="465"/>
    </row>
    <row r="108" spans="1:24" ht="15" customHeight="1" x14ac:dyDescent="0.25">
      <c r="A108" s="469">
        <v>22</v>
      </c>
      <c r="B108" s="469" t="e">
        <f>IF(#REF!="Corrupción_O_LA_FT",#REF!,IF(#REF!="Gestión","No valorar",""))</f>
        <v>#REF!</v>
      </c>
      <c r="C108" s="469"/>
      <c r="D108" s="469"/>
      <c r="E108" s="469"/>
      <c r="F108" s="469"/>
      <c r="G108" s="469"/>
      <c r="H108" s="469"/>
      <c r="I108" s="469"/>
      <c r="J108" s="469"/>
      <c r="K108" s="469"/>
      <c r="L108" s="469"/>
      <c r="M108" s="469"/>
      <c r="N108" s="469"/>
      <c r="O108" s="469"/>
      <c r="P108" s="469"/>
      <c r="Q108" s="469"/>
      <c r="R108" s="469"/>
      <c r="S108" s="469"/>
      <c r="T108" s="469"/>
      <c r="U108" s="470"/>
      <c r="V108" s="471">
        <f>COUNTIF(C108:U108,"SI")</f>
        <v>0</v>
      </c>
      <c r="W108" s="471">
        <f>COUNTIF(C108:U108,"NO")</f>
        <v>0</v>
      </c>
      <c r="X108" s="463" t="str">
        <f>IF(OR(R108="SI",V108&gt;11),"CATASTRÓFICO",IF(V108&gt;5,"MAYOR",IF(V108&gt;0,"MODERADO","")))</f>
        <v/>
      </c>
    </row>
    <row r="109" spans="1:24" ht="15" customHeight="1" x14ac:dyDescent="0.25">
      <c r="A109" s="458"/>
      <c r="B109" s="458"/>
      <c r="C109" s="458"/>
      <c r="D109" s="458"/>
      <c r="E109" s="458"/>
      <c r="F109" s="458"/>
      <c r="G109" s="458"/>
      <c r="H109" s="458"/>
      <c r="I109" s="458"/>
      <c r="J109" s="458"/>
      <c r="K109" s="458"/>
      <c r="L109" s="458"/>
      <c r="M109" s="458"/>
      <c r="N109" s="458"/>
      <c r="O109" s="458"/>
      <c r="P109" s="458"/>
      <c r="Q109" s="458"/>
      <c r="R109" s="458"/>
      <c r="S109" s="458"/>
      <c r="T109" s="458"/>
      <c r="U109" s="461"/>
      <c r="V109" s="464"/>
      <c r="W109" s="464"/>
      <c r="X109" s="464"/>
    </row>
    <row r="110" spans="1:24" ht="15" customHeight="1" x14ac:dyDescent="0.25">
      <c r="A110" s="458"/>
      <c r="B110" s="458"/>
      <c r="C110" s="458"/>
      <c r="D110" s="458"/>
      <c r="E110" s="458"/>
      <c r="F110" s="458"/>
      <c r="G110" s="458"/>
      <c r="H110" s="458"/>
      <c r="I110" s="458"/>
      <c r="J110" s="458"/>
      <c r="K110" s="458"/>
      <c r="L110" s="458"/>
      <c r="M110" s="458"/>
      <c r="N110" s="458"/>
      <c r="O110" s="458"/>
      <c r="P110" s="458"/>
      <c r="Q110" s="458"/>
      <c r="R110" s="458"/>
      <c r="S110" s="458"/>
      <c r="T110" s="458"/>
      <c r="U110" s="461"/>
      <c r="V110" s="464"/>
      <c r="W110" s="464"/>
      <c r="X110" s="464"/>
    </row>
    <row r="111" spans="1:24" ht="15" customHeight="1" x14ac:dyDescent="0.25">
      <c r="A111" s="458"/>
      <c r="B111" s="458"/>
      <c r="C111" s="458"/>
      <c r="D111" s="458"/>
      <c r="E111" s="458"/>
      <c r="F111" s="458"/>
      <c r="G111" s="458"/>
      <c r="H111" s="458"/>
      <c r="I111" s="458"/>
      <c r="J111" s="458"/>
      <c r="K111" s="458"/>
      <c r="L111" s="458"/>
      <c r="M111" s="458"/>
      <c r="N111" s="458"/>
      <c r="O111" s="458"/>
      <c r="P111" s="458"/>
      <c r="Q111" s="458"/>
      <c r="R111" s="458"/>
      <c r="S111" s="458"/>
      <c r="T111" s="458"/>
      <c r="U111" s="461"/>
      <c r="V111" s="464"/>
      <c r="W111" s="464"/>
      <c r="X111" s="464"/>
    </row>
    <row r="112" spans="1:24" ht="15.75" customHeight="1" x14ac:dyDescent="0.25">
      <c r="A112" s="459"/>
      <c r="B112" s="459"/>
      <c r="C112" s="459"/>
      <c r="D112" s="459"/>
      <c r="E112" s="459"/>
      <c r="F112" s="459"/>
      <c r="G112" s="459"/>
      <c r="H112" s="459"/>
      <c r="I112" s="459"/>
      <c r="J112" s="459"/>
      <c r="K112" s="459"/>
      <c r="L112" s="459"/>
      <c r="M112" s="459"/>
      <c r="N112" s="459"/>
      <c r="O112" s="459"/>
      <c r="P112" s="459"/>
      <c r="Q112" s="459"/>
      <c r="R112" s="459"/>
      <c r="S112" s="459"/>
      <c r="T112" s="459"/>
      <c r="U112" s="462"/>
      <c r="V112" s="465"/>
      <c r="W112" s="465"/>
      <c r="X112" s="465"/>
    </row>
    <row r="113" spans="1:24" ht="15" customHeight="1" x14ac:dyDescent="0.25">
      <c r="A113" s="469">
        <v>23</v>
      </c>
      <c r="B113" s="469" t="e">
        <f>IF(#REF!="Corrupción_O_LA_FT",#REF!,IF(#REF!="Gestión","No valorar",""))</f>
        <v>#REF!</v>
      </c>
      <c r="C113" s="469"/>
      <c r="D113" s="469"/>
      <c r="E113" s="469"/>
      <c r="F113" s="469"/>
      <c r="G113" s="469"/>
      <c r="H113" s="469"/>
      <c r="I113" s="469"/>
      <c r="J113" s="469"/>
      <c r="K113" s="469"/>
      <c r="L113" s="469"/>
      <c r="M113" s="469"/>
      <c r="N113" s="469"/>
      <c r="O113" s="469"/>
      <c r="P113" s="469"/>
      <c r="Q113" s="469"/>
      <c r="R113" s="469"/>
      <c r="S113" s="469"/>
      <c r="T113" s="469"/>
      <c r="U113" s="470"/>
      <c r="V113" s="471">
        <f>COUNTIF(C113:U113,"SI")</f>
        <v>0</v>
      </c>
      <c r="W113" s="471">
        <f>COUNTIF(C113:U113,"NO")</f>
        <v>0</v>
      </c>
      <c r="X113" s="463" t="str">
        <f>IF(OR(R113="SI",V113&gt;11),"CATASTRÓFICO",IF(V113&gt;5,"MAYOR",IF(V113&gt;0,"MODERADO","")))</f>
        <v/>
      </c>
    </row>
    <row r="114" spans="1:24" ht="15" customHeight="1" x14ac:dyDescent="0.25">
      <c r="A114" s="458"/>
      <c r="B114" s="458"/>
      <c r="C114" s="458"/>
      <c r="D114" s="458"/>
      <c r="E114" s="458"/>
      <c r="F114" s="458"/>
      <c r="G114" s="458"/>
      <c r="H114" s="458"/>
      <c r="I114" s="458"/>
      <c r="J114" s="458"/>
      <c r="K114" s="458"/>
      <c r="L114" s="458"/>
      <c r="M114" s="458"/>
      <c r="N114" s="458"/>
      <c r="O114" s="458"/>
      <c r="P114" s="458"/>
      <c r="Q114" s="458"/>
      <c r="R114" s="458"/>
      <c r="S114" s="458"/>
      <c r="T114" s="458"/>
      <c r="U114" s="461"/>
      <c r="V114" s="464"/>
      <c r="W114" s="464"/>
      <c r="X114" s="464"/>
    </row>
    <row r="115" spans="1:24" ht="15" customHeight="1" x14ac:dyDescent="0.25">
      <c r="A115" s="458"/>
      <c r="B115" s="458"/>
      <c r="C115" s="458"/>
      <c r="D115" s="458"/>
      <c r="E115" s="458"/>
      <c r="F115" s="458"/>
      <c r="G115" s="458"/>
      <c r="H115" s="458"/>
      <c r="I115" s="458"/>
      <c r="J115" s="458"/>
      <c r="K115" s="458"/>
      <c r="L115" s="458"/>
      <c r="M115" s="458"/>
      <c r="N115" s="458"/>
      <c r="O115" s="458"/>
      <c r="P115" s="458"/>
      <c r="Q115" s="458"/>
      <c r="R115" s="458"/>
      <c r="S115" s="458"/>
      <c r="T115" s="458"/>
      <c r="U115" s="461"/>
      <c r="V115" s="464"/>
      <c r="W115" s="464"/>
      <c r="X115" s="464"/>
    </row>
    <row r="116" spans="1:24" ht="15" customHeight="1" x14ac:dyDescent="0.25">
      <c r="A116" s="458"/>
      <c r="B116" s="458"/>
      <c r="C116" s="458"/>
      <c r="D116" s="458"/>
      <c r="E116" s="458"/>
      <c r="F116" s="458"/>
      <c r="G116" s="458"/>
      <c r="H116" s="458"/>
      <c r="I116" s="458"/>
      <c r="J116" s="458"/>
      <c r="K116" s="458"/>
      <c r="L116" s="458"/>
      <c r="M116" s="458"/>
      <c r="N116" s="458"/>
      <c r="O116" s="458"/>
      <c r="P116" s="458"/>
      <c r="Q116" s="458"/>
      <c r="R116" s="458"/>
      <c r="S116" s="458"/>
      <c r="T116" s="458"/>
      <c r="U116" s="461"/>
      <c r="V116" s="464"/>
      <c r="W116" s="464"/>
      <c r="X116" s="464"/>
    </row>
    <row r="117" spans="1:24" ht="15.75" customHeight="1" x14ac:dyDescent="0.25">
      <c r="A117" s="459"/>
      <c r="B117" s="459"/>
      <c r="C117" s="459"/>
      <c r="D117" s="459"/>
      <c r="E117" s="459"/>
      <c r="F117" s="459"/>
      <c r="G117" s="459"/>
      <c r="H117" s="459"/>
      <c r="I117" s="459"/>
      <c r="J117" s="459"/>
      <c r="K117" s="459"/>
      <c r="L117" s="459"/>
      <c r="M117" s="459"/>
      <c r="N117" s="459"/>
      <c r="O117" s="459"/>
      <c r="P117" s="459"/>
      <c r="Q117" s="459"/>
      <c r="R117" s="459"/>
      <c r="S117" s="459"/>
      <c r="T117" s="459"/>
      <c r="U117" s="462"/>
      <c r="V117" s="465"/>
      <c r="W117" s="465"/>
      <c r="X117" s="465"/>
    </row>
    <row r="118" spans="1:24" ht="15" customHeight="1" x14ac:dyDescent="0.25">
      <c r="A118" s="469">
        <v>24</v>
      </c>
      <c r="B118" s="469" t="e">
        <f>IF(#REF!="Corrupción_O_LA_FT",#REF!,IF(#REF!="Gestión","No valorar",""))</f>
        <v>#REF!</v>
      </c>
      <c r="C118" s="469"/>
      <c r="D118" s="469"/>
      <c r="E118" s="469"/>
      <c r="F118" s="469"/>
      <c r="G118" s="469"/>
      <c r="H118" s="469"/>
      <c r="I118" s="469"/>
      <c r="J118" s="469"/>
      <c r="K118" s="469"/>
      <c r="L118" s="469"/>
      <c r="M118" s="469"/>
      <c r="N118" s="469"/>
      <c r="O118" s="469"/>
      <c r="P118" s="469"/>
      <c r="Q118" s="469"/>
      <c r="R118" s="469"/>
      <c r="S118" s="469"/>
      <c r="T118" s="469"/>
      <c r="U118" s="470"/>
      <c r="V118" s="471">
        <f>COUNTIF(C118:U118,"SI")</f>
        <v>0</v>
      </c>
      <c r="W118" s="471">
        <f>COUNTIF(C118:U118,"NO")</f>
        <v>0</v>
      </c>
      <c r="X118" s="463" t="str">
        <f>IF(OR(R118="SI",V118&gt;11),"CATASTRÓFICO",IF(V118&gt;5,"MAYOR",IF(V118&gt;0,"MODERADO","")))</f>
        <v/>
      </c>
    </row>
    <row r="119" spans="1:24" ht="15" customHeight="1" x14ac:dyDescent="0.25">
      <c r="A119" s="458"/>
      <c r="B119" s="458"/>
      <c r="C119" s="458"/>
      <c r="D119" s="458"/>
      <c r="E119" s="458"/>
      <c r="F119" s="458"/>
      <c r="G119" s="458"/>
      <c r="H119" s="458"/>
      <c r="I119" s="458"/>
      <c r="J119" s="458"/>
      <c r="K119" s="458"/>
      <c r="L119" s="458"/>
      <c r="M119" s="458"/>
      <c r="N119" s="458"/>
      <c r="O119" s="458"/>
      <c r="P119" s="458"/>
      <c r="Q119" s="458"/>
      <c r="R119" s="458"/>
      <c r="S119" s="458"/>
      <c r="T119" s="458"/>
      <c r="U119" s="461"/>
      <c r="V119" s="464"/>
      <c r="W119" s="464"/>
      <c r="X119" s="464"/>
    </row>
    <row r="120" spans="1:24" ht="15" customHeight="1" x14ac:dyDescent="0.25">
      <c r="A120" s="458"/>
      <c r="B120" s="458"/>
      <c r="C120" s="458"/>
      <c r="D120" s="458"/>
      <c r="E120" s="458"/>
      <c r="F120" s="458"/>
      <c r="G120" s="458"/>
      <c r="H120" s="458"/>
      <c r="I120" s="458"/>
      <c r="J120" s="458"/>
      <c r="K120" s="458"/>
      <c r="L120" s="458"/>
      <c r="M120" s="458"/>
      <c r="N120" s="458"/>
      <c r="O120" s="458"/>
      <c r="P120" s="458"/>
      <c r="Q120" s="458"/>
      <c r="R120" s="458"/>
      <c r="S120" s="458"/>
      <c r="T120" s="458"/>
      <c r="U120" s="461"/>
      <c r="V120" s="464"/>
      <c r="W120" s="464"/>
      <c r="X120" s="464"/>
    </row>
    <row r="121" spans="1:24" ht="15" customHeight="1" x14ac:dyDescent="0.25">
      <c r="A121" s="458"/>
      <c r="B121" s="458"/>
      <c r="C121" s="458"/>
      <c r="D121" s="458"/>
      <c r="E121" s="458"/>
      <c r="F121" s="458"/>
      <c r="G121" s="458"/>
      <c r="H121" s="458"/>
      <c r="I121" s="458"/>
      <c r="J121" s="458"/>
      <c r="K121" s="458"/>
      <c r="L121" s="458"/>
      <c r="M121" s="458"/>
      <c r="N121" s="458"/>
      <c r="O121" s="458"/>
      <c r="P121" s="458"/>
      <c r="Q121" s="458"/>
      <c r="R121" s="458"/>
      <c r="S121" s="458"/>
      <c r="T121" s="458"/>
      <c r="U121" s="461"/>
      <c r="V121" s="464"/>
      <c r="W121" s="464"/>
      <c r="X121" s="464"/>
    </row>
    <row r="122" spans="1:24" ht="15.75" customHeight="1" x14ac:dyDescent="0.25">
      <c r="A122" s="459"/>
      <c r="B122" s="459"/>
      <c r="C122" s="459"/>
      <c r="D122" s="459"/>
      <c r="E122" s="459"/>
      <c r="F122" s="459"/>
      <c r="G122" s="459"/>
      <c r="H122" s="459"/>
      <c r="I122" s="459"/>
      <c r="J122" s="459"/>
      <c r="K122" s="459"/>
      <c r="L122" s="459"/>
      <c r="M122" s="459"/>
      <c r="N122" s="459"/>
      <c r="O122" s="459"/>
      <c r="P122" s="459"/>
      <c r="Q122" s="459"/>
      <c r="R122" s="459"/>
      <c r="S122" s="459"/>
      <c r="T122" s="459"/>
      <c r="U122" s="462"/>
      <c r="V122" s="465"/>
      <c r="W122" s="465"/>
      <c r="X122" s="465"/>
    </row>
    <row r="123" spans="1:24" ht="15" customHeight="1" x14ac:dyDescent="0.25">
      <c r="A123" s="469">
        <v>25</v>
      </c>
      <c r="B123" s="469" t="e">
        <f>IF(#REF!="Corrupción_O_LA_FT",#REF!,IF(#REF!="Gestión","No valorar",""))</f>
        <v>#REF!</v>
      </c>
      <c r="C123" s="469"/>
      <c r="D123" s="469"/>
      <c r="E123" s="469"/>
      <c r="F123" s="469"/>
      <c r="G123" s="469"/>
      <c r="H123" s="469"/>
      <c r="I123" s="469"/>
      <c r="J123" s="469"/>
      <c r="K123" s="469"/>
      <c r="L123" s="469"/>
      <c r="M123" s="469"/>
      <c r="N123" s="469"/>
      <c r="O123" s="469"/>
      <c r="P123" s="469"/>
      <c r="Q123" s="469"/>
      <c r="R123" s="469"/>
      <c r="S123" s="469"/>
      <c r="T123" s="469"/>
      <c r="U123" s="470"/>
      <c r="V123" s="471">
        <f>COUNTIF(C123:U123,"SI")</f>
        <v>0</v>
      </c>
      <c r="W123" s="471">
        <f>COUNTIF(C123:U123,"NO")</f>
        <v>0</v>
      </c>
      <c r="X123" s="463" t="str">
        <f>IF(OR(R123="SI",V123&gt;11),"CATASTRÓFICO",IF(V123&gt;5,"MAYOR",IF(V123&gt;0,"MODERADO","")))</f>
        <v/>
      </c>
    </row>
    <row r="124" spans="1:24" ht="15" customHeight="1" x14ac:dyDescent="0.25">
      <c r="A124" s="458"/>
      <c r="B124" s="458"/>
      <c r="C124" s="458"/>
      <c r="D124" s="458"/>
      <c r="E124" s="458"/>
      <c r="F124" s="458"/>
      <c r="G124" s="458"/>
      <c r="H124" s="458"/>
      <c r="I124" s="458"/>
      <c r="J124" s="458"/>
      <c r="K124" s="458"/>
      <c r="L124" s="458"/>
      <c r="M124" s="458"/>
      <c r="N124" s="458"/>
      <c r="O124" s="458"/>
      <c r="P124" s="458"/>
      <c r="Q124" s="458"/>
      <c r="R124" s="458"/>
      <c r="S124" s="458"/>
      <c r="T124" s="458"/>
      <c r="U124" s="461"/>
      <c r="V124" s="464"/>
      <c r="W124" s="464"/>
      <c r="X124" s="464"/>
    </row>
    <row r="125" spans="1:24" ht="15" customHeight="1" x14ac:dyDescent="0.25">
      <c r="A125" s="458"/>
      <c r="B125" s="458"/>
      <c r="C125" s="458"/>
      <c r="D125" s="458"/>
      <c r="E125" s="458"/>
      <c r="F125" s="458"/>
      <c r="G125" s="458"/>
      <c r="H125" s="458"/>
      <c r="I125" s="458"/>
      <c r="J125" s="458"/>
      <c r="K125" s="458"/>
      <c r="L125" s="458"/>
      <c r="M125" s="458"/>
      <c r="N125" s="458"/>
      <c r="O125" s="458"/>
      <c r="P125" s="458"/>
      <c r="Q125" s="458"/>
      <c r="R125" s="458"/>
      <c r="S125" s="458"/>
      <c r="T125" s="458"/>
      <c r="U125" s="461"/>
      <c r="V125" s="464"/>
      <c r="W125" s="464"/>
      <c r="X125" s="464"/>
    </row>
    <row r="126" spans="1:24" ht="15" customHeight="1" x14ac:dyDescent="0.25">
      <c r="A126" s="458"/>
      <c r="B126" s="458"/>
      <c r="C126" s="458"/>
      <c r="D126" s="458"/>
      <c r="E126" s="458"/>
      <c r="F126" s="458"/>
      <c r="G126" s="458"/>
      <c r="H126" s="458"/>
      <c r="I126" s="458"/>
      <c r="J126" s="458"/>
      <c r="K126" s="458"/>
      <c r="L126" s="458"/>
      <c r="M126" s="458"/>
      <c r="N126" s="458"/>
      <c r="O126" s="458"/>
      <c r="P126" s="458"/>
      <c r="Q126" s="458"/>
      <c r="R126" s="458"/>
      <c r="S126" s="458"/>
      <c r="T126" s="458"/>
      <c r="U126" s="461"/>
      <c r="V126" s="464"/>
      <c r="W126" s="464"/>
      <c r="X126" s="464"/>
    </row>
    <row r="127" spans="1:24" ht="15.75" customHeight="1" x14ac:dyDescent="0.25">
      <c r="A127" s="459"/>
      <c r="B127" s="459"/>
      <c r="C127" s="459"/>
      <c r="D127" s="459"/>
      <c r="E127" s="459"/>
      <c r="F127" s="459"/>
      <c r="G127" s="459"/>
      <c r="H127" s="459"/>
      <c r="I127" s="459"/>
      <c r="J127" s="459"/>
      <c r="K127" s="459"/>
      <c r="L127" s="459"/>
      <c r="M127" s="459"/>
      <c r="N127" s="459"/>
      <c r="O127" s="459"/>
      <c r="P127" s="459"/>
      <c r="Q127" s="459"/>
      <c r="R127" s="459"/>
      <c r="S127" s="459"/>
      <c r="T127" s="459"/>
      <c r="U127" s="462"/>
      <c r="V127" s="465"/>
      <c r="W127" s="465"/>
      <c r="X127" s="465"/>
    </row>
    <row r="128" spans="1:24" ht="15" customHeight="1" x14ac:dyDescent="0.25">
      <c r="A128" s="469">
        <v>26</v>
      </c>
      <c r="B128" s="469" t="e">
        <f>IF(#REF!="Corrupción_O_LA_FT",#REF!,IF(#REF!="Gestión","No valorar",""))</f>
        <v>#REF!</v>
      </c>
      <c r="C128" s="469"/>
      <c r="D128" s="469"/>
      <c r="E128" s="469"/>
      <c r="F128" s="469"/>
      <c r="G128" s="469"/>
      <c r="H128" s="469"/>
      <c r="I128" s="469"/>
      <c r="J128" s="469"/>
      <c r="K128" s="469"/>
      <c r="L128" s="469"/>
      <c r="M128" s="469"/>
      <c r="N128" s="469"/>
      <c r="O128" s="469"/>
      <c r="P128" s="469"/>
      <c r="Q128" s="469"/>
      <c r="R128" s="469"/>
      <c r="S128" s="469"/>
      <c r="T128" s="469"/>
      <c r="U128" s="470"/>
      <c r="V128" s="471">
        <f>COUNTIF(C128:U128,"SI")</f>
        <v>0</v>
      </c>
      <c r="W128" s="471">
        <f>COUNTIF(C128:U128,"NO")</f>
        <v>0</v>
      </c>
      <c r="X128" s="463" t="str">
        <f>IF(OR(R128="SI",V128&gt;11),"CATASTRÓFICO",IF(V128&gt;5,"MAYOR",IF(V128&gt;0,"MODERADO","")))</f>
        <v/>
      </c>
    </row>
    <row r="129" spans="1:24" ht="15" customHeight="1" x14ac:dyDescent="0.25">
      <c r="A129" s="458"/>
      <c r="B129" s="458"/>
      <c r="C129" s="458"/>
      <c r="D129" s="458"/>
      <c r="E129" s="458"/>
      <c r="F129" s="458"/>
      <c r="G129" s="458"/>
      <c r="H129" s="458"/>
      <c r="I129" s="458"/>
      <c r="J129" s="458"/>
      <c r="K129" s="458"/>
      <c r="L129" s="458"/>
      <c r="M129" s="458"/>
      <c r="N129" s="458"/>
      <c r="O129" s="458"/>
      <c r="P129" s="458"/>
      <c r="Q129" s="458"/>
      <c r="R129" s="458"/>
      <c r="S129" s="458"/>
      <c r="T129" s="458"/>
      <c r="U129" s="461"/>
      <c r="V129" s="464"/>
      <c r="W129" s="464"/>
      <c r="X129" s="464"/>
    </row>
    <row r="130" spans="1:24" ht="15" customHeight="1" x14ac:dyDescent="0.25">
      <c r="A130" s="458"/>
      <c r="B130" s="458"/>
      <c r="C130" s="458"/>
      <c r="D130" s="458"/>
      <c r="E130" s="458"/>
      <c r="F130" s="458"/>
      <c r="G130" s="458"/>
      <c r="H130" s="458"/>
      <c r="I130" s="458"/>
      <c r="J130" s="458"/>
      <c r="K130" s="458"/>
      <c r="L130" s="458"/>
      <c r="M130" s="458"/>
      <c r="N130" s="458"/>
      <c r="O130" s="458"/>
      <c r="P130" s="458"/>
      <c r="Q130" s="458"/>
      <c r="R130" s="458"/>
      <c r="S130" s="458"/>
      <c r="T130" s="458"/>
      <c r="U130" s="461"/>
      <c r="V130" s="464"/>
      <c r="W130" s="464"/>
      <c r="X130" s="464"/>
    </row>
    <row r="131" spans="1:24" ht="15" customHeight="1" x14ac:dyDescent="0.25">
      <c r="A131" s="458"/>
      <c r="B131" s="458"/>
      <c r="C131" s="458"/>
      <c r="D131" s="458"/>
      <c r="E131" s="458"/>
      <c r="F131" s="458"/>
      <c r="G131" s="458"/>
      <c r="H131" s="458"/>
      <c r="I131" s="458"/>
      <c r="J131" s="458"/>
      <c r="K131" s="458"/>
      <c r="L131" s="458"/>
      <c r="M131" s="458"/>
      <c r="N131" s="458"/>
      <c r="O131" s="458"/>
      <c r="P131" s="458"/>
      <c r="Q131" s="458"/>
      <c r="R131" s="458"/>
      <c r="S131" s="458"/>
      <c r="T131" s="458"/>
      <c r="U131" s="461"/>
      <c r="V131" s="464"/>
      <c r="W131" s="464"/>
      <c r="X131" s="464"/>
    </row>
    <row r="132" spans="1:24" ht="15.75" customHeight="1" x14ac:dyDescent="0.25">
      <c r="A132" s="459"/>
      <c r="B132" s="459"/>
      <c r="C132" s="459"/>
      <c r="D132" s="459"/>
      <c r="E132" s="459"/>
      <c r="F132" s="459"/>
      <c r="G132" s="459"/>
      <c r="H132" s="459"/>
      <c r="I132" s="459"/>
      <c r="J132" s="459"/>
      <c r="K132" s="459"/>
      <c r="L132" s="459"/>
      <c r="M132" s="459"/>
      <c r="N132" s="459"/>
      <c r="O132" s="459"/>
      <c r="P132" s="459"/>
      <c r="Q132" s="459"/>
      <c r="R132" s="459"/>
      <c r="S132" s="459"/>
      <c r="T132" s="459"/>
      <c r="U132" s="462"/>
      <c r="V132" s="465"/>
      <c r="W132" s="465"/>
      <c r="X132" s="465"/>
    </row>
    <row r="133" spans="1:24" ht="15" customHeight="1" x14ac:dyDescent="0.25">
      <c r="A133" s="469">
        <v>27</v>
      </c>
      <c r="B133" s="469" t="e">
        <f>IF(#REF!="Corrupción_O_LA_FT",#REF!,IF(#REF!="Gestión","No valorar",""))</f>
        <v>#REF!</v>
      </c>
      <c r="C133" s="469"/>
      <c r="D133" s="469"/>
      <c r="E133" s="469"/>
      <c r="F133" s="469"/>
      <c r="G133" s="469"/>
      <c r="H133" s="469"/>
      <c r="I133" s="469"/>
      <c r="J133" s="469"/>
      <c r="K133" s="469"/>
      <c r="L133" s="469"/>
      <c r="M133" s="469"/>
      <c r="N133" s="469"/>
      <c r="O133" s="469"/>
      <c r="P133" s="469"/>
      <c r="Q133" s="469"/>
      <c r="R133" s="469"/>
      <c r="S133" s="469"/>
      <c r="T133" s="469"/>
      <c r="U133" s="470"/>
      <c r="V133" s="471">
        <f>COUNTIF(C133:U133,"SI")</f>
        <v>0</v>
      </c>
      <c r="W133" s="471">
        <f>COUNTIF(C133:U133,"NO")</f>
        <v>0</v>
      </c>
      <c r="X133" s="463" t="str">
        <f>IF(OR(R133="SI",V133&gt;11),"CATASTRÓFICO",IF(V133&gt;5,"MAYOR",IF(V133&gt;0,"MODERADO","")))</f>
        <v/>
      </c>
    </row>
    <row r="134" spans="1:24" ht="15" customHeight="1" x14ac:dyDescent="0.25">
      <c r="A134" s="458"/>
      <c r="B134" s="458"/>
      <c r="C134" s="458"/>
      <c r="D134" s="458"/>
      <c r="E134" s="458"/>
      <c r="F134" s="458"/>
      <c r="G134" s="458"/>
      <c r="H134" s="458"/>
      <c r="I134" s="458"/>
      <c r="J134" s="458"/>
      <c r="K134" s="458"/>
      <c r="L134" s="458"/>
      <c r="M134" s="458"/>
      <c r="N134" s="458"/>
      <c r="O134" s="458"/>
      <c r="P134" s="458"/>
      <c r="Q134" s="458"/>
      <c r="R134" s="458"/>
      <c r="S134" s="458"/>
      <c r="T134" s="458"/>
      <c r="U134" s="461"/>
      <c r="V134" s="464"/>
      <c r="W134" s="464"/>
      <c r="X134" s="464"/>
    </row>
    <row r="135" spans="1:24" ht="15" customHeight="1" x14ac:dyDescent="0.25">
      <c r="A135" s="458"/>
      <c r="B135" s="458"/>
      <c r="C135" s="458"/>
      <c r="D135" s="458"/>
      <c r="E135" s="458"/>
      <c r="F135" s="458"/>
      <c r="G135" s="458"/>
      <c r="H135" s="458"/>
      <c r="I135" s="458"/>
      <c r="J135" s="458"/>
      <c r="K135" s="458"/>
      <c r="L135" s="458"/>
      <c r="M135" s="458"/>
      <c r="N135" s="458"/>
      <c r="O135" s="458"/>
      <c r="P135" s="458"/>
      <c r="Q135" s="458"/>
      <c r="R135" s="458"/>
      <c r="S135" s="458"/>
      <c r="T135" s="458"/>
      <c r="U135" s="461"/>
      <c r="V135" s="464"/>
      <c r="W135" s="464"/>
      <c r="X135" s="464"/>
    </row>
    <row r="136" spans="1:24" ht="15" customHeight="1" x14ac:dyDescent="0.25">
      <c r="A136" s="458"/>
      <c r="B136" s="458"/>
      <c r="C136" s="458"/>
      <c r="D136" s="458"/>
      <c r="E136" s="458"/>
      <c r="F136" s="458"/>
      <c r="G136" s="458"/>
      <c r="H136" s="458"/>
      <c r="I136" s="458"/>
      <c r="J136" s="458"/>
      <c r="K136" s="458"/>
      <c r="L136" s="458"/>
      <c r="M136" s="458"/>
      <c r="N136" s="458"/>
      <c r="O136" s="458"/>
      <c r="P136" s="458"/>
      <c r="Q136" s="458"/>
      <c r="R136" s="458"/>
      <c r="S136" s="458"/>
      <c r="T136" s="458"/>
      <c r="U136" s="461"/>
      <c r="V136" s="464"/>
      <c r="W136" s="464"/>
      <c r="X136" s="464"/>
    </row>
    <row r="137" spans="1:24" ht="15.75" customHeight="1" x14ac:dyDescent="0.25">
      <c r="A137" s="459"/>
      <c r="B137" s="459"/>
      <c r="C137" s="459"/>
      <c r="D137" s="459"/>
      <c r="E137" s="459"/>
      <c r="F137" s="459"/>
      <c r="G137" s="459"/>
      <c r="H137" s="459"/>
      <c r="I137" s="459"/>
      <c r="J137" s="459"/>
      <c r="K137" s="459"/>
      <c r="L137" s="459"/>
      <c r="M137" s="459"/>
      <c r="N137" s="459"/>
      <c r="O137" s="459"/>
      <c r="P137" s="459"/>
      <c r="Q137" s="459"/>
      <c r="R137" s="459"/>
      <c r="S137" s="459"/>
      <c r="T137" s="459"/>
      <c r="U137" s="462"/>
      <c r="V137" s="465"/>
      <c r="W137" s="465"/>
      <c r="X137" s="465"/>
    </row>
    <row r="138" spans="1:24" ht="15" customHeight="1" x14ac:dyDescent="0.25">
      <c r="A138" s="469">
        <v>28</v>
      </c>
      <c r="B138" s="469" t="e">
        <f>IF(#REF!="Corrupción_O_LA_FT",#REF!,IF(#REF!="Gestión","No valorar",""))</f>
        <v>#REF!</v>
      </c>
      <c r="C138" s="469"/>
      <c r="D138" s="469"/>
      <c r="E138" s="469"/>
      <c r="F138" s="469"/>
      <c r="G138" s="469"/>
      <c r="H138" s="469"/>
      <c r="I138" s="469"/>
      <c r="J138" s="469"/>
      <c r="K138" s="469"/>
      <c r="L138" s="469"/>
      <c r="M138" s="469"/>
      <c r="N138" s="469"/>
      <c r="O138" s="469"/>
      <c r="P138" s="469"/>
      <c r="Q138" s="469"/>
      <c r="R138" s="469"/>
      <c r="S138" s="469"/>
      <c r="T138" s="469"/>
      <c r="U138" s="470"/>
      <c r="V138" s="471">
        <f>COUNTIF(C138:U138,"SI")</f>
        <v>0</v>
      </c>
      <c r="W138" s="471">
        <f>COUNTIF(C138:U138,"NO")</f>
        <v>0</v>
      </c>
      <c r="X138" s="463" t="str">
        <f>IF(OR(R138="SI",V138&gt;11),"CATASTRÓFICO",IF(V138&gt;5,"MAYOR",IF(V138&gt;0,"MODERADO","")))</f>
        <v/>
      </c>
    </row>
    <row r="139" spans="1:24" ht="15" customHeight="1" x14ac:dyDescent="0.25">
      <c r="A139" s="458"/>
      <c r="B139" s="458"/>
      <c r="C139" s="458"/>
      <c r="D139" s="458"/>
      <c r="E139" s="458"/>
      <c r="F139" s="458"/>
      <c r="G139" s="458"/>
      <c r="H139" s="458"/>
      <c r="I139" s="458"/>
      <c r="J139" s="458"/>
      <c r="K139" s="458"/>
      <c r="L139" s="458"/>
      <c r="M139" s="458"/>
      <c r="N139" s="458"/>
      <c r="O139" s="458"/>
      <c r="P139" s="458"/>
      <c r="Q139" s="458"/>
      <c r="R139" s="458"/>
      <c r="S139" s="458"/>
      <c r="T139" s="458"/>
      <c r="U139" s="461"/>
      <c r="V139" s="464"/>
      <c r="W139" s="464"/>
      <c r="X139" s="464"/>
    </row>
    <row r="140" spans="1:24" ht="15" customHeight="1" x14ac:dyDescent="0.25">
      <c r="A140" s="458"/>
      <c r="B140" s="458"/>
      <c r="C140" s="458"/>
      <c r="D140" s="458"/>
      <c r="E140" s="458"/>
      <c r="F140" s="458"/>
      <c r="G140" s="458"/>
      <c r="H140" s="458"/>
      <c r="I140" s="458"/>
      <c r="J140" s="458"/>
      <c r="K140" s="458"/>
      <c r="L140" s="458"/>
      <c r="M140" s="458"/>
      <c r="N140" s="458"/>
      <c r="O140" s="458"/>
      <c r="P140" s="458"/>
      <c r="Q140" s="458"/>
      <c r="R140" s="458"/>
      <c r="S140" s="458"/>
      <c r="T140" s="458"/>
      <c r="U140" s="461"/>
      <c r="V140" s="464"/>
      <c r="W140" s="464"/>
      <c r="X140" s="464"/>
    </row>
    <row r="141" spans="1:24" ht="15" customHeight="1" x14ac:dyDescent="0.25">
      <c r="A141" s="458"/>
      <c r="B141" s="458"/>
      <c r="C141" s="458"/>
      <c r="D141" s="458"/>
      <c r="E141" s="458"/>
      <c r="F141" s="458"/>
      <c r="G141" s="458"/>
      <c r="H141" s="458"/>
      <c r="I141" s="458"/>
      <c r="J141" s="458"/>
      <c r="K141" s="458"/>
      <c r="L141" s="458"/>
      <c r="M141" s="458"/>
      <c r="N141" s="458"/>
      <c r="O141" s="458"/>
      <c r="P141" s="458"/>
      <c r="Q141" s="458"/>
      <c r="R141" s="458"/>
      <c r="S141" s="458"/>
      <c r="T141" s="458"/>
      <c r="U141" s="461"/>
      <c r="V141" s="464"/>
      <c r="W141" s="464"/>
      <c r="X141" s="464"/>
    </row>
    <row r="142" spans="1:24" ht="15.75" customHeight="1" x14ac:dyDescent="0.25">
      <c r="A142" s="459"/>
      <c r="B142" s="459"/>
      <c r="C142" s="459"/>
      <c r="D142" s="459"/>
      <c r="E142" s="459"/>
      <c r="F142" s="459"/>
      <c r="G142" s="459"/>
      <c r="H142" s="459"/>
      <c r="I142" s="459"/>
      <c r="J142" s="459"/>
      <c r="K142" s="459"/>
      <c r="L142" s="459"/>
      <c r="M142" s="459"/>
      <c r="N142" s="459"/>
      <c r="O142" s="459"/>
      <c r="P142" s="459"/>
      <c r="Q142" s="459"/>
      <c r="R142" s="459"/>
      <c r="S142" s="459"/>
      <c r="T142" s="459"/>
      <c r="U142" s="462"/>
      <c r="V142" s="465"/>
      <c r="W142" s="465"/>
      <c r="X142" s="465"/>
    </row>
    <row r="143" spans="1:24" ht="15" customHeight="1" x14ac:dyDescent="0.25">
      <c r="A143" s="469">
        <v>29</v>
      </c>
      <c r="B143" s="469" t="e">
        <f>IF(#REF!="Corrupción_O_LA_FT",#REF!,IF(#REF!="Gestión","No valorar",""))</f>
        <v>#REF!</v>
      </c>
      <c r="C143" s="469"/>
      <c r="D143" s="469"/>
      <c r="E143" s="469"/>
      <c r="F143" s="469"/>
      <c r="G143" s="469"/>
      <c r="H143" s="469"/>
      <c r="I143" s="469"/>
      <c r="J143" s="469"/>
      <c r="K143" s="469"/>
      <c r="L143" s="469"/>
      <c r="M143" s="469"/>
      <c r="N143" s="469"/>
      <c r="O143" s="469"/>
      <c r="P143" s="469"/>
      <c r="Q143" s="469"/>
      <c r="R143" s="469"/>
      <c r="S143" s="469"/>
      <c r="T143" s="469"/>
      <c r="U143" s="470"/>
      <c r="V143" s="471">
        <f>COUNTIF(C143:U143,"SI")</f>
        <v>0</v>
      </c>
      <c r="W143" s="471">
        <f>COUNTIF(C143:U143,"NO")</f>
        <v>0</v>
      </c>
      <c r="X143" s="463" t="str">
        <f>IF(OR(R143="SI",V143&gt;11),"CATASTRÓFICO",IF(V143&gt;5,"MAYOR",IF(V143&gt;0,"MODERADO","")))</f>
        <v/>
      </c>
    </row>
    <row r="144" spans="1:24" ht="15" customHeight="1" x14ac:dyDescent="0.25">
      <c r="A144" s="458"/>
      <c r="B144" s="458"/>
      <c r="C144" s="458"/>
      <c r="D144" s="458"/>
      <c r="E144" s="458"/>
      <c r="F144" s="458"/>
      <c r="G144" s="458"/>
      <c r="H144" s="458"/>
      <c r="I144" s="458"/>
      <c r="J144" s="458"/>
      <c r="K144" s="458"/>
      <c r="L144" s="458"/>
      <c r="M144" s="458"/>
      <c r="N144" s="458"/>
      <c r="O144" s="458"/>
      <c r="P144" s="458"/>
      <c r="Q144" s="458"/>
      <c r="R144" s="458"/>
      <c r="S144" s="458"/>
      <c r="T144" s="458"/>
      <c r="U144" s="461"/>
      <c r="V144" s="464"/>
      <c r="W144" s="464"/>
      <c r="X144" s="464"/>
    </row>
    <row r="145" spans="1:24" ht="15" customHeight="1" x14ac:dyDescent="0.25">
      <c r="A145" s="458"/>
      <c r="B145" s="458"/>
      <c r="C145" s="458"/>
      <c r="D145" s="458"/>
      <c r="E145" s="458"/>
      <c r="F145" s="458"/>
      <c r="G145" s="458"/>
      <c r="H145" s="458"/>
      <c r="I145" s="458"/>
      <c r="J145" s="458"/>
      <c r="K145" s="458"/>
      <c r="L145" s="458"/>
      <c r="M145" s="458"/>
      <c r="N145" s="458"/>
      <c r="O145" s="458"/>
      <c r="P145" s="458"/>
      <c r="Q145" s="458"/>
      <c r="R145" s="458"/>
      <c r="S145" s="458"/>
      <c r="T145" s="458"/>
      <c r="U145" s="461"/>
      <c r="V145" s="464"/>
      <c r="W145" s="464"/>
      <c r="X145" s="464"/>
    </row>
    <row r="146" spans="1:24" ht="15" customHeight="1" x14ac:dyDescent="0.25">
      <c r="A146" s="458"/>
      <c r="B146" s="458"/>
      <c r="C146" s="458"/>
      <c r="D146" s="458"/>
      <c r="E146" s="458"/>
      <c r="F146" s="458"/>
      <c r="G146" s="458"/>
      <c r="H146" s="458"/>
      <c r="I146" s="458"/>
      <c r="J146" s="458"/>
      <c r="K146" s="458"/>
      <c r="L146" s="458"/>
      <c r="M146" s="458"/>
      <c r="N146" s="458"/>
      <c r="O146" s="458"/>
      <c r="P146" s="458"/>
      <c r="Q146" s="458"/>
      <c r="R146" s="458"/>
      <c r="S146" s="458"/>
      <c r="T146" s="458"/>
      <c r="U146" s="461"/>
      <c r="V146" s="464"/>
      <c r="W146" s="464"/>
      <c r="X146" s="464"/>
    </row>
    <row r="147" spans="1:24" ht="15.75" customHeight="1" x14ac:dyDescent="0.25">
      <c r="A147" s="459"/>
      <c r="B147" s="459"/>
      <c r="C147" s="459"/>
      <c r="D147" s="459"/>
      <c r="E147" s="459"/>
      <c r="F147" s="459"/>
      <c r="G147" s="459"/>
      <c r="H147" s="459"/>
      <c r="I147" s="459"/>
      <c r="J147" s="459"/>
      <c r="K147" s="459"/>
      <c r="L147" s="459"/>
      <c r="M147" s="459"/>
      <c r="N147" s="459"/>
      <c r="O147" s="459"/>
      <c r="P147" s="459"/>
      <c r="Q147" s="459"/>
      <c r="R147" s="459"/>
      <c r="S147" s="459"/>
      <c r="T147" s="459"/>
      <c r="U147" s="462"/>
      <c r="V147" s="465"/>
      <c r="W147" s="465"/>
      <c r="X147" s="465"/>
    </row>
    <row r="148" spans="1:24" ht="15" customHeight="1" x14ac:dyDescent="0.25">
      <c r="A148" s="469">
        <v>30</v>
      </c>
      <c r="B148" s="469" t="e">
        <f>IF(#REF!="Corrupción_O_LA_FT",#REF!,IF(#REF!="Gestión","No valorar",""))</f>
        <v>#REF!</v>
      </c>
      <c r="C148" s="469"/>
      <c r="D148" s="469"/>
      <c r="E148" s="469"/>
      <c r="F148" s="469"/>
      <c r="G148" s="469"/>
      <c r="H148" s="469"/>
      <c r="I148" s="469"/>
      <c r="J148" s="469"/>
      <c r="K148" s="469"/>
      <c r="L148" s="469"/>
      <c r="M148" s="469"/>
      <c r="N148" s="469"/>
      <c r="O148" s="469"/>
      <c r="P148" s="469"/>
      <c r="Q148" s="469"/>
      <c r="R148" s="469"/>
      <c r="S148" s="469"/>
      <c r="T148" s="469"/>
      <c r="U148" s="470"/>
      <c r="V148" s="471">
        <f>COUNTIF(C148:U148,"SI")</f>
        <v>0</v>
      </c>
      <c r="W148" s="471">
        <f>COUNTIF(C148:U148,"NO")</f>
        <v>0</v>
      </c>
      <c r="X148" s="463" t="str">
        <f>IF(OR(R148="SI",V148&gt;11),"CATASTRÓFICO",IF(V148&gt;5,"MAYOR",IF(V148&gt;0,"MODERADO","")))</f>
        <v/>
      </c>
    </row>
    <row r="149" spans="1:24" ht="15" customHeight="1" x14ac:dyDescent="0.25">
      <c r="A149" s="458"/>
      <c r="B149" s="458"/>
      <c r="C149" s="458"/>
      <c r="D149" s="458"/>
      <c r="E149" s="458"/>
      <c r="F149" s="458"/>
      <c r="G149" s="458"/>
      <c r="H149" s="458"/>
      <c r="I149" s="458"/>
      <c r="J149" s="458"/>
      <c r="K149" s="458"/>
      <c r="L149" s="458"/>
      <c r="M149" s="458"/>
      <c r="N149" s="458"/>
      <c r="O149" s="458"/>
      <c r="P149" s="458"/>
      <c r="Q149" s="458"/>
      <c r="R149" s="458"/>
      <c r="S149" s="458"/>
      <c r="T149" s="458"/>
      <c r="U149" s="461"/>
      <c r="V149" s="464"/>
      <c r="W149" s="464"/>
      <c r="X149" s="464"/>
    </row>
    <row r="150" spans="1:24" ht="15" customHeight="1" x14ac:dyDescent="0.25">
      <c r="A150" s="458"/>
      <c r="B150" s="458"/>
      <c r="C150" s="458"/>
      <c r="D150" s="458"/>
      <c r="E150" s="458"/>
      <c r="F150" s="458"/>
      <c r="G150" s="458"/>
      <c r="H150" s="458"/>
      <c r="I150" s="458"/>
      <c r="J150" s="458"/>
      <c r="K150" s="458"/>
      <c r="L150" s="458"/>
      <c r="M150" s="458"/>
      <c r="N150" s="458"/>
      <c r="O150" s="458"/>
      <c r="P150" s="458"/>
      <c r="Q150" s="458"/>
      <c r="R150" s="458"/>
      <c r="S150" s="458"/>
      <c r="T150" s="458"/>
      <c r="U150" s="461"/>
      <c r="V150" s="464"/>
      <c r="W150" s="464"/>
      <c r="X150" s="464"/>
    </row>
    <row r="151" spans="1:24" ht="15" customHeight="1" x14ac:dyDescent="0.25">
      <c r="A151" s="458"/>
      <c r="B151" s="458"/>
      <c r="C151" s="458"/>
      <c r="D151" s="458"/>
      <c r="E151" s="458"/>
      <c r="F151" s="458"/>
      <c r="G151" s="458"/>
      <c r="H151" s="458"/>
      <c r="I151" s="458"/>
      <c r="J151" s="458"/>
      <c r="K151" s="458"/>
      <c r="L151" s="458"/>
      <c r="M151" s="458"/>
      <c r="N151" s="458"/>
      <c r="O151" s="458"/>
      <c r="P151" s="458"/>
      <c r="Q151" s="458"/>
      <c r="R151" s="458"/>
      <c r="S151" s="458"/>
      <c r="T151" s="458"/>
      <c r="U151" s="461"/>
      <c r="V151" s="464"/>
      <c r="W151" s="464"/>
      <c r="X151" s="464"/>
    </row>
    <row r="152" spans="1:24" ht="15.75" customHeight="1" x14ac:dyDescent="0.25">
      <c r="A152" s="459"/>
      <c r="B152" s="459"/>
      <c r="C152" s="459"/>
      <c r="D152" s="459"/>
      <c r="E152" s="459"/>
      <c r="F152" s="459"/>
      <c r="G152" s="459"/>
      <c r="H152" s="459"/>
      <c r="I152" s="459"/>
      <c r="J152" s="459"/>
      <c r="K152" s="459"/>
      <c r="L152" s="459"/>
      <c r="M152" s="459"/>
      <c r="N152" s="459"/>
      <c r="O152" s="459"/>
      <c r="P152" s="459"/>
      <c r="Q152" s="459"/>
      <c r="R152" s="459"/>
      <c r="S152" s="459"/>
      <c r="T152" s="459"/>
      <c r="U152" s="462"/>
      <c r="V152" s="465"/>
      <c r="W152" s="465"/>
      <c r="X152" s="465"/>
    </row>
    <row r="153" spans="1:24" ht="15" customHeight="1" x14ac:dyDescent="0.25">
      <c r="A153" s="469">
        <v>31</v>
      </c>
      <c r="B153" s="469" t="e">
        <f>IF(#REF!="Corrupción_O_LA_FT",#REF!,IF(#REF!="Gestión","No valorar",""))</f>
        <v>#REF!</v>
      </c>
      <c r="C153" s="469"/>
      <c r="D153" s="469"/>
      <c r="E153" s="469"/>
      <c r="F153" s="469"/>
      <c r="G153" s="469"/>
      <c r="H153" s="469"/>
      <c r="I153" s="469"/>
      <c r="J153" s="469"/>
      <c r="K153" s="469"/>
      <c r="L153" s="469"/>
      <c r="M153" s="469"/>
      <c r="N153" s="469"/>
      <c r="O153" s="469"/>
      <c r="P153" s="469"/>
      <c r="Q153" s="469"/>
      <c r="R153" s="469"/>
      <c r="S153" s="469"/>
      <c r="T153" s="469"/>
      <c r="U153" s="470"/>
      <c r="V153" s="471">
        <f>COUNTIF(C153:U153,"SI")</f>
        <v>0</v>
      </c>
      <c r="W153" s="471">
        <f>COUNTIF(C153:U153,"NO")</f>
        <v>0</v>
      </c>
      <c r="X153" s="463" t="str">
        <f>IF(OR(R153="SI",V153&gt;11),"CATASTRÓFICO",IF(V153&gt;5,"MAYOR",IF(V153&gt;0,"MODERADO","")))</f>
        <v/>
      </c>
    </row>
    <row r="154" spans="1:24" ht="15" customHeight="1" x14ac:dyDescent="0.25">
      <c r="A154" s="458"/>
      <c r="B154" s="458"/>
      <c r="C154" s="458"/>
      <c r="D154" s="458"/>
      <c r="E154" s="458"/>
      <c r="F154" s="458"/>
      <c r="G154" s="458"/>
      <c r="H154" s="458"/>
      <c r="I154" s="458"/>
      <c r="J154" s="458"/>
      <c r="K154" s="458"/>
      <c r="L154" s="458"/>
      <c r="M154" s="458"/>
      <c r="N154" s="458"/>
      <c r="O154" s="458"/>
      <c r="P154" s="458"/>
      <c r="Q154" s="458"/>
      <c r="R154" s="458"/>
      <c r="S154" s="458"/>
      <c r="T154" s="458"/>
      <c r="U154" s="461"/>
      <c r="V154" s="464"/>
      <c r="W154" s="464"/>
      <c r="X154" s="464"/>
    </row>
    <row r="155" spans="1:24" ht="15" customHeight="1" x14ac:dyDescent="0.25">
      <c r="A155" s="458"/>
      <c r="B155" s="458"/>
      <c r="C155" s="458"/>
      <c r="D155" s="458"/>
      <c r="E155" s="458"/>
      <c r="F155" s="458"/>
      <c r="G155" s="458"/>
      <c r="H155" s="458"/>
      <c r="I155" s="458"/>
      <c r="J155" s="458"/>
      <c r="K155" s="458"/>
      <c r="L155" s="458"/>
      <c r="M155" s="458"/>
      <c r="N155" s="458"/>
      <c r="O155" s="458"/>
      <c r="P155" s="458"/>
      <c r="Q155" s="458"/>
      <c r="R155" s="458"/>
      <c r="S155" s="458"/>
      <c r="T155" s="458"/>
      <c r="U155" s="461"/>
      <c r="V155" s="464"/>
      <c r="W155" s="464"/>
      <c r="X155" s="464"/>
    </row>
    <row r="156" spans="1:24" ht="15" customHeight="1" x14ac:dyDescent="0.25">
      <c r="A156" s="458"/>
      <c r="B156" s="458"/>
      <c r="C156" s="458"/>
      <c r="D156" s="458"/>
      <c r="E156" s="458"/>
      <c r="F156" s="458"/>
      <c r="G156" s="458"/>
      <c r="H156" s="458"/>
      <c r="I156" s="458"/>
      <c r="J156" s="458"/>
      <c r="K156" s="458"/>
      <c r="L156" s="458"/>
      <c r="M156" s="458"/>
      <c r="N156" s="458"/>
      <c r="O156" s="458"/>
      <c r="P156" s="458"/>
      <c r="Q156" s="458"/>
      <c r="R156" s="458"/>
      <c r="S156" s="458"/>
      <c r="T156" s="458"/>
      <c r="U156" s="461"/>
      <c r="V156" s="464"/>
      <c r="W156" s="464"/>
      <c r="X156" s="464"/>
    </row>
    <row r="157" spans="1:24" ht="15.75" customHeight="1" x14ac:dyDescent="0.25">
      <c r="A157" s="459"/>
      <c r="B157" s="459"/>
      <c r="C157" s="459"/>
      <c r="D157" s="459"/>
      <c r="E157" s="459"/>
      <c r="F157" s="459"/>
      <c r="G157" s="459"/>
      <c r="H157" s="459"/>
      <c r="I157" s="459"/>
      <c r="J157" s="459"/>
      <c r="K157" s="459"/>
      <c r="L157" s="459"/>
      <c r="M157" s="459"/>
      <c r="N157" s="459"/>
      <c r="O157" s="459"/>
      <c r="P157" s="459"/>
      <c r="Q157" s="459"/>
      <c r="R157" s="459"/>
      <c r="S157" s="459"/>
      <c r="T157" s="459"/>
      <c r="U157" s="462"/>
      <c r="V157" s="465"/>
      <c r="W157" s="465"/>
      <c r="X157" s="465"/>
    </row>
    <row r="158" spans="1:24" ht="15" customHeight="1" x14ac:dyDescent="0.25">
      <c r="A158" s="469">
        <v>32</v>
      </c>
      <c r="B158" s="469" t="e">
        <f>IF(#REF!="Corrupción_O_LA_FT",#REF!,IF(#REF!="Gestión","No valorar",""))</f>
        <v>#REF!</v>
      </c>
      <c r="C158" s="469"/>
      <c r="D158" s="469"/>
      <c r="E158" s="469"/>
      <c r="F158" s="469"/>
      <c r="G158" s="469"/>
      <c r="H158" s="469"/>
      <c r="I158" s="469"/>
      <c r="J158" s="469"/>
      <c r="K158" s="469"/>
      <c r="L158" s="469"/>
      <c r="M158" s="469"/>
      <c r="N158" s="469"/>
      <c r="O158" s="469"/>
      <c r="P158" s="469"/>
      <c r="Q158" s="469"/>
      <c r="R158" s="469"/>
      <c r="S158" s="469"/>
      <c r="T158" s="469"/>
      <c r="U158" s="470"/>
      <c r="V158" s="471">
        <f>COUNTIF(C158:U158,"SI")</f>
        <v>0</v>
      </c>
      <c r="W158" s="471">
        <f>COUNTIF(C158:U158,"NO")</f>
        <v>0</v>
      </c>
      <c r="X158" s="463" t="str">
        <f>IF(OR(R158="SI",V158&gt;11),"CATASTRÓFICO",IF(V158&gt;5,"MAYOR",IF(V158&gt;0,"MODERADO","")))</f>
        <v/>
      </c>
    </row>
    <row r="159" spans="1:24" ht="15" customHeight="1" x14ac:dyDescent="0.25">
      <c r="A159" s="458"/>
      <c r="B159" s="458"/>
      <c r="C159" s="458"/>
      <c r="D159" s="458"/>
      <c r="E159" s="458"/>
      <c r="F159" s="458"/>
      <c r="G159" s="458"/>
      <c r="H159" s="458"/>
      <c r="I159" s="458"/>
      <c r="J159" s="458"/>
      <c r="K159" s="458"/>
      <c r="L159" s="458"/>
      <c r="M159" s="458"/>
      <c r="N159" s="458"/>
      <c r="O159" s="458"/>
      <c r="P159" s="458"/>
      <c r="Q159" s="458"/>
      <c r="R159" s="458"/>
      <c r="S159" s="458"/>
      <c r="T159" s="458"/>
      <c r="U159" s="461"/>
      <c r="V159" s="464"/>
      <c r="W159" s="464"/>
      <c r="X159" s="464"/>
    </row>
    <row r="160" spans="1:24" ht="15" customHeight="1" x14ac:dyDescent="0.25">
      <c r="A160" s="458"/>
      <c r="B160" s="458"/>
      <c r="C160" s="458"/>
      <c r="D160" s="458"/>
      <c r="E160" s="458"/>
      <c r="F160" s="458"/>
      <c r="G160" s="458"/>
      <c r="H160" s="458"/>
      <c r="I160" s="458"/>
      <c r="J160" s="458"/>
      <c r="K160" s="458"/>
      <c r="L160" s="458"/>
      <c r="M160" s="458"/>
      <c r="N160" s="458"/>
      <c r="O160" s="458"/>
      <c r="P160" s="458"/>
      <c r="Q160" s="458"/>
      <c r="R160" s="458"/>
      <c r="S160" s="458"/>
      <c r="T160" s="458"/>
      <c r="U160" s="461"/>
      <c r="V160" s="464"/>
      <c r="W160" s="464"/>
      <c r="X160" s="464"/>
    </row>
    <row r="161" spans="1:24" ht="15" customHeight="1" x14ac:dyDescent="0.25">
      <c r="A161" s="458"/>
      <c r="B161" s="458"/>
      <c r="C161" s="458"/>
      <c r="D161" s="458"/>
      <c r="E161" s="458"/>
      <c r="F161" s="458"/>
      <c r="G161" s="458"/>
      <c r="H161" s="458"/>
      <c r="I161" s="458"/>
      <c r="J161" s="458"/>
      <c r="K161" s="458"/>
      <c r="L161" s="458"/>
      <c r="M161" s="458"/>
      <c r="N161" s="458"/>
      <c r="O161" s="458"/>
      <c r="P161" s="458"/>
      <c r="Q161" s="458"/>
      <c r="R161" s="458"/>
      <c r="S161" s="458"/>
      <c r="T161" s="458"/>
      <c r="U161" s="461"/>
      <c r="V161" s="464"/>
      <c r="W161" s="464"/>
      <c r="X161" s="464"/>
    </row>
    <row r="162" spans="1:24" ht="15.75" customHeight="1" x14ac:dyDescent="0.25">
      <c r="A162" s="459"/>
      <c r="B162" s="459"/>
      <c r="C162" s="459"/>
      <c r="D162" s="459"/>
      <c r="E162" s="459"/>
      <c r="F162" s="459"/>
      <c r="G162" s="459"/>
      <c r="H162" s="459"/>
      <c r="I162" s="459"/>
      <c r="J162" s="459"/>
      <c r="K162" s="459"/>
      <c r="L162" s="459"/>
      <c r="M162" s="459"/>
      <c r="N162" s="459"/>
      <c r="O162" s="459"/>
      <c r="P162" s="459"/>
      <c r="Q162" s="459"/>
      <c r="R162" s="459"/>
      <c r="S162" s="459"/>
      <c r="T162" s="459"/>
      <c r="U162" s="462"/>
      <c r="V162" s="465"/>
      <c r="W162" s="465"/>
      <c r="X162" s="465"/>
    </row>
    <row r="163" spans="1:24" ht="15" customHeight="1" x14ac:dyDescent="0.25">
      <c r="A163" s="469">
        <v>33</v>
      </c>
      <c r="B163" s="469" t="e">
        <f>IF(#REF!="Corrupción_O_LA_FT",#REF!,IF(#REF!="Gestión","No valorar",""))</f>
        <v>#REF!</v>
      </c>
      <c r="C163" s="469"/>
      <c r="D163" s="469"/>
      <c r="E163" s="469"/>
      <c r="F163" s="469"/>
      <c r="G163" s="469"/>
      <c r="H163" s="469"/>
      <c r="I163" s="469"/>
      <c r="J163" s="469"/>
      <c r="K163" s="469"/>
      <c r="L163" s="469"/>
      <c r="M163" s="469"/>
      <c r="N163" s="469"/>
      <c r="O163" s="469"/>
      <c r="P163" s="469"/>
      <c r="Q163" s="469"/>
      <c r="R163" s="469"/>
      <c r="S163" s="469"/>
      <c r="T163" s="469"/>
      <c r="U163" s="470"/>
      <c r="V163" s="471">
        <f>COUNTIF(C163:U163,"SI")</f>
        <v>0</v>
      </c>
      <c r="W163" s="471">
        <f>COUNTIF(C163:U163,"NO")</f>
        <v>0</v>
      </c>
      <c r="X163" s="463" t="str">
        <f>IF(OR(R163="SI",V163&gt;11),"CATASTRÓFICO",IF(V163&gt;5,"MAYOR",IF(V163&gt;0,"MODERADO","")))</f>
        <v/>
      </c>
    </row>
    <row r="164" spans="1:24" ht="15" customHeight="1" x14ac:dyDescent="0.25">
      <c r="A164" s="458"/>
      <c r="B164" s="458"/>
      <c r="C164" s="458"/>
      <c r="D164" s="458"/>
      <c r="E164" s="458"/>
      <c r="F164" s="458"/>
      <c r="G164" s="458"/>
      <c r="H164" s="458"/>
      <c r="I164" s="458"/>
      <c r="J164" s="458"/>
      <c r="K164" s="458"/>
      <c r="L164" s="458"/>
      <c r="M164" s="458"/>
      <c r="N164" s="458"/>
      <c r="O164" s="458"/>
      <c r="P164" s="458"/>
      <c r="Q164" s="458"/>
      <c r="R164" s="458"/>
      <c r="S164" s="458"/>
      <c r="T164" s="458"/>
      <c r="U164" s="461"/>
      <c r="V164" s="464"/>
      <c r="W164" s="464"/>
      <c r="X164" s="464"/>
    </row>
    <row r="165" spans="1:24" ht="15" customHeight="1" x14ac:dyDescent="0.25">
      <c r="A165" s="458"/>
      <c r="B165" s="458"/>
      <c r="C165" s="458"/>
      <c r="D165" s="458"/>
      <c r="E165" s="458"/>
      <c r="F165" s="458"/>
      <c r="G165" s="458"/>
      <c r="H165" s="458"/>
      <c r="I165" s="458"/>
      <c r="J165" s="458"/>
      <c r="K165" s="458"/>
      <c r="L165" s="458"/>
      <c r="M165" s="458"/>
      <c r="N165" s="458"/>
      <c r="O165" s="458"/>
      <c r="P165" s="458"/>
      <c r="Q165" s="458"/>
      <c r="R165" s="458"/>
      <c r="S165" s="458"/>
      <c r="T165" s="458"/>
      <c r="U165" s="461"/>
      <c r="V165" s="464"/>
      <c r="W165" s="464"/>
      <c r="X165" s="464"/>
    </row>
    <row r="166" spans="1:24" ht="15" customHeight="1" x14ac:dyDescent="0.25">
      <c r="A166" s="458"/>
      <c r="B166" s="458"/>
      <c r="C166" s="458"/>
      <c r="D166" s="458"/>
      <c r="E166" s="458"/>
      <c r="F166" s="458"/>
      <c r="G166" s="458"/>
      <c r="H166" s="458"/>
      <c r="I166" s="458"/>
      <c r="J166" s="458"/>
      <c r="K166" s="458"/>
      <c r="L166" s="458"/>
      <c r="M166" s="458"/>
      <c r="N166" s="458"/>
      <c r="O166" s="458"/>
      <c r="P166" s="458"/>
      <c r="Q166" s="458"/>
      <c r="R166" s="458"/>
      <c r="S166" s="458"/>
      <c r="T166" s="458"/>
      <c r="U166" s="461"/>
      <c r="V166" s="464"/>
      <c r="W166" s="464"/>
      <c r="X166" s="464"/>
    </row>
    <row r="167" spans="1:24" ht="15.75" customHeight="1" x14ac:dyDescent="0.25">
      <c r="A167" s="459"/>
      <c r="B167" s="459"/>
      <c r="C167" s="459"/>
      <c r="D167" s="459"/>
      <c r="E167" s="459"/>
      <c r="F167" s="459"/>
      <c r="G167" s="459"/>
      <c r="H167" s="459"/>
      <c r="I167" s="459"/>
      <c r="J167" s="459"/>
      <c r="K167" s="459"/>
      <c r="L167" s="459"/>
      <c r="M167" s="459"/>
      <c r="N167" s="459"/>
      <c r="O167" s="459"/>
      <c r="P167" s="459"/>
      <c r="Q167" s="459"/>
      <c r="R167" s="459"/>
      <c r="S167" s="459"/>
      <c r="T167" s="459"/>
      <c r="U167" s="462"/>
      <c r="V167" s="465"/>
      <c r="W167" s="465"/>
      <c r="X167" s="465"/>
    </row>
    <row r="168" spans="1:24" ht="15" customHeight="1" x14ac:dyDescent="0.25">
      <c r="A168" s="469">
        <v>34</v>
      </c>
      <c r="B168" s="469" t="e">
        <f>IF(#REF!="Corrupción_O_LA_FT",#REF!,IF(#REF!="Gestión","No valorar",""))</f>
        <v>#REF!</v>
      </c>
      <c r="C168" s="469"/>
      <c r="D168" s="469"/>
      <c r="E168" s="469"/>
      <c r="F168" s="469"/>
      <c r="G168" s="469"/>
      <c r="H168" s="469"/>
      <c r="I168" s="469"/>
      <c r="J168" s="469"/>
      <c r="K168" s="469"/>
      <c r="L168" s="469"/>
      <c r="M168" s="469"/>
      <c r="N168" s="469"/>
      <c r="O168" s="469"/>
      <c r="P168" s="469"/>
      <c r="Q168" s="469"/>
      <c r="R168" s="469"/>
      <c r="S168" s="469"/>
      <c r="T168" s="469"/>
      <c r="U168" s="470"/>
      <c r="V168" s="471">
        <f>COUNTIF(C168:U168,"SI")</f>
        <v>0</v>
      </c>
      <c r="W168" s="471">
        <f>COUNTIF(C168:U168,"NO")</f>
        <v>0</v>
      </c>
      <c r="X168" s="463" t="str">
        <f>IF(OR(R168="SI",V168&gt;11),"CATASTRÓFICO",IF(V168&gt;5,"MAYOR",IF(V168&gt;0,"MODERADO","")))</f>
        <v/>
      </c>
    </row>
    <row r="169" spans="1:24" ht="15" customHeight="1" x14ac:dyDescent="0.25">
      <c r="A169" s="458"/>
      <c r="B169" s="458"/>
      <c r="C169" s="458"/>
      <c r="D169" s="458"/>
      <c r="E169" s="458"/>
      <c r="F169" s="458"/>
      <c r="G169" s="458"/>
      <c r="H169" s="458"/>
      <c r="I169" s="458"/>
      <c r="J169" s="458"/>
      <c r="K169" s="458"/>
      <c r="L169" s="458"/>
      <c r="M169" s="458"/>
      <c r="N169" s="458"/>
      <c r="O169" s="458"/>
      <c r="P169" s="458"/>
      <c r="Q169" s="458"/>
      <c r="R169" s="458"/>
      <c r="S169" s="458"/>
      <c r="T169" s="458"/>
      <c r="U169" s="461"/>
      <c r="V169" s="464"/>
      <c r="W169" s="464"/>
      <c r="X169" s="464"/>
    </row>
    <row r="170" spans="1:24" ht="15" customHeight="1" x14ac:dyDescent="0.25">
      <c r="A170" s="458"/>
      <c r="B170" s="458"/>
      <c r="C170" s="458"/>
      <c r="D170" s="458"/>
      <c r="E170" s="458"/>
      <c r="F170" s="458"/>
      <c r="G170" s="458"/>
      <c r="H170" s="458"/>
      <c r="I170" s="458"/>
      <c r="J170" s="458"/>
      <c r="K170" s="458"/>
      <c r="L170" s="458"/>
      <c r="M170" s="458"/>
      <c r="N170" s="458"/>
      <c r="O170" s="458"/>
      <c r="P170" s="458"/>
      <c r="Q170" s="458"/>
      <c r="R170" s="458"/>
      <c r="S170" s="458"/>
      <c r="T170" s="458"/>
      <c r="U170" s="461"/>
      <c r="V170" s="464"/>
      <c r="W170" s="464"/>
      <c r="X170" s="464"/>
    </row>
    <row r="171" spans="1:24" ht="15" customHeight="1" x14ac:dyDescent="0.25">
      <c r="A171" s="458"/>
      <c r="B171" s="458"/>
      <c r="C171" s="458"/>
      <c r="D171" s="458"/>
      <c r="E171" s="458"/>
      <c r="F171" s="458"/>
      <c r="G171" s="458"/>
      <c r="H171" s="458"/>
      <c r="I171" s="458"/>
      <c r="J171" s="458"/>
      <c r="K171" s="458"/>
      <c r="L171" s="458"/>
      <c r="M171" s="458"/>
      <c r="N171" s="458"/>
      <c r="O171" s="458"/>
      <c r="P171" s="458"/>
      <c r="Q171" s="458"/>
      <c r="R171" s="458"/>
      <c r="S171" s="458"/>
      <c r="T171" s="458"/>
      <c r="U171" s="461"/>
      <c r="V171" s="464"/>
      <c r="W171" s="464"/>
      <c r="X171" s="464"/>
    </row>
    <row r="172" spans="1:24" ht="15.75" customHeight="1" x14ac:dyDescent="0.25">
      <c r="A172" s="459"/>
      <c r="B172" s="459"/>
      <c r="C172" s="459"/>
      <c r="D172" s="459"/>
      <c r="E172" s="459"/>
      <c r="F172" s="459"/>
      <c r="G172" s="459"/>
      <c r="H172" s="459"/>
      <c r="I172" s="459"/>
      <c r="J172" s="459"/>
      <c r="K172" s="459"/>
      <c r="L172" s="459"/>
      <c r="M172" s="459"/>
      <c r="N172" s="459"/>
      <c r="O172" s="459"/>
      <c r="P172" s="459"/>
      <c r="Q172" s="459"/>
      <c r="R172" s="459"/>
      <c r="S172" s="459"/>
      <c r="T172" s="459"/>
      <c r="U172" s="462"/>
      <c r="V172" s="465"/>
      <c r="W172" s="465"/>
      <c r="X172" s="465"/>
    </row>
    <row r="173" spans="1:24" ht="15" customHeight="1" x14ac:dyDescent="0.25">
      <c r="A173" s="469">
        <v>35</v>
      </c>
      <c r="B173" s="469" t="e">
        <f>IF(#REF!="Corrupción_O_LA_FT",#REF!,IF(#REF!="Gestión","No valorar",""))</f>
        <v>#REF!</v>
      </c>
      <c r="C173" s="469"/>
      <c r="D173" s="469"/>
      <c r="E173" s="469"/>
      <c r="F173" s="469"/>
      <c r="G173" s="469"/>
      <c r="H173" s="469"/>
      <c r="I173" s="469"/>
      <c r="J173" s="469"/>
      <c r="K173" s="469"/>
      <c r="L173" s="469"/>
      <c r="M173" s="469"/>
      <c r="N173" s="469"/>
      <c r="O173" s="469"/>
      <c r="P173" s="469"/>
      <c r="Q173" s="469"/>
      <c r="R173" s="469"/>
      <c r="S173" s="469"/>
      <c r="T173" s="469"/>
      <c r="U173" s="470"/>
      <c r="V173" s="471">
        <f>COUNTIF(C173:U173,"SI")</f>
        <v>0</v>
      </c>
      <c r="W173" s="471">
        <f>COUNTIF(C173:U173,"NO")</f>
        <v>0</v>
      </c>
      <c r="X173" s="463" t="str">
        <f>IF(OR(R173="SI",V173&gt;11),"CATASTRÓFICO",IF(V173&gt;5,"MAYOR",IF(V173&gt;0,"MODERADO","")))</f>
        <v/>
      </c>
    </row>
    <row r="174" spans="1:24" ht="15" customHeight="1" x14ac:dyDescent="0.25">
      <c r="A174" s="458"/>
      <c r="B174" s="458"/>
      <c r="C174" s="458"/>
      <c r="D174" s="458"/>
      <c r="E174" s="458"/>
      <c r="F174" s="458"/>
      <c r="G174" s="458"/>
      <c r="H174" s="458"/>
      <c r="I174" s="458"/>
      <c r="J174" s="458"/>
      <c r="K174" s="458"/>
      <c r="L174" s="458"/>
      <c r="M174" s="458"/>
      <c r="N174" s="458"/>
      <c r="O174" s="458"/>
      <c r="P174" s="458"/>
      <c r="Q174" s="458"/>
      <c r="R174" s="458"/>
      <c r="S174" s="458"/>
      <c r="T174" s="458"/>
      <c r="U174" s="461"/>
      <c r="V174" s="464"/>
      <c r="W174" s="464"/>
      <c r="X174" s="464"/>
    </row>
    <row r="175" spans="1:24" ht="15" customHeight="1" x14ac:dyDescent="0.25">
      <c r="A175" s="458"/>
      <c r="B175" s="458"/>
      <c r="C175" s="458"/>
      <c r="D175" s="458"/>
      <c r="E175" s="458"/>
      <c r="F175" s="458"/>
      <c r="G175" s="458"/>
      <c r="H175" s="458"/>
      <c r="I175" s="458"/>
      <c r="J175" s="458"/>
      <c r="K175" s="458"/>
      <c r="L175" s="458"/>
      <c r="M175" s="458"/>
      <c r="N175" s="458"/>
      <c r="O175" s="458"/>
      <c r="P175" s="458"/>
      <c r="Q175" s="458"/>
      <c r="R175" s="458"/>
      <c r="S175" s="458"/>
      <c r="T175" s="458"/>
      <c r="U175" s="461"/>
      <c r="V175" s="464"/>
      <c r="W175" s="464"/>
      <c r="X175" s="464"/>
    </row>
    <row r="176" spans="1:24" ht="15" customHeight="1" x14ac:dyDescent="0.25">
      <c r="A176" s="458"/>
      <c r="B176" s="458"/>
      <c r="C176" s="458"/>
      <c r="D176" s="458"/>
      <c r="E176" s="458"/>
      <c r="F176" s="458"/>
      <c r="G176" s="458"/>
      <c r="H176" s="458"/>
      <c r="I176" s="458"/>
      <c r="J176" s="458"/>
      <c r="K176" s="458"/>
      <c r="L176" s="458"/>
      <c r="M176" s="458"/>
      <c r="N176" s="458"/>
      <c r="O176" s="458"/>
      <c r="P176" s="458"/>
      <c r="Q176" s="458"/>
      <c r="R176" s="458"/>
      <c r="S176" s="458"/>
      <c r="T176" s="458"/>
      <c r="U176" s="461"/>
      <c r="V176" s="464"/>
      <c r="W176" s="464"/>
      <c r="X176" s="464"/>
    </row>
    <row r="177" spans="1:24" ht="15.75" customHeight="1" x14ac:dyDescent="0.25">
      <c r="A177" s="459"/>
      <c r="B177" s="459"/>
      <c r="C177" s="459"/>
      <c r="D177" s="459"/>
      <c r="E177" s="459"/>
      <c r="F177" s="459"/>
      <c r="G177" s="459"/>
      <c r="H177" s="459"/>
      <c r="I177" s="459"/>
      <c r="J177" s="459"/>
      <c r="K177" s="459"/>
      <c r="L177" s="459"/>
      <c r="M177" s="459"/>
      <c r="N177" s="459"/>
      <c r="O177" s="459"/>
      <c r="P177" s="459"/>
      <c r="Q177" s="459"/>
      <c r="R177" s="459"/>
      <c r="S177" s="459"/>
      <c r="T177" s="459"/>
      <c r="U177" s="462"/>
      <c r="V177" s="465"/>
      <c r="W177" s="465"/>
      <c r="X177" s="465"/>
    </row>
    <row r="178" spans="1:24" ht="15" customHeight="1" x14ac:dyDescent="0.25">
      <c r="A178" s="469">
        <v>36</v>
      </c>
      <c r="B178" s="469" t="e">
        <f>IF(#REF!="Corrupción_O_LA_FT",#REF!,IF(#REF!="Gestión","No valorar",""))</f>
        <v>#REF!</v>
      </c>
      <c r="C178" s="469"/>
      <c r="D178" s="469"/>
      <c r="E178" s="469"/>
      <c r="F178" s="469"/>
      <c r="G178" s="469"/>
      <c r="H178" s="469"/>
      <c r="I178" s="469"/>
      <c r="J178" s="469"/>
      <c r="K178" s="469"/>
      <c r="L178" s="469"/>
      <c r="M178" s="469"/>
      <c r="N178" s="469"/>
      <c r="O178" s="469"/>
      <c r="P178" s="469"/>
      <c r="Q178" s="469"/>
      <c r="R178" s="469"/>
      <c r="S178" s="469"/>
      <c r="T178" s="469"/>
      <c r="U178" s="470"/>
      <c r="V178" s="471">
        <f>COUNTIF(C178:U178,"SI")</f>
        <v>0</v>
      </c>
      <c r="W178" s="471">
        <f>COUNTIF(C178:U178,"NO")</f>
        <v>0</v>
      </c>
      <c r="X178" s="463" t="str">
        <f>IF(OR(R178="SI",V178&gt;11),"CATASTRÓFICO",IF(V178&gt;5,"MAYOR",IF(V178&gt;0,"MODERADO","")))</f>
        <v/>
      </c>
    </row>
    <row r="179" spans="1:24" ht="15" customHeight="1" x14ac:dyDescent="0.25">
      <c r="A179" s="458"/>
      <c r="B179" s="458"/>
      <c r="C179" s="458"/>
      <c r="D179" s="458"/>
      <c r="E179" s="458"/>
      <c r="F179" s="458"/>
      <c r="G179" s="458"/>
      <c r="H179" s="458"/>
      <c r="I179" s="458"/>
      <c r="J179" s="458"/>
      <c r="K179" s="458"/>
      <c r="L179" s="458"/>
      <c r="M179" s="458"/>
      <c r="N179" s="458"/>
      <c r="O179" s="458"/>
      <c r="P179" s="458"/>
      <c r="Q179" s="458"/>
      <c r="R179" s="458"/>
      <c r="S179" s="458"/>
      <c r="T179" s="458"/>
      <c r="U179" s="461"/>
      <c r="V179" s="464"/>
      <c r="W179" s="464"/>
      <c r="X179" s="464"/>
    </row>
    <row r="180" spans="1:24" ht="15" customHeight="1" x14ac:dyDescent="0.25">
      <c r="A180" s="458"/>
      <c r="B180" s="458"/>
      <c r="C180" s="458"/>
      <c r="D180" s="458"/>
      <c r="E180" s="458"/>
      <c r="F180" s="458"/>
      <c r="G180" s="458"/>
      <c r="H180" s="458"/>
      <c r="I180" s="458"/>
      <c r="J180" s="458"/>
      <c r="K180" s="458"/>
      <c r="L180" s="458"/>
      <c r="M180" s="458"/>
      <c r="N180" s="458"/>
      <c r="O180" s="458"/>
      <c r="P180" s="458"/>
      <c r="Q180" s="458"/>
      <c r="R180" s="458"/>
      <c r="S180" s="458"/>
      <c r="T180" s="458"/>
      <c r="U180" s="461"/>
      <c r="V180" s="464"/>
      <c r="W180" s="464"/>
      <c r="X180" s="464"/>
    </row>
    <row r="181" spans="1:24" ht="15" customHeight="1" x14ac:dyDescent="0.25">
      <c r="A181" s="458"/>
      <c r="B181" s="458"/>
      <c r="C181" s="458"/>
      <c r="D181" s="458"/>
      <c r="E181" s="458"/>
      <c r="F181" s="458"/>
      <c r="G181" s="458"/>
      <c r="H181" s="458"/>
      <c r="I181" s="458"/>
      <c r="J181" s="458"/>
      <c r="K181" s="458"/>
      <c r="L181" s="458"/>
      <c r="M181" s="458"/>
      <c r="N181" s="458"/>
      <c r="O181" s="458"/>
      <c r="P181" s="458"/>
      <c r="Q181" s="458"/>
      <c r="R181" s="458"/>
      <c r="S181" s="458"/>
      <c r="T181" s="458"/>
      <c r="U181" s="461"/>
      <c r="V181" s="464"/>
      <c r="W181" s="464"/>
      <c r="X181" s="464"/>
    </row>
    <row r="182" spans="1:24" ht="15.75" customHeight="1" x14ac:dyDescent="0.25">
      <c r="A182" s="459"/>
      <c r="B182" s="459"/>
      <c r="C182" s="459"/>
      <c r="D182" s="459"/>
      <c r="E182" s="459"/>
      <c r="F182" s="459"/>
      <c r="G182" s="459"/>
      <c r="H182" s="459"/>
      <c r="I182" s="459"/>
      <c r="J182" s="459"/>
      <c r="K182" s="459"/>
      <c r="L182" s="459"/>
      <c r="M182" s="459"/>
      <c r="N182" s="459"/>
      <c r="O182" s="459"/>
      <c r="P182" s="459"/>
      <c r="Q182" s="459"/>
      <c r="R182" s="459"/>
      <c r="S182" s="459"/>
      <c r="T182" s="459"/>
      <c r="U182" s="462"/>
      <c r="V182" s="465"/>
      <c r="W182" s="465"/>
      <c r="X182" s="465"/>
    </row>
    <row r="183" spans="1:24" ht="15" customHeight="1" x14ac:dyDescent="0.25">
      <c r="A183" s="469">
        <v>37</v>
      </c>
      <c r="B183" s="469" t="e">
        <f>IF(#REF!="Corrupción_O_LA_FT",#REF!,IF(#REF!="Gestión","No valorar",""))</f>
        <v>#REF!</v>
      </c>
      <c r="C183" s="469"/>
      <c r="D183" s="469"/>
      <c r="E183" s="469"/>
      <c r="F183" s="469"/>
      <c r="G183" s="469"/>
      <c r="H183" s="469"/>
      <c r="I183" s="469"/>
      <c r="J183" s="469"/>
      <c r="K183" s="469"/>
      <c r="L183" s="469"/>
      <c r="M183" s="469"/>
      <c r="N183" s="469"/>
      <c r="O183" s="469"/>
      <c r="P183" s="469"/>
      <c r="Q183" s="469"/>
      <c r="R183" s="469"/>
      <c r="S183" s="469"/>
      <c r="T183" s="469"/>
      <c r="U183" s="470"/>
      <c r="V183" s="471">
        <f>COUNTIF(C183:U183,"SI")</f>
        <v>0</v>
      </c>
      <c r="W183" s="471">
        <f>COUNTIF(C183:U183,"NO")</f>
        <v>0</v>
      </c>
      <c r="X183" s="463" t="str">
        <f>IF(OR(R183="SI",V183&gt;11),"CATASTRÓFICO",IF(V183&gt;5,"MAYOR",IF(V183&gt;0,"MODERADO","")))</f>
        <v/>
      </c>
    </row>
    <row r="184" spans="1:24" ht="15" customHeight="1" x14ac:dyDescent="0.25">
      <c r="A184" s="458"/>
      <c r="B184" s="458"/>
      <c r="C184" s="458"/>
      <c r="D184" s="458"/>
      <c r="E184" s="458"/>
      <c r="F184" s="458"/>
      <c r="G184" s="458"/>
      <c r="H184" s="458"/>
      <c r="I184" s="458"/>
      <c r="J184" s="458"/>
      <c r="K184" s="458"/>
      <c r="L184" s="458"/>
      <c r="M184" s="458"/>
      <c r="N184" s="458"/>
      <c r="O184" s="458"/>
      <c r="P184" s="458"/>
      <c r="Q184" s="458"/>
      <c r="R184" s="458"/>
      <c r="S184" s="458"/>
      <c r="T184" s="458"/>
      <c r="U184" s="461"/>
      <c r="V184" s="464"/>
      <c r="W184" s="464"/>
      <c r="X184" s="464"/>
    </row>
    <row r="185" spans="1:24" ht="15" customHeight="1" x14ac:dyDescent="0.25">
      <c r="A185" s="458"/>
      <c r="B185" s="458"/>
      <c r="C185" s="458"/>
      <c r="D185" s="458"/>
      <c r="E185" s="458"/>
      <c r="F185" s="458"/>
      <c r="G185" s="458"/>
      <c r="H185" s="458"/>
      <c r="I185" s="458"/>
      <c r="J185" s="458"/>
      <c r="K185" s="458"/>
      <c r="L185" s="458"/>
      <c r="M185" s="458"/>
      <c r="N185" s="458"/>
      <c r="O185" s="458"/>
      <c r="P185" s="458"/>
      <c r="Q185" s="458"/>
      <c r="R185" s="458"/>
      <c r="S185" s="458"/>
      <c r="T185" s="458"/>
      <c r="U185" s="461"/>
      <c r="V185" s="464"/>
      <c r="W185" s="464"/>
      <c r="X185" s="464"/>
    </row>
    <row r="186" spans="1:24" ht="15" customHeight="1" x14ac:dyDescent="0.25">
      <c r="A186" s="458"/>
      <c r="B186" s="458"/>
      <c r="C186" s="458"/>
      <c r="D186" s="458"/>
      <c r="E186" s="458"/>
      <c r="F186" s="458"/>
      <c r="G186" s="458"/>
      <c r="H186" s="458"/>
      <c r="I186" s="458"/>
      <c r="J186" s="458"/>
      <c r="K186" s="458"/>
      <c r="L186" s="458"/>
      <c r="M186" s="458"/>
      <c r="N186" s="458"/>
      <c r="O186" s="458"/>
      <c r="P186" s="458"/>
      <c r="Q186" s="458"/>
      <c r="R186" s="458"/>
      <c r="S186" s="458"/>
      <c r="T186" s="458"/>
      <c r="U186" s="461"/>
      <c r="V186" s="464"/>
      <c r="W186" s="464"/>
      <c r="X186" s="464"/>
    </row>
    <row r="187" spans="1:24" ht="15.75" customHeight="1" x14ac:dyDescent="0.25">
      <c r="A187" s="459"/>
      <c r="B187" s="459"/>
      <c r="C187" s="459"/>
      <c r="D187" s="459"/>
      <c r="E187" s="459"/>
      <c r="F187" s="459"/>
      <c r="G187" s="459"/>
      <c r="H187" s="459"/>
      <c r="I187" s="459"/>
      <c r="J187" s="459"/>
      <c r="K187" s="459"/>
      <c r="L187" s="459"/>
      <c r="M187" s="459"/>
      <c r="N187" s="459"/>
      <c r="O187" s="459"/>
      <c r="P187" s="459"/>
      <c r="Q187" s="459"/>
      <c r="R187" s="459"/>
      <c r="S187" s="459"/>
      <c r="T187" s="459"/>
      <c r="U187" s="462"/>
      <c r="V187" s="465"/>
      <c r="W187" s="465"/>
      <c r="X187" s="465"/>
    </row>
    <row r="188" spans="1:24" ht="15" customHeight="1" x14ac:dyDescent="0.25">
      <c r="A188" s="469">
        <v>38</v>
      </c>
      <c r="B188" s="469" t="e">
        <f>IF(#REF!="Corrupción_O_LA_FT",#REF!,IF(#REF!="Gestión","No valorar",""))</f>
        <v>#REF!</v>
      </c>
      <c r="C188" s="469"/>
      <c r="D188" s="469"/>
      <c r="E188" s="469"/>
      <c r="F188" s="469"/>
      <c r="G188" s="469"/>
      <c r="H188" s="469"/>
      <c r="I188" s="469"/>
      <c r="J188" s="469"/>
      <c r="K188" s="469"/>
      <c r="L188" s="469"/>
      <c r="M188" s="469"/>
      <c r="N188" s="469"/>
      <c r="O188" s="469"/>
      <c r="P188" s="469"/>
      <c r="Q188" s="469"/>
      <c r="R188" s="469"/>
      <c r="S188" s="469"/>
      <c r="T188" s="469"/>
      <c r="U188" s="470"/>
      <c r="V188" s="471">
        <f>COUNTIF(C188:U188,"SI")</f>
        <v>0</v>
      </c>
      <c r="W188" s="471">
        <f>COUNTIF(C188:U188,"NO")</f>
        <v>0</v>
      </c>
      <c r="X188" s="463" t="str">
        <f>IF(OR(R188="SI",V188&gt;11),"CATASTRÓFICO",IF(V188&gt;5,"MAYOR",IF(V188&gt;0,"MODERADO","")))</f>
        <v/>
      </c>
    </row>
    <row r="189" spans="1:24" ht="15" customHeight="1" x14ac:dyDescent="0.25">
      <c r="A189" s="458"/>
      <c r="B189" s="458"/>
      <c r="C189" s="458"/>
      <c r="D189" s="458"/>
      <c r="E189" s="458"/>
      <c r="F189" s="458"/>
      <c r="G189" s="458"/>
      <c r="H189" s="458"/>
      <c r="I189" s="458"/>
      <c r="J189" s="458"/>
      <c r="K189" s="458"/>
      <c r="L189" s="458"/>
      <c r="M189" s="458"/>
      <c r="N189" s="458"/>
      <c r="O189" s="458"/>
      <c r="P189" s="458"/>
      <c r="Q189" s="458"/>
      <c r="R189" s="458"/>
      <c r="S189" s="458"/>
      <c r="T189" s="458"/>
      <c r="U189" s="461"/>
      <c r="V189" s="464"/>
      <c r="W189" s="464"/>
      <c r="X189" s="464"/>
    </row>
    <row r="190" spans="1:24" ht="15" customHeight="1" x14ac:dyDescent="0.25">
      <c r="A190" s="458"/>
      <c r="B190" s="458"/>
      <c r="C190" s="458"/>
      <c r="D190" s="458"/>
      <c r="E190" s="458"/>
      <c r="F190" s="458"/>
      <c r="G190" s="458"/>
      <c r="H190" s="458"/>
      <c r="I190" s="458"/>
      <c r="J190" s="458"/>
      <c r="K190" s="458"/>
      <c r="L190" s="458"/>
      <c r="M190" s="458"/>
      <c r="N190" s="458"/>
      <c r="O190" s="458"/>
      <c r="P190" s="458"/>
      <c r="Q190" s="458"/>
      <c r="R190" s="458"/>
      <c r="S190" s="458"/>
      <c r="T190" s="458"/>
      <c r="U190" s="461"/>
      <c r="V190" s="464"/>
      <c r="W190" s="464"/>
      <c r="X190" s="464"/>
    </row>
    <row r="191" spans="1:24" ht="15" customHeight="1" x14ac:dyDescent="0.25">
      <c r="A191" s="458"/>
      <c r="B191" s="458"/>
      <c r="C191" s="458"/>
      <c r="D191" s="458"/>
      <c r="E191" s="458"/>
      <c r="F191" s="458"/>
      <c r="G191" s="458"/>
      <c r="H191" s="458"/>
      <c r="I191" s="458"/>
      <c r="J191" s="458"/>
      <c r="K191" s="458"/>
      <c r="L191" s="458"/>
      <c r="M191" s="458"/>
      <c r="N191" s="458"/>
      <c r="O191" s="458"/>
      <c r="P191" s="458"/>
      <c r="Q191" s="458"/>
      <c r="R191" s="458"/>
      <c r="S191" s="458"/>
      <c r="T191" s="458"/>
      <c r="U191" s="461"/>
      <c r="V191" s="464"/>
      <c r="W191" s="464"/>
      <c r="X191" s="464"/>
    </row>
    <row r="192" spans="1:24" ht="15.75" customHeight="1" x14ac:dyDescent="0.25">
      <c r="A192" s="459"/>
      <c r="B192" s="459"/>
      <c r="C192" s="459"/>
      <c r="D192" s="459"/>
      <c r="E192" s="459"/>
      <c r="F192" s="459"/>
      <c r="G192" s="459"/>
      <c r="H192" s="459"/>
      <c r="I192" s="459"/>
      <c r="J192" s="459"/>
      <c r="K192" s="459"/>
      <c r="L192" s="459"/>
      <c r="M192" s="459"/>
      <c r="N192" s="459"/>
      <c r="O192" s="459"/>
      <c r="P192" s="459"/>
      <c r="Q192" s="459"/>
      <c r="R192" s="459"/>
      <c r="S192" s="459"/>
      <c r="T192" s="459"/>
      <c r="U192" s="462"/>
      <c r="V192" s="465"/>
      <c r="W192" s="465"/>
      <c r="X192" s="465"/>
    </row>
    <row r="193" spans="1:24" ht="15" customHeight="1" x14ac:dyDescent="0.25">
      <c r="A193" s="469">
        <v>39</v>
      </c>
      <c r="B193" s="469" t="e">
        <f>IF(#REF!="Corrupción_O_LA_FT",#REF!,IF(#REF!="Gestión","No valorar",""))</f>
        <v>#REF!</v>
      </c>
      <c r="C193" s="469"/>
      <c r="D193" s="469"/>
      <c r="E193" s="469"/>
      <c r="F193" s="469"/>
      <c r="G193" s="469"/>
      <c r="H193" s="469"/>
      <c r="I193" s="469"/>
      <c r="J193" s="469"/>
      <c r="K193" s="469"/>
      <c r="L193" s="469"/>
      <c r="M193" s="469"/>
      <c r="N193" s="469"/>
      <c r="O193" s="469"/>
      <c r="P193" s="469"/>
      <c r="Q193" s="469"/>
      <c r="R193" s="469"/>
      <c r="S193" s="469"/>
      <c r="T193" s="469"/>
      <c r="U193" s="470"/>
      <c r="V193" s="471">
        <f>COUNTIF(C193:U193,"SI")</f>
        <v>0</v>
      </c>
      <c r="W193" s="471">
        <f>COUNTIF(C193:U193,"NO")</f>
        <v>0</v>
      </c>
      <c r="X193" s="463" t="str">
        <f>IF(OR(R193="SI",V193&gt;11),"CATASTRÓFICO",IF(V193&gt;5,"MAYOR",IF(V193&gt;0,"MODERADO","")))</f>
        <v/>
      </c>
    </row>
    <row r="194" spans="1:24" ht="15" customHeight="1" x14ac:dyDescent="0.25">
      <c r="A194" s="458"/>
      <c r="B194" s="458"/>
      <c r="C194" s="458"/>
      <c r="D194" s="458"/>
      <c r="E194" s="458"/>
      <c r="F194" s="458"/>
      <c r="G194" s="458"/>
      <c r="H194" s="458"/>
      <c r="I194" s="458"/>
      <c r="J194" s="458"/>
      <c r="K194" s="458"/>
      <c r="L194" s="458"/>
      <c r="M194" s="458"/>
      <c r="N194" s="458"/>
      <c r="O194" s="458"/>
      <c r="P194" s="458"/>
      <c r="Q194" s="458"/>
      <c r="R194" s="458"/>
      <c r="S194" s="458"/>
      <c r="T194" s="458"/>
      <c r="U194" s="461"/>
      <c r="V194" s="464"/>
      <c r="W194" s="464"/>
      <c r="X194" s="464"/>
    </row>
    <row r="195" spans="1:24" ht="15" customHeight="1" x14ac:dyDescent="0.25">
      <c r="A195" s="458"/>
      <c r="B195" s="458"/>
      <c r="C195" s="458"/>
      <c r="D195" s="458"/>
      <c r="E195" s="458"/>
      <c r="F195" s="458"/>
      <c r="G195" s="458"/>
      <c r="H195" s="458"/>
      <c r="I195" s="458"/>
      <c r="J195" s="458"/>
      <c r="K195" s="458"/>
      <c r="L195" s="458"/>
      <c r="M195" s="458"/>
      <c r="N195" s="458"/>
      <c r="O195" s="458"/>
      <c r="P195" s="458"/>
      <c r="Q195" s="458"/>
      <c r="R195" s="458"/>
      <c r="S195" s="458"/>
      <c r="T195" s="458"/>
      <c r="U195" s="461"/>
      <c r="V195" s="464"/>
      <c r="W195" s="464"/>
      <c r="X195" s="464"/>
    </row>
    <row r="196" spans="1:24" ht="15" customHeight="1" x14ac:dyDescent="0.25">
      <c r="A196" s="458"/>
      <c r="B196" s="458"/>
      <c r="C196" s="458"/>
      <c r="D196" s="458"/>
      <c r="E196" s="458"/>
      <c r="F196" s="458"/>
      <c r="G196" s="458"/>
      <c r="H196" s="458"/>
      <c r="I196" s="458"/>
      <c r="J196" s="458"/>
      <c r="K196" s="458"/>
      <c r="L196" s="458"/>
      <c r="M196" s="458"/>
      <c r="N196" s="458"/>
      <c r="O196" s="458"/>
      <c r="P196" s="458"/>
      <c r="Q196" s="458"/>
      <c r="R196" s="458"/>
      <c r="S196" s="458"/>
      <c r="T196" s="458"/>
      <c r="U196" s="461"/>
      <c r="V196" s="464"/>
      <c r="W196" s="464"/>
      <c r="X196" s="464"/>
    </row>
    <row r="197" spans="1:24" ht="15.75" customHeight="1" x14ac:dyDescent="0.25">
      <c r="A197" s="459"/>
      <c r="B197" s="459"/>
      <c r="C197" s="459"/>
      <c r="D197" s="459"/>
      <c r="E197" s="459"/>
      <c r="F197" s="459"/>
      <c r="G197" s="459"/>
      <c r="H197" s="459"/>
      <c r="I197" s="459"/>
      <c r="J197" s="459"/>
      <c r="K197" s="459"/>
      <c r="L197" s="459"/>
      <c r="M197" s="459"/>
      <c r="N197" s="459"/>
      <c r="O197" s="459"/>
      <c r="P197" s="459"/>
      <c r="Q197" s="459"/>
      <c r="R197" s="459"/>
      <c r="S197" s="459"/>
      <c r="T197" s="459"/>
      <c r="U197" s="462"/>
      <c r="V197" s="465"/>
      <c r="W197" s="465"/>
      <c r="X197" s="465"/>
    </row>
    <row r="198" spans="1:24" ht="15" customHeight="1" x14ac:dyDescent="0.25">
      <c r="A198" s="469">
        <v>40</v>
      </c>
      <c r="B198" s="469" t="e">
        <f>IF(#REF!="Corrupción_O_LA_FT",#REF!,IF(#REF!="Gestión","No valorar",""))</f>
        <v>#REF!</v>
      </c>
      <c r="C198" s="469"/>
      <c r="D198" s="469"/>
      <c r="E198" s="469"/>
      <c r="F198" s="469"/>
      <c r="G198" s="469"/>
      <c r="H198" s="469"/>
      <c r="I198" s="469"/>
      <c r="J198" s="469"/>
      <c r="K198" s="469"/>
      <c r="L198" s="469"/>
      <c r="M198" s="469"/>
      <c r="N198" s="469"/>
      <c r="O198" s="469"/>
      <c r="P198" s="469"/>
      <c r="Q198" s="469"/>
      <c r="R198" s="469"/>
      <c r="S198" s="469"/>
      <c r="T198" s="469"/>
      <c r="U198" s="470"/>
      <c r="V198" s="471">
        <f>COUNTIF(C198:U198,"SI")</f>
        <v>0</v>
      </c>
      <c r="W198" s="471">
        <f>COUNTIF(C198:U198,"NO")</f>
        <v>0</v>
      </c>
      <c r="X198" s="463" t="str">
        <f>IF(OR(R198="SI",V198&gt;11),"CATASTRÓFICO",IF(V198&gt;5,"MAYOR",IF(V198&gt;0,"MODERADO","")))</f>
        <v/>
      </c>
    </row>
    <row r="199" spans="1:24" ht="15" customHeight="1" x14ac:dyDescent="0.25">
      <c r="A199" s="458"/>
      <c r="B199" s="458"/>
      <c r="C199" s="458"/>
      <c r="D199" s="458"/>
      <c r="E199" s="458"/>
      <c r="F199" s="458"/>
      <c r="G199" s="458"/>
      <c r="H199" s="458"/>
      <c r="I199" s="458"/>
      <c r="J199" s="458"/>
      <c r="K199" s="458"/>
      <c r="L199" s="458"/>
      <c r="M199" s="458"/>
      <c r="N199" s="458"/>
      <c r="O199" s="458"/>
      <c r="P199" s="458"/>
      <c r="Q199" s="458"/>
      <c r="R199" s="458"/>
      <c r="S199" s="458"/>
      <c r="T199" s="458"/>
      <c r="U199" s="461"/>
      <c r="V199" s="464"/>
      <c r="W199" s="464"/>
      <c r="X199" s="464"/>
    </row>
    <row r="200" spans="1:24" ht="15" customHeight="1" x14ac:dyDescent="0.25">
      <c r="A200" s="458"/>
      <c r="B200" s="458"/>
      <c r="C200" s="458"/>
      <c r="D200" s="458"/>
      <c r="E200" s="458"/>
      <c r="F200" s="458"/>
      <c r="G200" s="458"/>
      <c r="H200" s="458"/>
      <c r="I200" s="458"/>
      <c r="J200" s="458"/>
      <c r="K200" s="458"/>
      <c r="L200" s="458"/>
      <c r="M200" s="458"/>
      <c r="N200" s="458"/>
      <c r="O200" s="458"/>
      <c r="P200" s="458"/>
      <c r="Q200" s="458"/>
      <c r="R200" s="458"/>
      <c r="S200" s="458"/>
      <c r="T200" s="458"/>
      <c r="U200" s="461"/>
      <c r="V200" s="464"/>
      <c r="W200" s="464"/>
      <c r="X200" s="464"/>
    </row>
    <row r="201" spans="1:24" ht="15" customHeight="1" x14ac:dyDescent="0.25">
      <c r="A201" s="458"/>
      <c r="B201" s="458"/>
      <c r="C201" s="458"/>
      <c r="D201" s="458"/>
      <c r="E201" s="458"/>
      <c r="F201" s="458"/>
      <c r="G201" s="458"/>
      <c r="H201" s="458"/>
      <c r="I201" s="458"/>
      <c r="J201" s="458"/>
      <c r="K201" s="458"/>
      <c r="L201" s="458"/>
      <c r="M201" s="458"/>
      <c r="N201" s="458"/>
      <c r="O201" s="458"/>
      <c r="P201" s="458"/>
      <c r="Q201" s="458"/>
      <c r="R201" s="458"/>
      <c r="S201" s="458"/>
      <c r="T201" s="458"/>
      <c r="U201" s="461"/>
      <c r="V201" s="464"/>
      <c r="W201" s="464"/>
      <c r="X201" s="464"/>
    </row>
    <row r="202" spans="1:24" ht="15.75" customHeight="1" x14ac:dyDescent="0.25">
      <c r="A202" s="459"/>
      <c r="B202" s="459"/>
      <c r="C202" s="459"/>
      <c r="D202" s="459"/>
      <c r="E202" s="459"/>
      <c r="F202" s="459"/>
      <c r="G202" s="459"/>
      <c r="H202" s="459"/>
      <c r="I202" s="459"/>
      <c r="J202" s="459"/>
      <c r="K202" s="459"/>
      <c r="L202" s="459"/>
      <c r="M202" s="459"/>
      <c r="N202" s="459"/>
      <c r="O202" s="459"/>
      <c r="P202" s="459"/>
      <c r="Q202" s="459"/>
      <c r="R202" s="459"/>
      <c r="S202" s="459"/>
      <c r="T202" s="459"/>
      <c r="U202" s="462"/>
      <c r="V202" s="465"/>
      <c r="W202" s="465"/>
      <c r="X202" s="465"/>
    </row>
    <row r="203" spans="1:24" ht="15" customHeight="1" x14ac:dyDescent="0.25">
      <c r="A203" s="469">
        <v>41</v>
      </c>
      <c r="B203" s="469" t="e">
        <f>IF(#REF!="Corrupción_O_LA_FT",#REF!,IF(#REF!="Gestión","No valorar",""))</f>
        <v>#REF!</v>
      </c>
      <c r="C203" s="469"/>
      <c r="D203" s="469"/>
      <c r="E203" s="469"/>
      <c r="F203" s="469"/>
      <c r="G203" s="469"/>
      <c r="H203" s="469"/>
      <c r="I203" s="469"/>
      <c r="J203" s="469"/>
      <c r="K203" s="469"/>
      <c r="L203" s="469"/>
      <c r="M203" s="469"/>
      <c r="N203" s="469"/>
      <c r="O203" s="469"/>
      <c r="P203" s="469"/>
      <c r="Q203" s="469"/>
      <c r="R203" s="469"/>
      <c r="S203" s="469"/>
      <c r="T203" s="469"/>
      <c r="U203" s="470"/>
      <c r="V203" s="471">
        <f>COUNTIF(C203:U203,"SI")</f>
        <v>0</v>
      </c>
      <c r="W203" s="471">
        <f>COUNTIF(C203:U203,"NO")</f>
        <v>0</v>
      </c>
      <c r="X203" s="463" t="str">
        <f>IF(OR(R203="SI",V203&gt;11),"CATASTRÓFICO",IF(V203&gt;5,"MAYOR",IF(V203&gt;0,"MODERADO","")))</f>
        <v/>
      </c>
    </row>
    <row r="204" spans="1:24" ht="15" customHeight="1" x14ac:dyDescent="0.25">
      <c r="A204" s="458"/>
      <c r="B204" s="458"/>
      <c r="C204" s="458"/>
      <c r="D204" s="458"/>
      <c r="E204" s="458"/>
      <c r="F204" s="458"/>
      <c r="G204" s="458"/>
      <c r="H204" s="458"/>
      <c r="I204" s="458"/>
      <c r="J204" s="458"/>
      <c r="K204" s="458"/>
      <c r="L204" s="458"/>
      <c r="M204" s="458"/>
      <c r="N204" s="458"/>
      <c r="O204" s="458"/>
      <c r="P204" s="458"/>
      <c r="Q204" s="458"/>
      <c r="R204" s="458"/>
      <c r="S204" s="458"/>
      <c r="T204" s="458"/>
      <c r="U204" s="461"/>
      <c r="V204" s="464"/>
      <c r="W204" s="464"/>
      <c r="X204" s="464"/>
    </row>
    <row r="205" spans="1:24" ht="15" customHeight="1" x14ac:dyDescent="0.25">
      <c r="A205" s="458"/>
      <c r="B205" s="458"/>
      <c r="C205" s="458"/>
      <c r="D205" s="458"/>
      <c r="E205" s="458"/>
      <c r="F205" s="458"/>
      <c r="G205" s="458"/>
      <c r="H205" s="458"/>
      <c r="I205" s="458"/>
      <c r="J205" s="458"/>
      <c r="K205" s="458"/>
      <c r="L205" s="458"/>
      <c r="M205" s="458"/>
      <c r="N205" s="458"/>
      <c r="O205" s="458"/>
      <c r="P205" s="458"/>
      <c r="Q205" s="458"/>
      <c r="R205" s="458"/>
      <c r="S205" s="458"/>
      <c r="T205" s="458"/>
      <c r="U205" s="461"/>
      <c r="V205" s="464"/>
      <c r="W205" s="464"/>
      <c r="X205" s="464"/>
    </row>
    <row r="206" spans="1:24" ht="15" customHeight="1" x14ac:dyDescent="0.25">
      <c r="A206" s="458"/>
      <c r="B206" s="458"/>
      <c r="C206" s="458"/>
      <c r="D206" s="458"/>
      <c r="E206" s="458"/>
      <c r="F206" s="458"/>
      <c r="G206" s="458"/>
      <c r="H206" s="458"/>
      <c r="I206" s="458"/>
      <c r="J206" s="458"/>
      <c r="K206" s="458"/>
      <c r="L206" s="458"/>
      <c r="M206" s="458"/>
      <c r="N206" s="458"/>
      <c r="O206" s="458"/>
      <c r="P206" s="458"/>
      <c r="Q206" s="458"/>
      <c r="R206" s="458"/>
      <c r="S206" s="458"/>
      <c r="T206" s="458"/>
      <c r="U206" s="461"/>
      <c r="V206" s="464"/>
      <c r="W206" s="464"/>
      <c r="X206" s="464"/>
    </row>
    <row r="207" spans="1:24" ht="15.75" customHeight="1" x14ac:dyDescent="0.25">
      <c r="A207" s="459"/>
      <c r="B207" s="459"/>
      <c r="C207" s="459"/>
      <c r="D207" s="459"/>
      <c r="E207" s="459"/>
      <c r="F207" s="459"/>
      <c r="G207" s="459"/>
      <c r="H207" s="459"/>
      <c r="I207" s="459"/>
      <c r="J207" s="459"/>
      <c r="K207" s="459"/>
      <c r="L207" s="459"/>
      <c r="M207" s="459"/>
      <c r="N207" s="459"/>
      <c r="O207" s="459"/>
      <c r="P207" s="459"/>
      <c r="Q207" s="459"/>
      <c r="R207" s="459"/>
      <c r="S207" s="459"/>
      <c r="T207" s="459"/>
      <c r="U207" s="462"/>
      <c r="V207" s="465"/>
      <c r="W207" s="465"/>
      <c r="X207" s="465"/>
    </row>
    <row r="208" spans="1:24" ht="15" customHeight="1" x14ac:dyDescent="0.25">
      <c r="A208" s="469">
        <v>42</v>
      </c>
      <c r="B208" s="469" t="e">
        <f>IF(#REF!="Corrupción_O_LA_FT",#REF!,IF(#REF!="Gestión","No valorar",""))</f>
        <v>#REF!</v>
      </c>
      <c r="C208" s="469"/>
      <c r="D208" s="469"/>
      <c r="E208" s="469"/>
      <c r="F208" s="469"/>
      <c r="G208" s="469"/>
      <c r="H208" s="469"/>
      <c r="I208" s="469"/>
      <c r="J208" s="469"/>
      <c r="K208" s="469"/>
      <c r="L208" s="469"/>
      <c r="M208" s="469"/>
      <c r="N208" s="469"/>
      <c r="O208" s="469"/>
      <c r="P208" s="469"/>
      <c r="Q208" s="469"/>
      <c r="R208" s="469"/>
      <c r="S208" s="469"/>
      <c r="T208" s="469"/>
      <c r="U208" s="470"/>
      <c r="V208" s="471">
        <f>COUNTIF(C208:U208,"SI")</f>
        <v>0</v>
      </c>
      <c r="W208" s="471">
        <f>COUNTIF(C208:U208,"NO")</f>
        <v>0</v>
      </c>
      <c r="X208" s="463" t="str">
        <f>IF(OR(R208="SI",V208&gt;11),"CATASTRÓFICO",IF(V208&gt;5,"MAYOR",IF(V208&gt;0,"MODERADO","")))</f>
        <v/>
      </c>
    </row>
    <row r="209" spans="1:24" ht="15" customHeight="1" x14ac:dyDescent="0.25">
      <c r="A209" s="458"/>
      <c r="B209" s="458"/>
      <c r="C209" s="458"/>
      <c r="D209" s="458"/>
      <c r="E209" s="458"/>
      <c r="F209" s="458"/>
      <c r="G209" s="458"/>
      <c r="H209" s="458"/>
      <c r="I209" s="458"/>
      <c r="J209" s="458"/>
      <c r="K209" s="458"/>
      <c r="L209" s="458"/>
      <c r="M209" s="458"/>
      <c r="N209" s="458"/>
      <c r="O209" s="458"/>
      <c r="P209" s="458"/>
      <c r="Q209" s="458"/>
      <c r="R209" s="458"/>
      <c r="S209" s="458"/>
      <c r="T209" s="458"/>
      <c r="U209" s="461"/>
      <c r="V209" s="464"/>
      <c r="W209" s="464"/>
      <c r="X209" s="464"/>
    </row>
    <row r="210" spans="1:24" ht="15" customHeight="1" x14ac:dyDescent="0.25">
      <c r="A210" s="458"/>
      <c r="B210" s="458"/>
      <c r="C210" s="458"/>
      <c r="D210" s="458"/>
      <c r="E210" s="458"/>
      <c r="F210" s="458"/>
      <c r="G210" s="458"/>
      <c r="H210" s="458"/>
      <c r="I210" s="458"/>
      <c r="J210" s="458"/>
      <c r="K210" s="458"/>
      <c r="L210" s="458"/>
      <c r="M210" s="458"/>
      <c r="N210" s="458"/>
      <c r="O210" s="458"/>
      <c r="P210" s="458"/>
      <c r="Q210" s="458"/>
      <c r="R210" s="458"/>
      <c r="S210" s="458"/>
      <c r="T210" s="458"/>
      <c r="U210" s="461"/>
      <c r="V210" s="464"/>
      <c r="W210" s="464"/>
      <c r="X210" s="464"/>
    </row>
    <row r="211" spans="1:24" ht="15" customHeight="1" x14ac:dyDescent="0.25">
      <c r="A211" s="458"/>
      <c r="B211" s="458"/>
      <c r="C211" s="458"/>
      <c r="D211" s="458"/>
      <c r="E211" s="458"/>
      <c r="F211" s="458"/>
      <c r="G211" s="458"/>
      <c r="H211" s="458"/>
      <c r="I211" s="458"/>
      <c r="J211" s="458"/>
      <c r="K211" s="458"/>
      <c r="L211" s="458"/>
      <c r="M211" s="458"/>
      <c r="N211" s="458"/>
      <c r="O211" s="458"/>
      <c r="P211" s="458"/>
      <c r="Q211" s="458"/>
      <c r="R211" s="458"/>
      <c r="S211" s="458"/>
      <c r="T211" s="458"/>
      <c r="U211" s="461"/>
      <c r="V211" s="464"/>
      <c r="W211" s="464"/>
      <c r="X211" s="464"/>
    </row>
    <row r="212" spans="1:24" ht="15.75" customHeight="1" x14ac:dyDescent="0.25">
      <c r="A212" s="459"/>
      <c r="B212" s="459"/>
      <c r="C212" s="459"/>
      <c r="D212" s="459"/>
      <c r="E212" s="459"/>
      <c r="F212" s="459"/>
      <c r="G212" s="459"/>
      <c r="H212" s="459"/>
      <c r="I212" s="459"/>
      <c r="J212" s="459"/>
      <c r="K212" s="459"/>
      <c r="L212" s="459"/>
      <c r="M212" s="459"/>
      <c r="N212" s="459"/>
      <c r="O212" s="459"/>
      <c r="P212" s="459"/>
      <c r="Q212" s="459"/>
      <c r="R212" s="459"/>
      <c r="S212" s="459"/>
      <c r="T212" s="459"/>
      <c r="U212" s="462"/>
      <c r="V212" s="465"/>
      <c r="W212" s="465"/>
      <c r="X212" s="465"/>
    </row>
    <row r="213" spans="1:24" ht="15" customHeight="1" x14ac:dyDescent="0.25">
      <c r="A213" s="469">
        <v>43</v>
      </c>
      <c r="B213" s="469" t="e">
        <f>IF(#REF!="Corrupción_O_LA_FT",#REF!,IF(#REF!="Gestión","No valorar",""))</f>
        <v>#REF!</v>
      </c>
      <c r="C213" s="469"/>
      <c r="D213" s="469"/>
      <c r="E213" s="469"/>
      <c r="F213" s="469"/>
      <c r="G213" s="469"/>
      <c r="H213" s="469"/>
      <c r="I213" s="469"/>
      <c r="J213" s="469"/>
      <c r="K213" s="469"/>
      <c r="L213" s="469"/>
      <c r="M213" s="469"/>
      <c r="N213" s="469"/>
      <c r="O213" s="469"/>
      <c r="P213" s="469"/>
      <c r="Q213" s="469"/>
      <c r="R213" s="469"/>
      <c r="S213" s="469"/>
      <c r="T213" s="469"/>
      <c r="U213" s="470"/>
      <c r="V213" s="471">
        <f>COUNTIF(C213:U213,"SI")</f>
        <v>0</v>
      </c>
      <c r="W213" s="471">
        <f>COUNTIF(C213:U213,"NO")</f>
        <v>0</v>
      </c>
      <c r="X213" s="463" t="str">
        <f>IF(OR(R213="SI",V213&gt;11),"CATASTRÓFICO",IF(V213&gt;5,"MAYOR",IF(V213&gt;0,"MODERADO","")))</f>
        <v/>
      </c>
    </row>
    <row r="214" spans="1:24" ht="15" customHeight="1" x14ac:dyDescent="0.25">
      <c r="A214" s="458"/>
      <c r="B214" s="458"/>
      <c r="C214" s="458"/>
      <c r="D214" s="458"/>
      <c r="E214" s="458"/>
      <c r="F214" s="458"/>
      <c r="G214" s="458"/>
      <c r="H214" s="458"/>
      <c r="I214" s="458"/>
      <c r="J214" s="458"/>
      <c r="K214" s="458"/>
      <c r="L214" s="458"/>
      <c r="M214" s="458"/>
      <c r="N214" s="458"/>
      <c r="O214" s="458"/>
      <c r="P214" s="458"/>
      <c r="Q214" s="458"/>
      <c r="R214" s="458"/>
      <c r="S214" s="458"/>
      <c r="T214" s="458"/>
      <c r="U214" s="461"/>
      <c r="V214" s="464"/>
      <c r="W214" s="464"/>
      <c r="X214" s="464"/>
    </row>
    <row r="215" spans="1:24" ht="15" customHeight="1" x14ac:dyDescent="0.25">
      <c r="A215" s="458"/>
      <c r="B215" s="458"/>
      <c r="C215" s="458"/>
      <c r="D215" s="458"/>
      <c r="E215" s="458"/>
      <c r="F215" s="458"/>
      <c r="G215" s="458"/>
      <c r="H215" s="458"/>
      <c r="I215" s="458"/>
      <c r="J215" s="458"/>
      <c r="K215" s="458"/>
      <c r="L215" s="458"/>
      <c r="M215" s="458"/>
      <c r="N215" s="458"/>
      <c r="O215" s="458"/>
      <c r="P215" s="458"/>
      <c r="Q215" s="458"/>
      <c r="R215" s="458"/>
      <c r="S215" s="458"/>
      <c r="T215" s="458"/>
      <c r="U215" s="461"/>
      <c r="V215" s="464"/>
      <c r="W215" s="464"/>
      <c r="X215" s="464"/>
    </row>
    <row r="216" spans="1:24" ht="15" customHeight="1" x14ac:dyDescent="0.25">
      <c r="A216" s="458"/>
      <c r="B216" s="458"/>
      <c r="C216" s="458"/>
      <c r="D216" s="458"/>
      <c r="E216" s="458"/>
      <c r="F216" s="458"/>
      <c r="G216" s="458"/>
      <c r="H216" s="458"/>
      <c r="I216" s="458"/>
      <c r="J216" s="458"/>
      <c r="K216" s="458"/>
      <c r="L216" s="458"/>
      <c r="M216" s="458"/>
      <c r="N216" s="458"/>
      <c r="O216" s="458"/>
      <c r="P216" s="458"/>
      <c r="Q216" s="458"/>
      <c r="R216" s="458"/>
      <c r="S216" s="458"/>
      <c r="T216" s="458"/>
      <c r="U216" s="461"/>
      <c r="V216" s="464"/>
      <c r="W216" s="464"/>
      <c r="X216" s="464"/>
    </row>
    <row r="217" spans="1:24" ht="15.75" customHeight="1" x14ac:dyDescent="0.25">
      <c r="A217" s="459"/>
      <c r="B217" s="459"/>
      <c r="C217" s="459"/>
      <c r="D217" s="459"/>
      <c r="E217" s="459"/>
      <c r="F217" s="459"/>
      <c r="G217" s="459"/>
      <c r="H217" s="459"/>
      <c r="I217" s="459"/>
      <c r="J217" s="459"/>
      <c r="K217" s="459"/>
      <c r="L217" s="459"/>
      <c r="M217" s="459"/>
      <c r="N217" s="459"/>
      <c r="O217" s="459"/>
      <c r="P217" s="459"/>
      <c r="Q217" s="459"/>
      <c r="R217" s="459"/>
      <c r="S217" s="459"/>
      <c r="T217" s="459"/>
      <c r="U217" s="462"/>
      <c r="V217" s="465"/>
      <c r="W217" s="465"/>
      <c r="X217" s="465"/>
    </row>
    <row r="218" spans="1:24" ht="15" customHeight="1" x14ac:dyDescent="0.25">
      <c r="A218" s="469">
        <v>44</v>
      </c>
      <c r="B218" s="469" t="e">
        <f>IF(#REF!="Corrupción_O_LA_FT",#REF!,IF(#REF!="Gestión","No valorar",""))</f>
        <v>#REF!</v>
      </c>
      <c r="C218" s="469"/>
      <c r="D218" s="469"/>
      <c r="E218" s="469"/>
      <c r="F218" s="469"/>
      <c r="G218" s="469"/>
      <c r="H218" s="469"/>
      <c r="I218" s="469"/>
      <c r="J218" s="469"/>
      <c r="K218" s="469"/>
      <c r="L218" s="469"/>
      <c r="M218" s="469"/>
      <c r="N218" s="469"/>
      <c r="O218" s="469"/>
      <c r="P218" s="469"/>
      <c r="Q218" s="469"/>
      <c r="R218" s="469"/>
      <c r="S218" s="469"/>
      <c r="T218" s="469"/>
      <c r="U218" s="470"/>
      <c r="V218" s="471">
        <f>COUNTIF(C218:U218,"SI")</f>
        <v>0</v>
      </c>
      <c r="W218" s="471">
        <f>COUNTIF(C218:U218,"NO")</f>
        <v>0</v>
      </c>
      <c r="X218" s="463" t="str">
        <f>IF(OR(R218="SI",V218&gt;11),"CATASTRÓFICO",IF(V218&gt;5,"MAYOR",IF(V218&gt;0,"MODERADO","")))</f>
        <v/>
      </c>
    </row>
    <row r="219" spans="1:24" ht="15" customHeight="1" x14ac:dyDescent="0.25">
      <c r="A219" s="458"/>
      <c r="B219" s="458"/>
      <c r="C219" s="458"/>
      <c r="D219" s="458"/>
      <c r="E219" s="458"/>
      <c r="F219" s="458"/>
      <c r="G219" s="458"/>
      <c r="H219" s="458"/>
      <c r="I219" s="458"/>
      <c r="J219" s="458"/>
      <c r="K219" s="458"/>
      <c r="L219" s="458"/>
      <c r="M219" s="458"/>
      <c r="N219" s="458"/>
      <c r="O219" s="458"/>
      <c r="P219" s="458"/>
      <c r="Q219" s="458"/>
      <c r="R219" s="458"/>
      <c r="S219" s="458"/>
      <c r="T219" s="458"/>
      <c r="U219" s="461"/>
      <c r="V219" s="464"/>
      <c r="W219" s="464"/>
      <c r="X219" s="464"/>
    </row>
    <row r="220" spans="1:24" ht="15" customHeight="1" x14ac:dyDescent="0.25">
      <c r="A220" s="458"/>
      <c r="B220" s="458"/>
      <c r="C220" s="458"/>
      <c r="D220" s="458"/>
      <c r="E220" s="458"/>
      <c r="F220" s="458"/>
      <c r="G220" s="458"/>
      <c r="H220" s="458"/>
      <c r="I220" s="458"/>
      <c r="J220" s="458"/>
      <c r="K220" s="458"/>
      <c r="L220" s="458"/>
      <c r="M220" s="458"/>
      <c r="N220" s="458"/>
      <c r="O220" s="458"/>
      <c r="P220" s="458"/>
      <c r="Q220" s="458"/>
      <c r="R220" s="458"/>
      <c r="S220" s="458"/>
      <c r="T220" s="458"/>
      <c r="U220" s="461"/>
      <c r="V220" s="464"/>
      <c r="W220" s="464"/>
      <c r="X220" s="464"/>
    </row>
    <row r="221" spans="1:24" ht="15" customHeight="1" x14ac:dyDescent="0.25">
      <c r="A221" s="458"/>
      <c r="B221" s="458"/>
      <c r="C221" s="458"/>
      <c r="D221" s="458"/>
      <c r="E221" s="458"/>
      <c r="F221" s="458"/>
      <c r="G221" s="458"/>
      <c r="H221" s="458"/>
      <c r="I221" s="458"/>
      <c r="J221" s="458"/>
      <c r="K221" s="458"/>
      <c r="L221" s="458"/>
      <c r="M221" s="458"/>
      <c r="N221" s="458"/>
      <c r="O221" s="458"/>
      <c r="P221" s="458"/>
      <c r="Q221" s="458"/>
      <c r="R221" s="458"/>
      <c r="S221" s="458"/>
      <c r="T221" s="458"/>
      <c r="U221" s="461"/>
      <c r="V221" s="464"/>
      <c r="W221" s="464"/>
      <c r="X221" s="464"/>
    </row>
    <row r="222" spans="1:24" ht="15.75" customHeight="1" x14ac:dyDescent="0.25">
      <c r="A222" s="459"/>
      <c r="B222" s="459"/>
      <c r="C222" s="459"/>
      <c r="D222" s="459"/>
      <c r="E222" s="459"/>
      <c r="F222" s="459"/>
      <c r="G222" s="459"/>
      <c r="H222" s="459"/>
      <c r="I222" s="459"/>
      <c r="J222" s="459"/>
      <c r="K222" s="459"/>
      <c r="L222" s="459"/>
      <c r="M222" s="459"/>
      <c r="N222" s="459"/>
      <c r="O222" s="459"/>
      <c r="P222" s="459"/>
      <c r="Q222" s="459"/>
      <c r="R222" s="459"/>
      <c r="S222" s="459"/>
      <c r="T222" s="459"/>
      <c r="U222" s="462"/>
      <c r="V222" s="465"/>
      <c r="W222" s="465"/>
      <c r="X222" s="465"/>
    </row>
    <row r="223" spans="1:24" ht="15" customHeight="1" x14ac:dyDescent="0.25">
      <c r="A223" s="469">
        <v>45</v>
      </c>
      <c r="B223" s="469" t="e">
        <f>IF(#REF!="Corrupción_O_LA_FT",#REF!,IF(#REF!="Gestión","No valorar",""))</f>
        <v>#REF!</v>
      </c>
      <c r="C223" s="469"/>
      <c r="D223" s="469"/>
      <c r="E223" s="469"/>
      <c r="F223" s="469"/>
      <c r="G223" s="469"/>
      <c r="H223" s="469"/>
      <c r="I223" s="469"/>
      <c r="J223" s="469"/>
      <c r="K223" s="469"/>
      <c r="L223" s="469"/>
      <c r="M223" s="469"/>
      <c r="N223" s="469"/>
      <c r="O223" s="469"/>
      <c r="P223" s="469"/>
      <c r="Q223" s="469"/>
      <c r="R223" s="469"/>
      <c r="S223" s="469"/>
      <c r="T223" s="469"/>
      <c r="U223" s="470"/>
      <c r="V223" s="471">
        <f>COUNTIF(C223:U223,"SI")</f>
        <v>0</v>
      </c>
      <c r="W223" s="471">
        <f>COUNTIF(C223:U223,"NO")</f>
        <v>0</v>
      </c>
      <c r="X223" s="463" t="str">
        <f>IF(OR(R223="SI",V223&gt;11),"CATASTRÓFICO",IF(V223&gt;5,"MAYOR",IF(V223&gt;0,"MODERADO","")))</f>
        <v/>
      </c>
    </row>
    <row r="224" spans="1:24" ht="15" customHeight="1" x14ac:dyDescent="0.25">
      <c r="A224" s="458"/>
      <c r="B224" s="458"/>
      <c r="C224" s="458"/>
      <c r="D224" s="458"/>
      <c r="E224" s="458"/>
      <c r="F224" s="458"/>
      <c r="G224" s="458"/>
      <c r="H224" s="458"/>
      <c r="I224" s="458"/>
      <c r="J224" s="458"/>
      <c r="K224" s="458"/>
      <c r="L224" s="458"/>
      <c r="M224" s="458"/>
      <c r="N224" s="458"/>
      <c r="O224" s="458"/>
      <c r="P224" s="458"/>
      <c r="Q224" s="458"/>
      <c r="R224" s="458"/>
      <c r="S224" s="458"/>
      <c r="T224" s="458"/>
      <c r="U224" s="461"/>
      <c r="V224" s="464"/>
      <c r="W224" s="464"/>
      <c r="X224" s="464"/>
    </row>
    <row r="225" spans="1:24" ht="15" customHeight="1" x14ac:dyDescent="0.25">
      <c r="A225" s="458"/>
      <c r="B225" s="458"/>
      <c r="C225" s="458"/>
      <c r="D225" s="458"/>
      <c r="E225" s="458"/>
      <c r="F225" s="458"/>
      <c r="G225" s="458"/>
      <c r="H225" s="458"/>
      <c r="I225" s="458"/>
      <c r="J225" s="458"/>
      <c r="K225" s="458"/>
      <c r="L225" s="458"/>
      <c r="M225" s="458"/>
      <c r="N225" s="458"/>
      <c r="O225" s="458"/>
      <c r="P225" s="458"/>
      <c r="Q225" s="458"/>
      <c r="R225" s="458"/>
      <c r="S225" s="458"/>
      <c r="T225" s="458"/>
      <c r="U225" s="461"/>
      <c r="V225" s="464"/>
      <c r="W225" s="464"/>
      <c r="X225" s="464"/>
    </row>
    <row r="226" spans="1:24" ht="15" customHeight="1" x14ac:dyDescent="0.25">
      <c r="A226" s="458"/>
      <c r="B226" s="458"/>
      <c r="C226" s="458"/>
      <c r="D226" s="458"/>
      <c r="E226" s="458"/>
      <c r="F226" s="458"/>
      <c r="G226" s="458"/>
      <c r="H226" s="458"/>
      <c r="I226" s="458"/>
      <c r="J226" s="458"/>
      <c r="K226" s="458"/>
      <c r="L226" s="458"/>
      <c r="M226" s="458"/>
      <c r="N226" s="458"/>
      <c r="O226" s="458"/>
      <c r="P226" s="458"/>
      <c r="Q226" s="458"/>
      <c r="R226" s="458"/>
      <c r="S226" s="458"/>
      <c r="T226" s="458"/>
      <c r="U226" s="461"/>
      <c r="V226" s="464"/>
      <c r="W226" s="464"/>
      <c r="X226" s="464"/>
    </row>
    <row r="227" spans="1:24" ht="15.75" customHeight="1" x14ac:dyDescent="0.25">
      <c r="A227" s="459"/>
      <c r="B227" s="459"/>
      <c r="C227" s="459"/>
      <c r="D227" s="459"/>
      <c r="E227" s="459"/>
      <c r="F227" s="459"/>
      <c r="G227" s="459"/>
      <c r="H227" s="459"/>
      <c r="I227" s="459"/>
      <c r="J227" s="459"/>
      <c r="K227" s="459"/>
      <c r="L227" s="459"/>
      <c r="M227" s="459"/>
      <c r="N227" s="459"/>
      <c r="O227" s="459"/>
      <c r="P227" s="459"/>
      <c r="Q227" s="459"/>
      <c r="R227" s="459"/>
      <c r="S227" s="459"/>
      <c r="T227" s="459"/>
      <c r="U227" s="462"/>
      <c r="V227" s="465"/>
      <c r="W227" s="465"/>
      <c r="X227" s="465"/>
    </row>
    <row r="228" spans="1:24" ht="15" customHeight="1" x14ac:dyDescent="0.25">
      <c r="A228" s="469">
        <v>46</v>
      </c>
      <c r="B228" s="469" t="e">
        <f>IF(#REF!="Corrupción_O_LA_FT",#REF!,IF(#REF!="Gestión","No valorar",""))</f>
        <v>#REF!</v>
      </c>
      <c r="C228" s="469"/>
      <c r="D228" s="469"/>
      <c r="E228" s="469"/>
      <c r="F228" s="469"/>
      <c r="G228" s="469"/>
      <c r="H228" s="469"/>
      <c r="I228" s="469"/>
      <c r="J228" s="469"/>
      <c r="K228" s="469"/>
      <c r="L228" s="469"/>
      <c r="M228" s="469"/>
      <c r="N228" s="469"/>
      <c r="O228" s="469"/>
      <c r="P228" s="469"/>
      <c r="Q228" s="469"/>
      <c r="R228" s="469"/>
      <c r="S228" s="469"/>
      <c r="T228" s="469"/>
      <c r="U228" s="470"/>
      <c r="V228" s="471">
        <f>COUNTIF(C228:U228,"SI")</f>
        <v>0</v>
      </c>
      <c r="W228" s="471">
        <f>COUNTIF(C228:U228,"NO")</f>
        <v>0</v>
      </c>
      <c r="X228" s="463" t="str">
        <f>IF(OR(R228="SI",V228&gt;11),"CATASTRÓFICO",IF(V228&gt;5,"MAYOR",IF(V228&gt;0,"MODERADO","")))</f>
        <v/>
      </c>
    </row>
    <row r="229" spans="1:24" ht="15" customHeight="1" x14ac:dyDescent="0.25">
      <c r="A229" s="458"/>
      <c r="B229" s="458"/>
      <c r="C229" s="458"/>
      <c r="D229" s="458"/>
      <c r="E229" s="458"/>
      <c r="F229" s="458"/>
      <c r="G229" s="458"/>
      <c r="H229" s="458"/>
      <c r="I229" s="458"/>
      <c r="J229" s="458"/>
      <c r="K229" s="458"/>
      <c r="L229" s="458"/>
      <c r="M229" s="458"/>
      <c r="N229" s="458"/>
      <c r="O229" s="458"/>
      <c r="P229" s="458"/>
      <c r="Q229" s="458"/>
      <c r="R229" s="458"/>
      <c r="S229" s="458"/>
      <c r="T229" s="458"/>
      <c r="U229" s="461"/>
      <c r="V229" s="464"/>
      <c r="W229" s="464"/>
      <c r="X229" s="464"/>
    </row>
    <row r="230" spans="1:24" ht="15" customHeight="1" x14ac:dyDescent="0.25">
      <c r="A230" s="458"/>
      <c r="B230" s="458"/>
      <c r="C230" s="458"/>
      <c r="D230" s="458"/>
      <c r="E230" s="458"/>
      <c r="F230" s="458"/>
      <c r="G230" s="458"/>
      <c r="H230" s="458"/>
      <c r="I230" s="458"/>
      <c r="J230" s="458"/>
      <c r="K230" s="458"/>
      <c r="L230" s="458"/>
      <c r="M230" s="458"/>
      <c r="N230" s="458"/>
      <c r="O230" s="458"/>
      <c r="P230" s="458"/>
      <c r="Q230" s="458"/>
      <c r="R230" s="458"/>
      <c r="S230" s="458"/>
      <c r="T230" s="458"/>
      <c r="U230" s="461"/>
      <c r="V230" s="464"/>
      <c r="W230" s="464"/>
      <c r="X230" s="464"/>
    </row>
    <row r="231" spans="1:24" ht="15" customHeight="1" x14ac:dyDescent="0.25">
      <c r="A231" s="458"/>
      <c r="B231" s="458"/>
      <c r="C231" s="458"/>
      <c r="D231" s="458"/>
      <c r="E231" s="458"/>
      <c r="F231" s="458"/>
      <c r="G231" s="458"/>
      <c r="H231" s="458"/>
      <c r="I231" s="458"/>
      <c r="J231" s="458"/>
      <c r="K231" s="458"/>
      <c r="L231" s="458"/>
      <c r="M231" s="458"/>
      <c r="N231" s="458"/>
      <c r="O231" s="458"/>
      <c r="P231" s="458"/>
      <c r="Q231" s="458"/>
      <c r="R231" s="458"/>
      <c r="S231" s="458"/>
      <c r="T231" s="458"/>
      <c r="U231" s="461"/>
      <c r="V231" s="464"/>
      <c r="W231" s="464"/>
      <c r="X231" s="464"/>
    </row>
    <row r="232" spans="1:24" ht="15.75" customHeight="1" x14ac:dyDescent="0.25">
      <c r="A232" s="459"/>
      <c r="B232" s="459"/>
      <c r="C232" s="459"/>
      <c r="D232" s="459"/>
      <c r="E232" s="459"/>
      <c r="F232" s="459"/>
      <c r="G232" s="459"/>
      <c r="H232" s="459"/>
      <c r="I232" s="459"/>
      <c r="J232" s="459"/>
      <c r="K232" s="459"/>
      <c r="L232" s="459"/>
      <c r="M232" s="459"/>
      <c r="N232" s="459"/>
      <c r="O232" s="459"/>
      <c r="P232" s="459"/>
      <c r="Q232" s="459"/>
      <c r="R232" s="459"/>
      <c r="S232" s="459"/>
      <c r="T232" s="459"/>
      <c r="U232" s="462"/>
      <c r="V232" s="465"/>
      <c r="W232" s="465"/>
      <c r="X232" s="465"/>
    </row>
    <row r="233" spans="1:24" ht="15" customHeight="1" x14ac:dyDescent="0.25">
      <c r="A233" s="469">
        <v>47</v>
      </c>
      <c r="B233" s="469" t="e">
        <f>IF(#REF!="Corrupción_O_LA_FT",#REF!,IF(#REF!="Gestión","No valorar",""))</f>
        <v>#REF!</v>
      </c>
      <c r="C233" s="469"/>
      <c r="D233" s="469"/>
      <c r="E233" s="469"/>
      <c r="F233" s="469"/>
      <c r="G233" s="469"/>
      <c r="H233" s="469"/>
      <c r="I233" s="469"/>
      <c r="J233" s="469"/>
      <c r="K233" s="469"/>
      <c r="L233" s="469"/>
      <c r="M233" s="469"/>
      <c r="N233" s="469"/>
      <c r="O233" s="469"/>
      <c r="P233" s="469"/>
      <c r="Q233" s="469"/>
      <c r="R233" s="469"/>
      <c r="S233" s="469"/>
      <c r="T233" s="469"/>
      <c r="U233" s="470"/>
      <c r="V233" s="471">
        <f>COUNTIF(C233:U233,"SI")</f>
        <v>0</v>
      </c>
      <c r="W233" s="471">
        <f>COUNTIF(C233:U233,"NO")</f>
        <v>0</v>
      </c>
      <c r="X233" s="463" t="str">
        <f>IF(OR(R233="SI",V233&gt;11),"CATASTRÓFICO",IF(V233&gt;5,"MAYOR",IF(V233&gt;0,"MODERADO","")))</f>
        <v/>
      </c>
    </row>
    <row r="234" spans="1:24" ht="15" customHeight="1" x14ac:dyDescent="0.25">
      <c r="A234" s="458"/>
      <c r="B234" s="458"/>
      <c r="C234" s="458"/>
      <c r="D234" s="458"/>
      <c r="E234" s="458"/>
      <c r="F234" s="458"/>
      <c r="G234" s="458"/>
      <c r="H234" s="458"/>
      <c r="I234" s="458"/>
      <c r="J234" s="458"/>
      <c r="K234" s="458"/>
      <c r="L234" s="458"/>
      <c r="M234" s="458"/>
      <c r="N234" s="458"/>
      <c r="O234" s="458"/>
      <c r="P234" s="458"/>
      <c r="Q234" s="458"/>
      <c r="R234" s="458"/>
      <c r="S234" s="458"/>
      <c r="T234" s="458"/>
      <c r="U234" s="461"/>
      <c r="V234" s="464"/>
      <c r="W234" s="464"/>
      <c r="X234" s="464"/>
    </row>
    <row r="235" spans="1:24" ht="15" customHeight="1" x14ac:dyDescent="0.25">
      <c r="A235" s="458"/>
      <c r="B235" s="458"/>
      <c r="C235" s="458"/>
      <c r="D235" s="458"/>
      <c r="E235" s="458"/>
      <c r="F235" s="458"/>
      <c r="G235" s="458"/>
      <c r="H235" s="458"/>
      <c r="I235" s="458"/>
      <c r="J235" s="458"/>
      <c r="K235" s="458"/>
      <c r="L235" s="458"/>
      <c r="M235" s="458"/>
      <c r="N235" s="458"/>
      <c r="O235" s="458"/>
      <c r="P235" s="458"/>
      <c r="Q235" s="458"/>
      <c r="R235" s="458"/>
      <c r="S235" s="458"/>
      <c r="T235" s="458"/>
      <c r="U235" s="461"/>
      <c r="V235" s="464"/>
      <c r="W235" s="464"/>
      <c r="X235" s="464"/>
    </row>
    <row r="236" spans="1:24" ht="15" customHeight="1" x14ac:dyDescent="0.25">
      <c r="A236" s="458"/>
      <c r="B236" s="458"/>
      <c r="C236" s="458"/>
      <c r="D236" s="458"/>
      <c r="E236" s="458"/>
      <c r="F236" s="458"/>
      <c r="G236" s="458"/>
      <c r="H236" s="458"/>
      <c r="I236" s="458"/>
      <c r="J236" s="458"/>
      <c r="K236" s="458"/>
      <c r="L236" s="458"/>
      <c r="M236" s="458"/>
      <c r="N236" s="458"/>
      <c r="O236" s="458"/>
      <c r="P236" s="458"/>
      <c r="Q236" s="458"/>
      <c r="R236" s="458"/>
      <c r="S236" s="458"/>
      <c r="T236" s="458"/>
      <c r="U236" s="461"/>
      <c r="V236" s="464"/>
      <c r="W236" s="464"/>
      <c r="X236" s="464"/>
    </row>
    <row r="237" spans="1:24" ht="15.75" customHeight="1" x14ac:dyDescent="0.25">
      <c r="A237" s="459"/>
      <c r="B237" s="459"/>
      <c r="C237" s="459"/>
      <c r="D237" s="459"/>
      <c r="E237" s="459"/>
      <c r="F237" s="459"/>
      <c r="G237" s="459"/>
      <c r="H237" s="459"/>
      <c r="I237" s="459"/>
      <c r="J237" s="459"/>
      <c r="K237" s="459"/>
      <c r="L237" s="459"/>
      <c r="M237" s="459"/>
      <c r="N237" s="459"/>
      <c r="O237" s="459"/>
      <c r="P237" s="459"/>
      <c r="Q237" s="459"/>
      <c r="R237" s="459"/>
      <c r="S237" s="459"/>
      <c r="T237" s="459"/>
      <c r="U237" s="462"/>
      <c r="V237" s="465"/>
      <c r="W237" s="465"/>
      <c r="X237" s="465"/>
    </row>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30">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G38:G4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s>
  <conditionalFormatting sqref="B3:B237">
    <cfRule type="containsText" dxfId="139"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x14ac:dyDescent="0.25"/>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x14ac:dyDescent="0.3">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x14ac:dyDescent="0.3">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x14ac:dyDescent="0.3">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x14ac:dyDescent="0.3">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x14ac:dyDescent="0.3">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x14ac:dyDescent="0.3">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x14ac:dyDescent="0.3">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x14ac:dyDescent="0.3">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x14ac:dyDescent="0.3">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x14ac:dyDescent="0.3">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x14ac:dyDescent="0.3">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112.5" x14ac:dyDescent="0.3">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x14ac:dyDescent="0.3">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x14ac:dyDescent="0.3">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x14ac:dyDescent="0.3">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x14ac:dyDescent="0.3">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x14ac:dyDescent="0.3">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x14ac:dyDescent="0.3">
      <c r="C20" s="60" t="s">
        <v>266</v>
      </c>
      <c r="D20" s="60" t="s">
        <v>267</v>
      </c>
      <c r="E20" s="64" t="s">
        <v>268</v>
      </c>
      <c r="F20" s="64" t="s">
        <v>269</v>
      </c>
      <c r="G20" s="64" t="s">
        <v>270</v>
      </c>
      <c r="H20" s="64" t="s">
        <v>271</v>
      </c>
      <c r="I20" s="64" t="s">
        <v>272</v>
      </c>
    </row>
    <row r="21" spans="1:27" ht="15.75" customHeight="1" x14ac:dyDescent="0.25"/>
    <row r="22" spans="1:27" ht="15.75" customHeight="1" x14ac:dyDescent="0.3">
      <c r="B22" s="52" t="s">
        <v>273</v>
      </c>
      <c r="C22" s="65" t="s">
        <v>274</v>
      </c>
      <c r="D22" s="66">
        <v>0.2</v>
      </c>
      <c r="F22" s="64" t="s">
        <v>275</v>
      </c>
      <c r="G22" s="64" t="s">
        <v>276</v>
      </c>
      <c r="I22" s="52" t="s">
        <v>277</v>
      </c>
      <c r="J22" s="52" t="s">
        <v>278</v>
      </c>
    </row>
    <row r="23" spans="1:27" ht="15.75" customHeight="1" x14ac:dyDescent="0.25">
      <c r="B23" s="52" t="s">
        <v>279</v>
      </c>
      <c r="C23" s="65" t="s">
        <v>280</v>
      </c>
      <c r="D23" s="66">
        <v>0.4</v>
      </c>
    </row>
    <row r="24" spans="1:27" ht="15.75" customHeight="1" x14ac:dyDescent="0.25">
      <c r="B24" s="52" t="s">
        <v>281</v>
      </c>
      <c r="C24" s="65" t="s">
        <v>282</v>
      </c>
      <c r="D24" s="66">
        <v>0.6</v>
      </c>
      <c r="F24" s="52" t="s">
        <v>283</v>
      </c>
      <c r="G24" s="52" t="s">
        <v>284</v>
      </c>
      <c r="H24" s="52" t="s">
        <v>285</v>
      </c>
    </row>
    <row r="25" spans="1:27" ht="15.75" customHeight="1" x14ac:dyDescent="0.25">
      <c r="B25" s="52" t="s">
        <v>286</v>
      </c>
      <c r="C25" s="65" t="s">
        <v>287</v>
      </c>
      <c r="D25" s="66">
        <v>0.8</v>
      </c>
      <c r="F25" s="52" t="s">
        <v>288</v>
      </c>
      <c r="G25" s="52" t="s">
        <v>289</v>
      </c>
      <c r="H25" s="52" t="s">
        <v>284</v>
      </c>
    </row>
    <row r="26" spans="1:27" ht="15.75" customHeight="1" x14ac:dyDescent="0.25">
      <c r="B26" s="52" t="s">
        <v>290</v>
      </c>
      <c r="C26" s="65" t="s">
        <v>291</v>
      </c>
      <c r="D26" s="66">
        <v>1</v>
      </c>
    </row>
    <row r="27" spans="1:27" ht="15.75" customHeight="1" x14ac:dyDescent="0.25">
      <c r="B27" s="52" t="s">
        <v>292</v>
      </c>
      <c r="C27" s="65" t="s">
        <v>293</v>
      </c>
      <c r="E27" s="52" t="s">
        <v>294</v>
      </c>
      <c r="F27" s="52" t="s">
        <v>295</v>
      </c>
      <c r="G27" s="52" t="s">
        <v>296</v>
      </c>
      <c r="H27" s="52" t="s">
        <v>297</v>
      </c>
      <c r="I27" s="52" t="s">
        <v>298</v>
      </c>
    </row>
    <row r="28" spans="1:27" ht="15.75" customHeight="1" x14ac:dyDescent="0.25">
      <c r="B28" s="52" t="s">
        <v>299</v>
      </c>
      <c r="C28" s="65" t="s">
        <v>300</v>
      </c>
    </row>
    <row r="29" spans="1:27" ht="15.75" customHeight="1" x14ac:dyDescent="0.25">
      <c r="B29" s="52" t="s">
        <v>301</v>
      </c>
      <c r="C29" s="65" t="s">
        <v>302</v>
      </c>
      <c r="D29" s="52" t="s">
        <v>303</v>
      </c>
      <c r="E29" s="52" t="s">
        <v>304</v>
      </c>
      <c r="F29" s="52" t="s">
        <v>277</v>
      </c>
    </row>
    <row r="30" spans="1:27" ht="15.75" customHeight="1" x14ac:dyDescent="0.3">
      <c r="B30" s="52" t="s">
        <v>305</v>
      </c>
      <c r="C30" s="65" t="s">
        <v>306</v>
      </c>
      <c r="E30" s="52" t="s">
        <v>275</v>
      </c>
      <c r="F30" s="60" t="s">
        <v>266</v>
      </c>
    </row>
    <row r="31" spans="1:27" ht="15.75" customHeight="1" x14ac:dyDescent="0.3">
      <c r="B31" s="52" t="s">
        <v>307</v>
      </c>
      <c r="C31" s="65" t="s">
        <v>308</v>
      </c>
      <c r="E31" s="52" t="s">
        <v>309</v>
      </c>
      <c r="F31" s="60" t="s">
        <v>267</v>
      </c>
    </row>
    <row r="32" spans="1:27" ht="15.75" customHeight="1" x14ac:dyDescent="0.3">
      <c r="A32" s="67" t="str">
        <f>HYPERLINK("#"&amp;"Impacto gestión","Calificar Impacto")</f>
        <v>Calificar Impacto</v>
      </c>
      <c r="E32" s="52" t="s">
        <v>310</v>
      </c>
      <c r="F32" s="64" t="s">
        <v>268</v>
      </c>
    </row>
    <row r="33" spans="1:9" ht="15.75" customHeight="1" x14ac:dyDescent="0.3">
      <c r="A33" s="67" t="str">
        <f>HYPERLINK("#"&amp;"Impacto_corrupción_LA_FT!A2","Calificar Impacto")</f>
        <v>Calificar Impacto</v>
      </c>
      <c r="E33" s="52" t="s">
        <v>311</v>
      </c>
      <c r="F33" s="64" t="s">
        <v>269</v>
      </c>
    </row>
    <row r="34" spans="1:9" ht="15.75" customHeight="1" x14ac:dyDescent="0.3">
      <c r="A34" s="67" t="s">
        <v>312</v>
      </c>
      <c r="E34" s="52" t="s">
        <v>313</v>
      </c>
      <c r="F34" s="64" t="s">
        <v>270</v>
      </c>
    </row>
    <row r="35" spans="1:9" ht="15.75" customHeight="1" x14ac:dyDescent="0.3">
      <c r="A35" s="67" t="s">
        <v>314</v>
      </c>
      <c r="F35" s="64" t="s">
        <v>271</v>
      </c>
    </row>
    <row r="36" spans="1:9" ht="15.75" customHeight="1" x14ac:dyDescent="0.3">
      <c r="F36" s="64" t="s">
        <v>272</v>
      </c>
    </row>
    <row r="37" spans="1:9" ht="15.75" customHeight="1" x14ac:dyDescent="0.25"/>
    <row r="38" spans="1:9" ht="15.75" customHeight="1" x14ac:dyDescent="0.25">
      <c r="E38" s="52" t="s">
        <v>315</v>
      </c>
      <c r="F38" s="52" t="s">
        <v>316</v>
      </c>
      <c r="H38" s="52" t="s">
        <v>317</v>
      </c>
      <c r="I38" s="52" t="s">
        <v>318</v>
      </c>
    </row>
    <row r="39" spans="1:9" ht="15.75" customHeight="1" x14ac:dyDescent="0.25"/>
    <row r="40" spans="1:9" ht="15.75" customHeight="1" x14ac:dyDescent="0.25">
      <c r="E40" s="52" t="s">
        <v>319</v>
      </c>
      <c r="F40" s="52" t="s">
        <v>320</v>
      </c>
      <c r="G40" s="52" t="s">
        <v>241</v>
      </c>
      <c r="H40" s="52" t="s">
        <v>321</v>
      </c>
      <c r="I40" s="52" t="s">
        <v>322</v>
      </c>
    </row>
    <row r="41" spans="1:9" ht="15.75" customHeight="1" x14ac:dyDescent="0.25">
      <c r="E41" s="52" t="s">
        <v>320</v>
      </c>
      <c r="F41" s="52" t="s">
        <v>323</v>
      </c>
      <c r="G41" s="52" t="s">
        <v>288</v>
      </c>
      <c r="H41" s="52" t="s">
        <v>288</v>
      </c>
      <c r="I41" s="52" t="s">
        <v>288</v>
      </c>
    </row>
    <row r="42" spans="1:9" ht="15.75" customHeight="1" x14ac:dyDescent="0.25">
      <c r="E42" s="52" t="s">
        <v>241</v>
      </c>
      <c r="H42" s="52" t="s">
        <v>289</v>
      </c>
      <c r="I42" s="52" t="s">
        <v>289</v>
      </c>
    </row>
    <row r="43" spans="1:9" ht="15.75" customHeight="1" x14ac:dyDescent="0.25">
      <c r="E43" s="52" t="s">
        <v>321</v>
      </c>
      <c r="H43" s="52" t="s">
        <v>284</v>
      </c>
      <c r="I43" s="52" t="s">
        <v>284</v>
      </c>
    </row>
    <row r="44" spans="1:9" ht="15.75" customHeight="1" x14ac:dyDescent="0.25">
      <c r="E44" s="52" t="s">
        <v>322</v>
      </c>
    </row>
    <row r="45" spans="1:9" ht="15.75" customHeight="1" x14ac:dyDescent="0.25"/>
    <row r="46" spans="1:9" ht="15.75" customHeight="1" x14ac:dyDescent="0.25"/>
    <row r="47" spans="1:9" ht="15.75" customHeight="1" x14ac:dyDescent="0.25">
      <c r="C47" s="52" t="s">
        <v>324</v>
      </c>
      <c r="G47" s="52" t="s">
        <v>325</v>
      </c>
    </row>
    <row r="48" spans="1:9" ht="15.75" customHeight="1" x14ac:dyDescent="0.25">
      <c r="C48" s="52" t="s">
        <v>326</v>
      </c>
      <c r="G48" s="52" t="s">
        <v>327</v>
      </c>
    </row>
    <row r="49" spans="3:7" ht="15.75" customHeight="1" x14ac:dyDescent="0.25">
      <c r="C49" s="52" t="s">
        <v>328</v>
      </c>
      <c r="G49" s="52" t="s">
        <v>329</v>
      </c>
    </row>
    <row r="50" spans="3:7" ht="15.75" customHeight="1" x14ac:dyDescent="0.25">
      <c r="C50" s="52" t="s">
        <v>330</v>
      </c>
      <c r="G50" s="52" t="s">
        <v>331</v>
      </c>
    </row>
    <row r="51" spans="3:7" ht="15.75" customHeight="1" x14ac:dyDescent="0.25">
      <c r="C51" s="52" t="s">
        <v>332</v>
      </c>
      <c r="G51" s="68" t="s">
        <v>333</v>
      </c>
    </row>
    <row r="52" spans="3:7" ht="15.75" customHeight="1" x14ac:dyDescent="0.25">
      <c r="C52" s="52" t="s">
        <v>334</v>
      </c>
      <c r="G52" s="52" t="s">
        <v>335</v>
      </c>
    </row>
    <row r="53" spans="3:7" ht="15.75" customHeight="1" x14ac:dyDescent="0.25">
      <c r="C53" s="52" t="s">
        <v>336</v>
      </c>
      <c r="G53" s="52" t="s">
        <v>337</v>
      </c>
    </row>
    <row r="54" spans="3:7" ht="15.75" customHeight="1" x14ac:dyDescent="0.25">
      <c r="C54" s="52" t="s">
        <v>338</v>
      </c>
      <c r="G54" s="52" t="s">
        <v>339</v>
      </c>
    </row>
    <row r="55" spans="3:7" ht="15.75" customHeight="1" x14ac:dyDescent="0.25">
      <c r="C55" s="52" t="s">
        <v>340</v>
      </c>
      <c r="G55" s="52" t="s">
        <v>341</v>
      </c>
    </row>
    <row r="56" spans="3:7" ht="15.75" customHeight="1" x14ac:dyDescent="0.25">
      <c r="C56" s="52" t="s">
        <v>342</v>
      </c>
      <c r="G56" s="52" t="s">
        <v>343</v>
      </c>
    </row>
    <row r="57" spans="3:7" ht="15.75" customHeight="1" x14ac:dyDescent="0.25">
      <c r="C57" s="52" t="s">
        <v>344</v>
      </c>
      <c r="G57" s="52" t="s">
        <v>345</v>
      </c>
    </row>
    <row r="58" spans="3:7" ht="15.75" customHeight="1" x14ac:dyDescent="0.25">
      <c r="C58" s="52" t="s">
        <v>38</v>
      </c>
      <c r="G58" s="52" t="s">
        <v>346</v>
      </c>
    </row>
    <row r="59" spans="3:7" ht="15.75" customHeight="1" x14ac:dyDescent="0.25">
      <c r="C59" s="52" t="s">
        <v>347</v>
      </c>
      <c r="G59" s="52" t="s">
        <v>348</v>
      </c>
    </row>
    <row r="60" spans="3:7" ht="15.75" customHeight="1" x14ac:dyDescent="0.25">
      <c r="C60" s="52" t="s">
        <v>349</v>
      </c>
      <c r="G60" s="52" t="s">
        <v>350</v>
      </c>
    </row>
    <row r="61" spans="3:7" ht="15.75" customHeight="1" x14ac:dyDescent="0.25">
      <c r="C61" s="52" t="s">
        <v>351</v>
      </c>
      <c r="G61" s="52" t="s">
        <v>352</v>
      </c>
    </row>
    <row r="62" spans="3:7" ht="15.75" customHeight="1" x14ac:dyDescent="0.25">
      <c r="C62" s="52" t="s">
        <v>353</v>
      </c>
      <c r="G62" s="52" t="s">
        <v>354</v>
      </c>
    </row>
    <row r="63" spans="3:7" ht="15.75" customHeight="1" x14ac:dyDescent="0.25">
      <c r="C63" s="52" t="s">
        <v>355</v>
      </c>
      <c r="G63" s="52" t="s">
        <v>356</v>
      </c>
    </row>
    <row r="64" spans="3:7" ht="15.75" customHeight="1" x14ac:dyDescent="0.25">
      <c r="G64" s="52" t="s">
        <v>357</v>
      </c>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Z718"/>
  <sheetViews>
    <sheetView showGridLines="0" tabSelected="1" topLeftCell="L12" zoomScale="80" zoomScaleNormal="80" workbookViewId="0">
      <selection activeCell="R12" sqref="R12"/>
    </sheetView>
  </sheetViews>
  <sheetFormatPr baseColWidth="10" defaultColWidth="14.42578125" defaultRowHeight="15" customHeight="1" zeroHeight="1" x14ac:dyDescent="0.25"/>
  <cols>
    <col min="1" max="1" width="7.140625" style="94" customWidth="1"/>
    <col min="2" max="3" width="28.5703125" style="94" customWidth="1"/>
    <col min="4" max="4" width="40.7109375" style="94" customWidth="1"/>
    <col min="5" max="5" width="49" style="94" customWidth="1"/>
    <col min="6" max="7" width="28.5703125" style="94" customWidth="1"/>
    <col min="8" max="8" width="32.140625" style="94" customWidth="1"/>
    <col min="9" max="9" width="42.85546875" style="94" customWidth="1"/>
    <col min="10" max="10" width="21.140625" style="94" customWidth="1"/>
    <col min="11" max="13" width="17.28515625" style="94" customWidth="1"/>
    <col min="14" max="16" width="32.140625" style="94" customWidth="1"/>
    <col min="17" max="17" width="65" style="94" customWidth="1"/>
    <col min="18" max="18" width="28.28515625" style="94" customWidth="1"/>
    <col min="19" max="19" width="17" style="94" customWidth="1"/>
    <col min="20" max="20" width="21.5703125" style="94" customWidth="1"/>
    <col min="21" max="21" width="24.42578125" style="94" customWidth="1"/>
    <col min="22" max="22" width="17.85546875" style="94" hidden="1" customWidth="1"/>
    <col min="23" max="23" width="17.5703125" style="123" customWidth="1"/>
    <col min="24" max="25" width="23.85546875" style="94" customWidth="1"/>
    <col min="26" max="26" width="92.7109375" style="289" customWidth="1"/>
    <col min="27" max="27" width="24.85546875" style="130" customWidth="1"/>
    <col min="28" max="28" width="24.85546875" style="219" customWidth="1"/>
    <col min="29" max="29" width="24.85546875" style="130" customWidth="1"/>
    <col min="30" max="30" width="24.85546875" style="223" customWidth="1"/>
    <col min="31" max="31" width="27.7109375" style="223" customWidth="1"/>
    <col min="32" max="32" width="50.140625" style="223" customWidth="1"/>
    <col min="33" max="33" width="21.5703125" style="223" customWidth="1"/>
    <col min="34" max="34" width="40.85546875" style="223" customWidth="1"/>
    <col min="35" max="36" width="23.140625" style="223" customWidth="1"/>
    <col min="37" max="37" width="21.28515625" style="151" customWidth="1"/>
    <col min="38" max="38" width="16.7109375" style="151" customWidth="1"/>
    <col min="39" max="39" width="12.7109375" style="151" customWidth="1"/>
    <col min="40" max="40" width="18.5703125" style="94" customWidth="1"/>
    <col min="41" max="41" width="11.42578125" style="94" customWidth="1"/>
    <col min="42" max="42" width="12" style="94" customWidth="1"/>
    <col min="43" max="43" width="20.42578125" style="94" customWidth="1"/>
    <col min="44" max="45" width="20.7109375" style="125" customWidth="1"/>
    <col min="46" max="46" width="50.7109375" style="337" customWidth="1"/>
    <col min="47" max="47" width="24.85546875" style="302" customWidth="1"/>
    <col min="48" max="48" width="27.85546875" style="125" customWidth="1"/>
    <col min="49" max="51" width="27.85546875" style="94" customWidth="1"/>
    <col min="52" max="52" width="23.5703125" style="94" customWidth="1"/>
    <col min="53" max="53" width="16.28515625" style="94" customWidth="1"/>
    <col min="54" max="58" width="18.85546875" style="94" customWidth="1"/>
    <col min="59" max="59" width="22.7109375" style="94" customWidth="1"/>
    <col min="60" max="60" width="15.28515625" style="94" customWidth="1"/>
    <col min="61" max="64" width="18" style="94" customWidth="1"/>
    <col min="65" max="65" width="23" style="94" customWidth="1"/>
    <col min="66" max="66" width="15" style="94" customWidth="1"/>
    <col min="67" max="67" width="19" style="94" customWidth="1"/>
    <col min="68" max="69" width="15.7109375" style="94" customWidth="1"/>
    <col min="70" max="77" width="22.5703125" style="94" customWidth="1"/>
    <col min="78" max="16384" width="14.42578125" style="94"/>
  </cols>
  <sheetData>
    <row r="1" spans="1:77" ht="16.5" customHeight="1" x14ac:dyDescent="0.25">
      <c r="A1" s="706"/>
      <c r="B1" s="707"/>
      <c r="C1" s="712" t="s">
        <v>0</v>
      </c>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07"/>
      <c r="BK1" s="698"/>
      <c r="BL1" s="699"/>
      <c r="BM1" s="699"/>
      <c r="BN1" s="699"/>
      <c r="BO1" s="700"/>
      <c r="BP1" s="698" t="s">
        <v>2</v>
      </c>
      <c r="BQ1" s="699"/>
      <c r="BR1" s="699"/>
      <c r="BS1" s="700"/>
      <c r="BT1" s="706"/>
      <c r="BU1" s="713"/>
      <c r="BV1" s="713"/>
      <c r="BW1" s="713"/>
      <c r="BX1" s="713"/>
      <c r="BY1" s="707"/>
    </row>
    <row r="2" spans="1:77" ht="16.5" customHeight="1" x14ac:dyDescent="0.25">
      <c r="A2" s="708"/>
      <c r="B2" s="709"/>
      <c r="C2" s="708"/>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F2" s="669"/>
      <c r="BG2" s="669"/>
      <c r="BH2" s="669"/>
      <c r="BI2" s="669"/>
      <c r="BJ2" s="709"/>
      <c r="BK2" s="703"/>
      <c r="BL2" s="699"/>
      <c r="BM2" s="699"/>
      <c r="BN2" s="699"/>
      <c r="BO2" s="700"/>
      <c r="BP2" s="703">
        <v>4</v>
      </c>
      <c r="BQ2" s="699"/>
      <c r="BR2" s="699"/>
      <c r="BS2" s="700"/>
      <c r="BT2" s="708"/>
      <c r="BU2" s="669"/>
      <c r="BV2" s="669"/>
      <c r="BW2" s="669"/>
      <c r="BX2" s="669"/>
      <c r="BY2" s="709"/>
    </row>
    <row r="3" spans="1:77" ht="16.5" customHeight="1" x14ac:dyDescent="0.25">
      <c r="A3" s="708"/>
      <c r="B3" s="709"/>
      <c r="C3" s="710"/>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1"/>
      <c r="BK3" s="698"/>
      <c r="BL3" s="699"/>
      <c r="BM3" s="699"/>
      <c r="BN3" s="699"/>
      <c r="BO3" s="700"/>
      <c r="BP3" s="698" t="s">
        <v>5</v>
      </c>
      <c r="BQ3" s="699"/>
      <c r="BR3" s="699"/>
      <c r="BS3" s="700"/>
      <c r="BT3" s="708"/>
      <c r="BU3" s="669"/>
      <c r="BV3" s="669"/>
      <c r="BW3" s="669"/>
      <c r="BX3" s="669"/>
      <c r="BY3" s="709"/>
    </row>
    <row r="4" spans="1:77" ht="16.5" customHeight="1" x14ac:dyDescent="0.25">
      <c r="A4" s="708"/>
      <c r="B4" s="709"/>
      <c r="C4" s="734" t="s">
        <v>6</v>
      </c>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07"/>
      <c r="BK4" s="703"/>
      <c r="BL4" s="699"/>
      <c r="BM4" s="699"/>
      <c r="BN4" s="699"/>
      <c r="BO4" s="700"/>
      <c r="BP4" s="703" t="s">
        <v>358</v>
      </c>
      <c r="BQ4" s="699"/>
      <c r="BR4" s="699"/>
      <c r="BS4" s="700"/>
      <c r="BT4" s="708"/>
      <c r="BU4" s="669"/>
      <c r="BV4" s="669"/>
      <c r="BW4" s="669"/>
      <c r="BX4" s="669"/>
      <c r="BY4" s="709"/>
    </row>
    <row r="5" spans="1:77" ht="30.75" customHeight="1" x14ac:dyDescent="0.25">
      <c r="A5" s="708"/>
      <c r="B5" s="709"/>
      <c r="C5" s="708"/>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709"/>
      <c r="BK5" s="698"/>
      <c r="BL5" s="699"/>
      <c r="BM5" s="699"/>
      <c r="BN5" s="699"/>
      <c r="BO5" s="700"/>
      <c r="BP5" s="704" t="s">
        <v>10</v>
      </c>
      <c r="BQ5" s="699"/>
      <c r="BR5" s="699"/>
      <c r="BS5" s="700"/>
      <c r="BT5" s="708"/>
      <c r="BU5" s="669"/>
      <c r="BV5" s="669"/>
      <c r="BW5" s="669"/>
      <c r="BX5" s="669"/>
      <c r="BY5" s="709"/>
    </row>
    <row r="6" spans="1:77" ht="30.75" customHeight="1" x14ac:dyDescent="0.25">
      <c r="A6" s="708"/>
      <c r="B6" s="709"/>
      <c r="C6" s="708"/>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669"/>
      <c r="BG6" s="669"/>
      <c r="BH6" s="669"/>
      <c r="BI6" s="669"/>
      <c r="BJ6" s="709"/>
      <c r="BK6" s="703"/>
      <c r="BL6" s="699"/>
      <c r="BM6" s="699"/>
      <c r="BN6" s="699"/>
      <c r="BO6" s="700"/>
      <c r="BP6" s="705" t="s">
        <v>12</v>
      </c>
      <c r="BQ6" s="699"/>
      <c r="BR6" s="699"/>
      <c r="BS6" s="700"/>
      <c r="BT6" s="708"/>
      <c r="BU6" s="669"/>
      <c r="BV6" s="669"/>
      <c r="BW6" s="669"/>
      <c r="BX6" s="669"/>
      <c r="BY6" s="709"/>
    </row>
    <row r="7" spans="1:77" ht="30.75" customHeight="1" x14ac:dyDescent="0.25">
      <c r="A7" s="710"/>
      <c r="B7" s="711"/>
      <c r="C7" s="710"/>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1"/>
      <c r="BK7" s="698"/>
      <c r="BL7" s="699"/>
      <c r="BM7" s="699"/>
      <c r="BN7" s="699"/>
      <c r="BO7" s="700"/>
      <c r="BP7" s="704" t="s">
        <v>14</v>
      </c>
      <c r="BQ7" s="699"/>
      <c r="BR7" s="699"/>
      <c r="BS7" s="700"/>
      <c r="BT7" s="710"/>
      <c r="BU7" s="714"/>
      <c r="BV7" s="714"/>
      <c r="BW7" s="714"/>
      <c r="BX7" s="714"/>
      <c r="BY7" s="711"/>
    </row>
    <row r="8" spans="1:77" ht="30.75" customHeight="1" x14ac:dyDescent="0.25">
      <c r="A8" s="97"/>
      <c r="B8" s="97"/>
      <c r="C8" s="69"/>
      <c r="D8" s="69"/>
      <c r="E8" s="69"/>
      <c r="F8" s="69"/>
      <c r="G8" s="69"/>
      <c r="H8" s="69"/>
      <c r="I8" s="69"/>
      <c r="J8" s="69"/>
      <c r="K8" s="69"/>
      <c r="L8" s="69"/>
      <c r="M8" s="69"/>
      <c r="N8" s="69"/>
      <c r="O8" s="69"/>
      <c r="P8" s="88"/>
      <c r="Q8" s="69"/>
      <c r="R8" s="69"/>
      <c r="S8" s="69"/>
      <c r="T8" s="69"/>
      <c r="U8" s="69"/>
      <c r="V8" s="69"/>
      <c r="W8" s="87"/>
      <c r="X8" s="69"/>
      <c r="Y8" s="69"/>
      <c r="Z8" s="275"/>
      <c r="AA8" s="198"/>
      <c r="AB8" s="204"/>
      <c r="AC8" s="198"/>
      <c r="AD8" s="204"/>
      <c r="AE8" s="204"/>
      <c r="AF8" s="204"/>
      <c r="AG8" s="204"/>
      <c r="AH8" s="204"/>
      <c r="AI8" s="204"/>
      <c r="AJ8" s="204"/>
      <c r="AK8" s="144"/>
      <c r="AL8" s="144"/>
      <c r="AM8" s="144"/>
      <c r="AN8" s="69"/>
      <c r="AO8" s="69"/>
      <c r="AP8" s="69"/>
      <c r="AQ8" s="69"/>
      <c r="AR8" s="69"/>
      <c r="AS8" s="69"/>
      <c r="AT8" s="324"/>
      <c r="AU8" s="144"/>
      <c r="AV8" s="69"/>
      <c r="AW8" s="69"/>
      <c r="AX8" s="69"/>
      <c r="AY8" s="69"/>
      <c r="AZ8" s="69"/>
      <c r="BA8" s="69"/>
      <c r="BB8" s="69"/>
      <c r="BC8" s="69"/>
      <c r="BD8" s="69"/>
      <c r="BE8" s="69"/>
      <c r="BF8" s="69"/>
      <c r="BG8" s="69"/>
      <c r="BH8" s="69"/>
      <c r="BI8" s="69"/>
      <c r="BJ8" s="69"/>
      <c r="BK8" s="98"/>
      <c r="BL8" s="98"/>
      <c r="BM8" s="98"/>
      <c r="BN8" s="98"/>
      <c r="BO8" s="98"/>
      <c r="BP8" s="99"/>
      <c r="BQ8" s="99"/>
      <c r="BR8" s="99"/>
      <c r="BS8" s="99"/>
      <c r="BT8" s="97"/>
      <c r="BU8" s="97"/>
      <c r="BV8" s="97"/>
      <c r="BW8" s="97"/>
      <c r="BX8" s="97"/>
      <c r="BY8" s="100"/>
    </row>
    <row r="9" spans="1:77" ht="48" customHeight="1" x14ac:dyDescent="0.25">
      <c r="A9" s="97"/>
      <c r="B9" s="735" t="s">
        <v>359</v>
      </c>
      <c r="C9" s="738" t="str">
        <f>HYPERLINK("#"&amp;"Matriz_de_Riesgos!A$16","1. IDENTIFICACIÓN DE RIESGOS")</f>
        <v>1. IDENTIFICACIÓN DE RIESGOS</v>
      </c>
      <c r="D9" s="689"/>
      <c r="E9" s="739" t="s">
        <v>360</v>
      </c>
      <c r="F9" s="740"/>
      <c r="G9" s="740"/>
      <c r="H9" s="741"/>
      <c r="I9" s="69"/>
      <c r="J9" s="69"/>
      <c r="K9" s="69"/>
      <c r="L9" s="69"/>
      <c r="M9" s="69"/>
      <c r="N9" s="69"/>
      <c r="O9" s="69"/>
      <c r="P9" s="88"/>
      <c r="Q9" s="69"/>
      <c r="R9" s="69"/>
      <c r="S9" s="69"/>
      <c r="T9" s="69"/>
      <c r="U9" s="69"/>
      <c r="V9" s="69"/>
      <c r="W9" s="87"/>
      <c r="X9" s="69"/>
      <c r="Y9" s="69"/>
      <c r="Z9" s="275"/>
      <c r="AA9" s="198"/>
      <c r="AB9" s="204"/>
      <c r="AC9" s="198"/>
      <c r="AD9" s="204"/>
      <c r="AE9" s="204"/>
      <c r="AF9" s="204"/>
      <c r="AG9" s="204"/>
      <c r="AH9" s="204"/>
      <c r="AI9" s="204"/>
      <c r="AJ9" s="204"/>
      <c r="AK9" s="144"/>
      <c r="AL9" s="144"/>
      <c r="AM9" s="144"/>
      <c r="AN9" s="69"/>
      <c r="AO9" s="69"/>
      <c r="AP9" s="69"/>
      <c r="AQ9" s="69"/>
      <c r="AR9" s="69"/>
      <c r="AS9" s="69"/>
      <c r="AT9" s="324"/>
      <c r="AU9" s="144"/>
      <c r="AV9" s="69"/>
      <c r="AW9" s="69"/>
      <c r="AX9" s="69"/>
      <c r="AY9" s="69"/>
      <c r="AZ9" s="69"/>
      <c r="BA9" s="69"/>
      <c r="BB9" s="69"/>
      <c r="BC9" s="69"/>
      <c r="BD9" s="69"/>
      <c r="BE9" s="69"/>
      <c r="BF9" s="69"/>
      <c r="BG9" s="69"/>
      <c r="BH9" s="69"/>
      <c r="BI9" s="69"/>
      <c r="BJ9" s="69"/>
      <c r="BK9" s="98"/>
      <c r="BL9" s="98"/>
      <c r="BM9" s="98"/>
      <c r="BN9" s="98"/>
      <c r="BO9" s="98"/>
      <c r="BP9" s="99"/>
      <c r="BQ9" s="99"/>
      <c r="BR9" s="99"/>
      <c r="BS9" s="99"/>
      <c r="BT9" s="97"/>
      <c r="BU9" s="97"/>
      <c r="BV9" s="97"/>
      <c r="BW9" s="97"/>
      <c r="BX9" s="97"/>
      <c r="BY9" s="101"/>
    </row>
    <row r="10" spans="1:77" s="386" customFormat="1" ht="30.75" customHeight="1" x14ac:dyDescent="0.25">
      <c r="A10" s="97"/>
      <c r="B10" s="736"/>
      <c r="C10" s="742" t="str">
        <f>HYPERLINK("#"&amp;"Matriz_de_Riesgos!q$16","2. VALORACIÓN DE RIESGOS")</f>
        <v>2. VALORACIÓN DE RIESGOS</v>
      </c>
      <c r="D10" s="689"/>
      <c r="E10" s="690" t="s">
        <v>361</v>
      </c>
      <c r="F10" s="691"/>
      <c r="G10" s="691"/>
      <c r="H10" s="692"/>
      <c r="I10" s="377"/>
      <c r="J10" s="377"/>
      <c r="K10" s="377"/>
      <c r="L10" s="377"/>
      <c r="M10" s="377"/>
      <c r="N10" s="377"/>
      <c r="O10" s="377"/>
      <c r="P10" s="378"/>
      <c r="Q10" s="377"/>
      <c r="R10" s="377"/>
      <c r="S10" s="377"/>
      <c r="T10" s="377"/>
      <c r="U10" s="377"/>
      <c r="V10" s="377"/>
      <c r="W10" s="379"/>
      <c r="X10" s="377"/>
      <c r="Y10" s="377"/>
      <c r="Z10" s="380"/>
      <c r="AA10" s="381"/>
      <c r="AB10" s="382"/>
      <c r="AC10" s="381"/>
      <c r="AD10" s="382"/>
      <c r="AE10" s="382"/>
      <c r="AF10" s="382"/>
      <c r="AG10" s="382"/>
      <c r="AH10" s="382"/>
      <c r="AI10" s="382"/>
      <c r="AJ10" s="382"/>
      <c r="AK10" s="383"/>
      <c r="AL10" s="383"/>
      <c r="AM10" s="383"/>
      <c r="AN10" s="377"/>
      <c r="AO10" s="377"/>
      <c r="AP10" s="377"/>
      <c r="AQ10" s="377"/>
      <c r="AR10" s="377"/>
      <c r="AS10" s="377"/>
      <c r="AT10" s="384"/>
      <c r="AU10" s="383"/>
      <c r="AV10" s="377"/>
      <c r="AW10" s="377"/>
      <c r="AX10" s="377"/>
      <c r="AY10" s="377"/>
      <c r="AZ10" s="377"/>
      <c r="BA10" s="377"/>
      <c r="BB10" s="377"/>
      <c r="BC10" s="377"/>
      <c r="BD10" s="377"/>
      <c r="BE10" s="377"/>
      <c r="BF10" s="377"/>
      <c r="BG10" s="377"/>
      <c r="BH10" s="377"/>
      <c r="BI10" s="377"/>
      <c r="BJ10" s="377"/>
      <c r="BK10" s="385"/>
      <c r="BL10" s="385"/>
      <c r="BM10" s="385"/>
      <c r="BN10" s="385"/>
      <c r="BO10" s="385"/>
      <c r="BP10" s="382"/>
      <c r="BQ10" s="382"/>
      <c r="BR10" s="382"/>
      <c r="BS10" s="382"/>
      <c r="BT10" s="97"/>
      <c r="BU10" s="97"/>
      <c r="BV10" s="97"/>
      <c r="BW10" s="97"/>
      <c r="BX10" s="97"/>
      <c r="BY10" s="101"/>
    </row>
    <row r="11" spans="1:77" s="386" customFormat="1" ht="30.75" customHeight="1" x14ac:dyDescent="0.25">
      <c r="A11" s="97"/>
      <c r="B11" s="736"/>
      <c r="C11" s="688" t="str">
        <f>HYPERLINK("#"&amp;"Matriz_de_Riesgos!AA$16","3.IDENTIFICACIÓN Y VALORACIÓN DE CONTROLES")</f>
        <v>3.IDENTIFICACIÓN Y VALORACIÓN DE CONTROLES</v>
      </c>
      <c r="D11" s="689"/>
      <c r="E11" s="690" t="s">
        <v>362</v>
      </c>
      <c r="F11" s="691"/>
      <c r="G11" s="691"/>
      <c r="H11" s="692"/>
      <c r="I11" s="377"/>
      <c r="J11" s="377"/>
      <c r="K11" s="377"/>
      <c r="L11" s="377"/>
      <c r="M11" s="377"/>
      <c r="N11" s="377"/>
      <c r="O11" s="377"/>
      <c r="P11" s="378"/>
      <c r="Q11" s="377"/>
      <c r="R11" s="377"/>
      <c r="S11" s="377"/>
      <c r="T11" s="377"/>
      <c r="U11" s="377"/>
      <c r="V11" s="377"/>
      <c r="W11" s="379"/>
      <c r="X11" s="377"/>
      <c r="Y11" s="377"/>
      <c r="Z11" s="380"/>
      <c r="AA11" s="381"/>
      <c r="AB11" s="382"/>
      <c r="AC11" s="381"/>
      <c r="AD11" s="382"/>
      <c r="AE11" s="382"/>
      <c r="AF11" s="382"/>
      <c r="AG11" s="382"/>
      <c r="AH11" s="382"/>
      <c r="AI11" s="382"/>
      <c r="AJ11" s="382"/>
      <c r="AK11" s="383"/>
      <c r="AL11" s="383"/>
      <c r="AM11" s="383"/>
      <c r="AN11" s="377"/>
      <c r="AO11" s="377"/>
      <c r="AP11" s="377"/>
      <c r="AQ11" s="377"/>
      <c r="AR11" s="377"/>
      <c r="AS11" s="377"/>
      <c r="AT11" s="384"/>
      <c r="AU11" s="383"/>
      <c r="AV11" s="377"/>
      <c r="AW11" s="377"/>
      <c r="AX11" s="377"/>
      <c r="AY11" s="377"/>
      <c r="AZ11" s="377"/>
      <c r="BA11" s="377"/>
      <c r="BB11" s="377"/>
      <c r="BC11" s="377"/>
      <c r="BD11" s="377"/>
      <c r="BE11" s="377"/>
      <c r="BF11" s="377"/>
      <c r="BG11" s="377"/>
      <c r="BH11" s="377"/>
      <c r="BI11" s="377"/>
      <c r="BJ11" s="377"/>
      <c r="BK11" s="385"/>
      <c r="BL11" s="385"/>
      <c r="BM11" s="385"/>
      <c r="BN11" s="385"/>
      <c r="BO11" s="385"/>
      <c r="BP11" s="382"/>
      <c r="BQ11" s="382"/>
      <c r="BR11" s="382"/>
      <c r="BS11" s="382"/>
      <c r="BT11" s="97"/>
      <c r="BU11" s="97"/>
      <c r="BV11" s="97"/>
      <c r="BW11" s="97"/>
      <c r="BX11" s="97"/>
      <c r="BY11" s="101"/>
    </row>
    <row r="12" spans="1:77" s="386" customFormat="1" ht="30.75" customHeight="1" x14ac:dyDescent="0.25">
      <c r="A12" s="97"/>
      <c r="B12" s="736"/>
      <c r="C12" s="719" t="str">
        <f>HYPERLINK("#"&amp;"Matriz_de_Riesgos!AO$16","4. RIESGO RESIDUAL Y TRATAMIENTO")</f>
        <v>4. RIESGO RESIDUAL Y TRATAMIENTO</v>
      </c>
      <c r="D12" s="689"/>
      <c r="E12" s="690" t="s">
        <v>363</v>
      </c>
      <c r="F12" s="691"/>
      <c r="G12" s="691"/>
      <c r="H12" s="692"/>
      <c r="I12" s="377"/>
      <c r="J12" s="377"/>
      <c r="K12" s="377"/>
      <c r="L12" s="377"/>
      <c r="M12" s="377"/>
      <c r="N12" s="377"/>
      <c r="O12" s="377"/>
      <c r="P12" s="378"/>
      <c r="Q12" s="377"/>
      <c r="R12" s="377"/>
      <c r="S12" s="377"/>
      <c r="T12" s="377"/>
      <c r="U12" s="377"/>
      <c r="V12" s="377"/>
      <c r="W12" s="379"/>
      <c r="X12" s="377"/>
      <c r="Y12" s="377"/>
      <c r="Z12" s="380"/>
      <c r="AA12" s="381"/>
      <c r="AB12" s="382"/>
      <c r="AC12" s="381"/>
      <c r="AD12" s="382"/>
      <c r="AE12" s="382"/>
      <c r="AF12" s="382"/>
      <c r="AG12" s="382"/>
      <c r="AH12" s="382"/>
      <c r="AI12" s="382"/>
      <c r="AJ12" s="382"/>
      <c r="AK12" s="383"/>
      <c r="AL12" s="383"/>
      <c r="AM12" s="383"/>
      <c r="AN12" s="377"/>
      <c r="AO12" s="377"/>
      <c r="AP12" s="377"/>
      <c r="AQ12" s="377"/>
      <c r="AR12" s="377"/>
      <c r="AS12" s="377"/>
      <c r="AT12" s="384"/>
      <c r="AU12" s="383"/>
      <c r="AV12" s="377"/>
      <c r="AW12" s="377"/>
      <c r="AX12" s="377"/>
      <c r="AY12" s="377"/>
      <c r="AZ12" s="377"/>
      <c r="BA12" s="377"/>
      <c r="BB12" s="377"/>
      <c r="BC12" s="377"/>
      <c r="BD12" s="377"/>
      <c r="BE12" s="377"/>
      <c r="BF12" s="377"/>
      <c r="BG12" s="377"/>
      <c r="BH12" s="377"/>
      <c r="BI12" s="377"/>
      <c r="BJ12" s="377"/>
      <c r="BK12" s="385"/>
      <c r="BL12" s="385"/>
      <c r="BM12" s="385"/>
      <c r="BN12" s="385"/>
      <c r="BO12" s="385"/>
      <c r="BP12" s="382"/>
      <c r="BQ12" s="382"/>
      <c r="BR12" s="382"/>
      <c r="BS12" s="382"/>
      <c r="BT12" s="97"/>
      <c r="BU12" s="97"/>
      <c r="BV12" s="97"/>
      <c r="BW12" s="97"/>
      <c r="BX12" s="97"/>
      <c r="BY12" s="101"/>
    </row>
    <row r="13" spans="1:77" s="386" customFormat="1" ht="30.75" customHeight="1" x14ac:dyDescent="0.25">
      <c r="A13" s="97"/>
      <c r="B13" s="737"/>
      <c r="C13" s="693" t="s">
        <v>364</v>
      </c>
      <c r="D13" s="689"/>
      <c r="E13" s="387" t="str">
        <f>HYPERLINK("#"&amp;"Matriz_de_Riesgos!AY$16","PRIMER TRIMESTRE")</f>
        <v>PRIMER TRIMESTRE</v>
      </c>
      <c r="F13" s="387" t="str">
        <f>HYPERLINK("#"&amp;"Matriz_de_Riesgos!BG$16","SEGUNDO TRIMESTRE")</f>
        <v>SEGUNDO TRIMESTRE</v>
      </c>
      <c r="G13" s="387" t="str">
        <f>HYPERLINK("#"&amp;"Matriz_de_Riesgos!BO$16","TERCER TRIMESTRE")</f>
        <v>TERCER TRIMESTRE</v>
      </c>
      <c r="H13" s="387" t="str">
        <f>HYPERLINK("#"&amp;"Matriz_de_Riesgos!BW$16","CUARTO TRIMESTRE")</f>
        <v>CUARTO TRIMESTRE</v>
      </c>
      <c r="I13" s="377"/>
      <c r="J13" s="377"/>
      <c r="K13" s="377"/>
      <c r="L13" s="377"/>
      <c r="M13" s="377"/>
      <c r="N13" s="377"/>
      <c r="O13" s="377"/>
      <c r="P13" s="378"/>
      <c r="Q13" s="377"/>
      <c r="R13" s="377"/>
      <c r="S13" s="377"/>
      <c r="T13" s="377"/>
      <c r="U13" s="377"/>
      <c r="V13" s="377"/>
      <c r="W13" s="379"/>
      <c r="X13" s="377"/>
      <c r="Y13" s="377"/>
      <c r="Z13" s="380"/>
      <c r="AA13" s="381"/>
      <c r="AB13" s="382"/>
      <c r="AC13" s="381"/>
      <c r="AD13" s="382"/>
      <c r="AE13" s="382"/>
      <c r="AF13" s="382"/>
      <c r="AG13" s="382"/>
      <c r="AH13" s="382"/>
      <c r="AI13" s="382"/>
      <c r="AJ13" s="382"/>
      <c r="AK13" s="383"/>
      <c r="AL13" s="383"/>
      <c r="AM13" s="383"/>
      <c r="AN13" s="377"/>
      <c r="AO13" s="377"/>
      <c r="AP13" s="377"/>
      <c r="AQ13" s="377"/>
      <c r="AR13" s="377"/>
      <c r="AS13" s="377"/>
      <c r="AT13" s="384"/>
      <c r="AU13" s="383"/>
      <c r="AV13" s="377"/>
      <c r="AW13" s="377"/>
      <c r="AX13" s="377"/>
      <c r="AY13" s="377"/>
      <c r="AZ13" s="377"/>
      <c r="BA13" s="377"/>
      <c r="BB13" s="377"/>
      <c r="BC13" s="377"/>
      <c r="BD13" s="377"/>
      <c r="BE13" s="377"/>
      <c r="BF13" s="377"/>
      <c r="BG13" s="377"/>
      <c r="BH13" s="377"/>
      <c r="BI13" s="377"/>
      <c r="BJ13" s="377"/>
      <c r="BK13" s="385"/>
      <c r="BL13" s="385"/>
      <c r="BM13" s="385"/>
      <c r="BN13" s="385"/>
      <c r="BO13" s="385"/>
      <c r="BP13" s="382"/>
      <c r="BQ13" s="382"/>
      <c r="BR13" s="382"/>
      <c r="BS13" s="382"/>
      <c r="BT13" s="97"/>
      <c r="BU13" s="97"/>
      <c r="BV13" s="97"/>
      <c r="BW13" s="97"/>
      <c r="BX13" s="97"/>
      <c r="BY13" s="101"/>
    </row>
    <row r="14" spans="1:77" ht="19.5" customHeight="1" x14ac:dyDescent="0.25">
      <c r="A14" s="201"/>
      <c r="B14" s="201"/>
      <c r="C14" s="198"/>
      <c r="D14" s="198"/>
      <c r="E14" s="198"/>
      <c r="F14" s="198"/>
      <c r="G14" s="198"/>
      <c r="H14" s="198"/>
      <c r="I14" s="198"/>
      <c r="J14" s="198"/>
      <c r="K14" s="198"/>
      <c r="L14" s="198"/>
      <c r="M14" s="198"/>
      <c r="N14" s="198"/>
      <c r="O14" s="198"/>
      <c r="P14" s="202"/>
      <c r="Q14" s="198"/>
      <c r="R14" s="198"/>
      <c r="S14" s="198"/>
      <c r="T14" s="198"/>
      <c r="U14" s="198"/>
      <c r="V14" s="198"/>
      <c r="W14" s="203"/>
      <c r="X14" s="198"/>
      <c r="Y14" s="198"/>
      <c r="Z14" s="275"/>
      <c r="AA14" s="198"/>
      <c r="AB14" s="204"/>
      <c r="AC14" s="198"/>
      <c r="AD14" s="204"/>
      <c r="AE14" s="204"/>
      <c r="AF14" s="204"/>
      <c r="AG14" s="204"/>
      <c r="AH14" s="204"/>
      <c r="AI14" s="204"/>
      <c r="AJ14" s="204"/>
      <c r="AK14" s="144"/>
      <c r="AL14" s="144"/>
      <c r="AM14" s="144"/>
      <c r="AN14" s="69"/>
      <c r="AO14" s="69"/>
      <c r="AP14" s="69"/>
      <c r="AQ14" s="69"/>
      <c r="AR14" s="69"/>
      <c r="AS14" s="69"/>
      <c r="AT14" s="324"/>
      <c r="AU14" s="144"/>
      <c r="AV14" s="69"/>
      <c r="AW14" s="69"/>
      <c r="AX14" s="69"/>
      <c r="AY14" s="69"/>
      <c r="AZ14" s="69"/>
      <c r="BA14" s="69"/>
      <c r="BB14" s="69"/>
      <c r="BC14" s="69"/>
      <c r="BD14" s="69"/>
      <c r="BE14" s="69"/>
      <c r="BF14" s="69"/>
      <c r="BG14" s="69"/>
      <c r="BH14" s="69"/>
      <c r="BI14" s="69"/>
      <c r="BJ14" s="69"/>
      <c r="BK14" s="98"/>
      <c r="BL14" s="98"/>
      <c r="BM14" s="98"/>
      <c r="BN14" s="98"/>
      <c r="BO14" s="98"/>
      <c r="BP14" s="99"/>
      <c r="BQ14" s="99"/>
      <c r="BR14" s="99"/>
      <c r="BS14" s="99"/>
      <c r="BT14" s="97"/>
      <c r="BU14" s="97"/>
      <c r="BV14" s="97"/>
      <c r="BW14" s="97"/>
      <c r="BX14" s="97"/>
      <c r="BY14" s="101"/>
    </row>
    <row r="15" spans="1:77" ht="26.25" customHeight="1" thickBot="1" x14ac:dyDescent="0.3">
      <c r="A15" s="720" t="s">
        <v>675</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2"/>
      <c r="AJ15" s="124"/>
      <c r="AK15" s="145"/>
      <c r="AL15" s="145"/>
      <c r="AM15" s="145"/>
      <c r="AN15" s="103"/>
      <c r="AO15" s="103"/>
      <c r="AP15" s="103"/>
      <c r="AQ15" s="103"/>
      <c r="AR15" s="116"/>
      <c r="AS15" s="116"/>
      <c r="AT15" s="325"/>
      <c r="AU15" s="290"/>
      <c r="AV15" s="116"/>
      <c r="AW15" s="723" t="s">
        <v>364</v>
      </c>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5"/>
    </row>
    <row r="16" spans="1:77" ht="57" customHeight="1" thickBot="1" x14ac:dyDescent="0.3">
      <c r="A16" s="726" t="s">
        <v>365</v>
      </c>
      <c r="B16" s="595"/>
      <c r="C16" s="595"/>
      <c r="D16" s="595"/>
      <c r="E16" s="595"/>
      <c r="F16" s="595"/>
      <c r="G16" s="595"/>
      <c r="H16" s="595"/>
      <c r="I16" s="595"/>
      <c r="J16" s="595"/>
      <c r="K16" s="595"/>
      <c r="L16" s="595"/>
      <c r="M16" s="595"/>
      <c r="N16" s="595"/>
      <c r="O16" s="595"/>
      <c r="P16" s="595"/>
      <c r="Q16" s="727" t="s">
        <v>366</v>
      </c>
      <c r="R16" s="728"/>
      <c r="S16" s="728"/>
      <c r="T16" s="728"/>
      <c r="U16" s="728"/>
      <c r="V16" s="728"/>
      <c r="W16" s="728"/>
      <c r="X16" s="728"/>
      <c r="Y16" s="729"/>
      <c r="Z16" s="730" t="s">
        <v>367</v>
      </c>
      <c r="AA16" s="731"/>
      <c r="AB16" s="731"/>
      <c r="AC16" s="731"/>
      <c r="AD16" s="731"/>
      <c r="AE16" s="731"/>
      <c r="AF16" s="731"/>
      <c r="AG16" s="731"/>
      <c r="AH16" s="731"/>
      <c r="AI16" s="731"/>
      <c r="AJ16" s="731"/>
      <c r="AK16" s="731"/>
      <c r="AL16" s="731"/>
      <c r="AM16" s="731"/>
      <c r="AN16" s="594" t="s">
        <v>368</v>
      </c>
      <c r="AO16" s="595"/>
      <c r="AP16" s="595"/>
      <c r="AQ16" s="595"/>
      <c r="AR16" s="595"/>
      <c r="AS16" s="595"/>
      <c r="AT16" s="595"/>
      <c r="AU16" s="595"/>
      <c r="AV16" s="596"/>
      <c r="AW16" s="597" t="s">
        <v>369</v>
      </c>
      <c r="AX16" s="598"/>
      <c r="AY16" s="598"/>
      <c r="AZ16" s="598"/>
      <c r="BA16" s="598"/>
      <c r="BB16" s="598"/>
      <c r="BC16" s="599"/>
      <c r="BD16" s="715" t="s">
        <v>370</v>
      </c>
      <c r="BE16" s="716"/>
      <c r="BF16" s="716"/>
      <c r="BG16" s="716"/>
      <c r="BH16" s="716"/>
      <c r="BI16" s="716"/>
      <c r="BJ16" s="716"/>
      <c r="BK16" s="717" t="s">
        <v>371</v>
      </c>
      <c r="BL16" s="716"/>
      <c r="BM16" s="716"/>
      <c r="BN16" s="716"/>
      <c r="BO16" s="716"/>
      <c r="BP16" s="716"/>
      <c r="BQ16" s="718"/>
      <c r="BR16" s="732" t="s">
        <v>372</v>
      </c>
      <c r="BS16" s="716"/>
      <c r="BT16" s="716"/>
      <c r="BU16" s="716"/>
      <c r="BV16" s="716"/>
      <c r="BW16" s="716"/>
      <c r="BX16" s="716"/>
      <c r="BY16" s="733"/>
    </row>
    <row r="17" spans="1:78" s="105" customFormat="1" ht="107.25" customHeight="1" thickBot="1" x14ac:dyDescent="0.3">
      <c r="A17" s="133" t="s">
        <v>156</v>
      </c>
      <c r="B17" s="133" t="s">
        <v>373</v>
      </c>
      <c r="C17" s="134" t="s">
        <v>374</v>
      </c>
      <c r="D17" s="134" t="s">
        <v>375</v>
      </c>
      <c r="E17" s="134" t="s">
        <v>376</v>
      </c>
      <c r="F17" s="134" t="s">
        <v>377</v>
      </c>
      <c r="G17" s="134" t="s">
        <v>378</v>
      </c>
      <c r="H17" s="133" t="s">
        <v>379</v>
      </c>
      <c r="I17" s="135" t="s">
        <v>380</v>
      </c>
      <c r="J17" s="136" t="s">
        <v>381</v>
      </c>
      <c r="K17" s="136" t="s">
        <v>382</v>
      </c>
      <c r="L17" s="136" t="s">
        <v>383</v>
      </c>
      <c r="M17" s="136" t="s">
        <v>384</v>
      </c>
      <c r="N17" s="133" t="s">
        <v>385</v>
      </c>
      <c r="O17" s="134" t="s">
        <v>386</v>
      </c>
      <c r="P17" s="155" t="s">
        <v>387</v>
      </c>
      <c r="Q17" s="156" t="s">
        <v>388</v>
      </c>
      <c r="R17" s="134" t="s">
        <v>389</v>
      </c>
      <c r="S17" s="134" t="s">
        <v>390</v>
      </c>
      <c r="T17" s="136" t="s">
        <v>391</v>
      </c>
      <c r="U17" s="134" t="s">
        <v>392</v>
      </c>
      <c r="V17" s="134" t="s">
        <v>393</v>
      </c>
      <c r="W17" s="137" t="s">
        <v>390</v>
      </c>
      <c r="X17" s="600" t="s">
        <v>394</v>
      </c>
      <c r="Y17" s="601"/>
      <c r="Z17" s="276" t="s">
        <v>677</v>
      </c>
      <c r="AA17" s="602" t="s">
        <v>395</v>
      </c>
      <c r="AB17" s="603"/>
      <c r="AC17" s="602" t="s">
        <v>396</v>
      </c>
      <c r="AD17" s="604"/>
      <c r="AE17" s="134" t="s">
        <v>397</v>
      </c>
      <c r="AF17" s="134" t="s">
        <v>398</v>
      </c>
      <c r="AG17" s="134" t="s">
        <v>399</v>
      </c>
      <c r="AH17" s="134" t="s">
        <v>400</v>
      </c>
      <c r="AI17" s="134" t="s">
        <v>401</v>
      </c>
      <c r="AJ17" s="134" t="s">
        <v>402</v>
      </c>
      <c r="AK17" s="134" t="s">
        <v>403</v>
      </c>
      <c r="AL17" s="134" t="s">
        <v>404</v>
      </c>
      <c r="AM17" s="304" t="s">
        <v>405</v>
      </c>
      <c r="AN17" s="241" t="s">
        <v>406</v>
      </c>
      <c r="AO17" s="133" t="s">
        <v>407</v>
      </c>
      <c r="AP17" s="600" t="s">
        <v>408</v>
      </c>
      <c r="AQ17" s="603"/>
      <c r="AR17" s="134" t="s">
        <v>409</v>
      </c>
      <c r="AS17" s="134" t="s">
        <v>410</v>
      </c>
      <c r="AT17" s="134" t="s">
        <v>411</v>
      </c>
      <c r="AU17" s="146" t="s">
        <v>412</v>
      </c>
      <c r="AV17" s="242" t="s">
        <v>413</v>
      </c>
      <c r="AW17" s="241" t="s">
        <v>414</v>
      </c>
      <c r="AX17" s="134" t="s">
        <v>415</v>
      </c>
      <c r="AY17" s="134" t="s">
        <v>416</v>
      </c>
      <c r="AZ17" s="133" t="s">
        <v>417</v>
      </c>
      <c r="BA17" s="133" t="s">
        <v>418</v>
      </c>
      <c r="BB17" s="133" t="s">
        <v>419</v>
      </c>
      <c r="BC17" s="242" t="s">
        <v>420</v>
      </c>
      <c r="BD17" s="152" t="s">
        <v>414</v>
      </c>
      <c r="BE17" s="134" t="s">
        <v>415</v>
      </c>
      <c r="BF17" s="134" t="s">
        <v>416</v>
      </c>
      <c r="BG17" s="133" t="s">
        <v>417</v>
      </c>
      <c r="BH17" s="133" t="s">
        <v>418</v>
      </c>
      <c r="BI17" s="133" t="s">
        <v>419</v>
      </c>
      <c r="BJ17" s="234" t="s">
        <v>420</v>
      </c>
      <c r="BK17" s="255" t="s">
        <v>414</v>
      </c>
      <c r="BL17" s="134" t="s">
        <v>415</v>
      </c>
      <c r="BM17" s="134" t="s">
        <v>416</v>
      </c>
      <c r="BN17" s="134" t="s">
        <v>417</v>
      </c>
      <c r="BO17" s="133" t="s">
        <v>418</v>
      </c>
      <c r="BP17" s="134" t="s">
        <v>419</v>
      </c>
      <c r="BQ17" s="256" t="s">
        <v>420</v>
      </c>
      <c r="BR17" s="152" t="s">
        <v>414</v>
      </c>
      <c r="BS17" s="134" t="s">
        <v>415</v>
      </c>
      <c r="BT17" s="134" t="s">
        <v>416</v>
      </c>
      <c r="BU17" s="134" t="s">
        <v>417</v>
      </c>
      <c r="BV17" s="134" t="s">
        <v>418</v>
      </c>
      <c r="BW17" s="134" t="s">
        <v>419</v>
      </c>
      <c r="BX17" s="134" t="s">
        <v>420</v>
      </c>
      <c r="BY17" s="134" t="s">
        <v>421</v>
      </c>
    </row>
    <row r="18" spans="1:78" s="105" customFormat="1" ht="132.75" customHeight="1" x14ac:dyDescent="0.25">
      <c r="A18" s="589" t="s">
        <v>422</v>
      </c>
      <c r="B18" s="591" t="s">
        <v>38</v>
      </c>
      <c r="C18" s="593" t="s">
        <v>40</v>
      </c>
      <c r="D18" s="697" t="s">
        <v>423</v>
      </c>
      <c r="E18" s="138" t="s">
        <v>682</v>
      </c>
      <c r="F18" s="138" t="s">
        <v>424</v>
      </c>
      <c r="G18" s="593" t="s">
        <v>294</v>
      </c>
      <c r="H18" s="593" t="s">
        <v>345</v>
      </c>
      <c r="I18" s="622" t="s">
        <v>683</v>
      </c>
      <c r="J18" s="593" t="s">
        <v>203</v>
      </c>
      <c r="K18" s="593" t="s">
        <v>203</v>
      </c>
      <c r="L18" s="593" t="s">
        <v>203</v>
      </c>
      <c r="M18" s="593" t="s">
        <v>203</v>
      </c>
      <c r="N18" s="593" t="str">
        <f>IF(AND(J18="Si",K18="Si",L18="Si",M18="Si"),"Corrupción_O_LA_FT",IF(AND(J18="",K18="",L18="",M18=""),"","Gestión"))</f>
        <v>Corrupción_O_LA_FT</v>
      </c>
      <c r="O18" s="593" t="s">
        <v>275</v>
      </c>
      <c r="P18" s="694" t="s">
        <v>425</v>
      </c>
      <c r="Q18" s="695" t="s">
        <v>293</v>
      </c>
      <c r="R18" s="593" t="str">
        <f>IF(Q18=Hoja1!$C$22,Hoja1!$B$22,IF(Q18=Hoja1!C$23,Hoja1!$B$23,IF(Q18=Hoja1!$C$24,Hoja1!$B$24,IF(Q18=Hoja1!$C$25,Hoja1!$B$25,IF(Q18=Hoja1!$C$26,Hoja1!$B$26,IF(Q18=Hoja1!$C$27,Hoja1!$B$27,IF(Q18=Hoja1!C$28,Hoja1!$B$28,IF(Q18=Hoja1!$C$29,Hoja1!$B$29,IF(Q18=Hoja1!$C$30,Hoja1!$B$30,IF(Q18=Hoja1!$C$31,Hoja1!$B$31,""))))))))))</f>
        <v>Rara Vez</v>
      </c>
      <c r="S18" s="609">
        <f>IF(R18="Muy baja",20%,IF(R18="Rara Vez",20%,IF(R18="Baja",40%,IF(R18="Improbable",40%,IF(R18="Media",60%,IF(R18="Posible",60%,IF(R18="Alta",80%,IF(R18="Probable",80%,IF(R18="Muy alta",100%,IF(R18="Casi seguro",100%,""))))))))))</f>
        <v>0.2</v>
      </c>
      <c r="T18" s="625" t="str">
        <f>IF(N18="Gestión",HYPERLINK("#"&amp;"Matriz_de_Riesgos!B$263","Clic para Calificar"),IF(N18="Corrupción_O_LA_FT",HYPERLINK("#"&amp;"Matriz_de_Riesgos!A$503","Clic para Calificar"),""))</f>
        <v>Clic para Calificar</v>
      </c>
      <c r="U18" s="626" t="str">
        <f>IF(N18="Corrupción_O_LA_FT",X462,E222)</f>
        <v>MAYOR</v>
      </c>
      <c r="V18" s="609">
        <f>S18</f>
        <v>0.2</v>
      </c>
      <c r="W18" s="627">
        <f>IF(U18="Catastrófico",100%,IF(U18="Mayor",80%,IF(U18="Moderado",60%,IF(U18="Menor",40%,IF(U18="Leve",20%,"")))))</f>
        <v>0.8</v>
      </c>
      <c r="X18" s="605">
        <f>S18*W18</f>
        <v>0.16000000000000003</v>
      </c>
      <c r="Y18" s="701" t="str">
        <f>IF(OR(AND(V18&lt;=40%,W18&lt;=20%),AND(V18&lt;=20%,W18&lt;=40%)),"Bajo",IF(OR(AND(V18&gt;40%,V18&lt;=80%,W18&lt;=40%),AND(V18&gt;20%,V18&lt;=40%,W18&gt;20%,W18&lt;=40%),AND(V18&lt;=60%,W18&gt;40%,W18&lt;=60%)),"Moderado",IF(OR(AND(V18&gt;80%,W18&lt;=80%),AND(V18&gt;60%,V18&lt;=80%,W18&gt;40%,W18&lt;=80%),AND(V18&lt;=60%,W18&gt;60%,W18&lt;=80%)),"Alto",IF(AND(W18&gt;=80%,W18&lt;=100%),"Extremo",""))))</f>
        <v>Alto</v>
      </c>
      <c r="Z18" s="277" t="s">
        <v>678</v>
      </c>
      <c r="AA18" s="138" t="s">
        <v>205</v>
      </c>
      <c r="AB18" s="139">
        <f t="shared" ref="AB18:AB25" si="0">IF(AA18="Preventivo",25%,IF(AA18="Detectivo",15%,IF(AA18="Correctivo",10%,"")))</f>
        <v>0.25</v>
      </c>
      <c r="AC18" s="138" t="s">
        <v>209</v>
      </c>
      <c r="AD18" s="139">
        <f t="shared" ref="AD18:AD31" si="1">IF(AC18="Automático",25%,IF(AC18="Manual",15%,""))</f>
        <v>0.15</v>
      </c>
      <c r="AE18" s="140" t="s">
        <v>210</v>
      </c>
      <c r="AF18" s="140" t="s">
        <v>426</v>
      </c>
      <c r="AG18" s="140" t="s">
        <v>212</v>
      </c>
      <c r="AH18" s="140" t="s">
        <v>427</v>
      </c>
      <c r="AI18" s="140" t="s">
        <v>214</v>
      </c>
      <c r="AJ18" s="140" t="s">
        <v>428</v>
      </c>
      <c r="AK18" s="147">
        <f t="shared" ref="AK18:AK31" si="2">AB18+AD18</f>
        <v>0.4</v>
      </c>
      <c r="AL18" s="147">
        <f>IF(OR(AA18="Preventivo",AA18="Detectivo"),(V18*AK18),"0")</f>
        <v>8.0000000000000016E-2</v>
      </c>
      <c r="AM18" s="305" t="str">
        <f>IF(AND(AA18="Correctivo",N18="Gestión"),(W18*AK18),"0")</f>
        <v>0</v>
      </c>
      <c r="AN18" s="607">
        <f>IF(S18&lt;&gt;"",S18-SUM(AL18:AL21),"")</f>
        <v>2.5920000000000026E-2</v>
      </c>
      <c r="AO18" s="609">
        <f>IF(W18&lt;&gt;"",W18-SUM(AM18:AM21),"")</f>
        <v>0.8</v>
      </c>
      <c r="AP18" s="609">
        <f>AN18*AO18</f>
        <v>2.0736000000000022E-2</v>
      </c>
      <c r="AQ18" s="593"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593" t="str">
        <f>IF(AQ18="Bajo","Asumir",IF(AQ18="Moderado","Reducir (Mitigar)",IF(AQ18="Alto","Reducir (Mitigar) o Reducir (Transferir) o Evitar ",IF(AQ18="Extremo","Reducir (Mitigar) o Reducir (Transferir) o Evitar "," "))))</f>
        <v xml:space="preserve">Reducir (Mitigar) o Reducir (Transferir) o Evitar </v>
      </c>
      <c r="AS18" s="138" t="s">
        <v>288</v>
      </c>
      <c r="AT18" s="279" t="s">
        <v>701</v>
      </c>
      <c r="AU18" s="291">
        <v>45503</v>
      </c>
      <c r="AV18" s="614" t="s">
        <v>429</v>
      </c>
      <c r="AW18" s="246"/>
      <c r="AX18" s="138"/>
      <c r="AY18" s="140"/>
      <c r="AZ18" s="593"/>
      <c r="BA18" s="593"/>
      <c r="BB18" s="593"/>
      <c r="BC18" s="614"/>
      <c r="BD18" s="236"/>
      <c r="BE18" s="138"/>
      <c r="BF18" s="140"/>
      <c r="BG18" s="593"/>
      <c r="BH18" s="593"/>
      <c r="BI18" s="593"/>
      <c r="BJ18" s="652"/>
      <c r="BK18" s="257"/>
      <c r="BL18" s="138"/>
      <c r="BM18" s="140"/>
      <c r="BN18" s="593"/>
      <c r="BO18" s="593"/>
      <c r="BP18" s="593"/>
      <c r="BQ18" s="654"/>
      <c r="BR18" s="236"/>
      <c r="BS18" s="138"/>
      <c r="BT18" s="140"/>
      <c r="BU18" s="593"/>
      <c r="BV18" s="593"/>
      <c r="BW18" s="593"/>
      <c r="BX18" s="593"/>
      <c r="BY18" s="614"/>
    </row>
    <row r="19" spans="1:78" s="105" customFormat="1" ht="112.5" customHeight="1" x14ac:dyDescent="0.25">
      <c r="A19" s="590"/>
      <c r="B19" s="592"/>
      <c r="C19" s="592"/>
      <c r="D19" s="592"/>
      <c r="E19" s="157"/>
      <c r="F19" s="141" t="s">
        <v>676</v>
      </c>
      <c r="G19" s="592"/>
      <c r="H19" s="592"/>
      <c r="I19" s="623"/>
      <c r="J19" s="592"/>
      <c r="K19" s="592"/>
      <c r="L19" s="592"/>
      <c r="M19" s="592"/>
      <c r="N19" s="592"/>
      <c r="O19" s="592"/>
      <c r="P19" s="653"/>
      <c r="Q19" s="696"/>
      <c r="R19" s="592"/>
      <c r="S19" s="592"/>
      <c r="T19" s="592"/>
      <c r="U19" s="592"/>
      <c r="V19" s="592"/>
      <c r="W19" s="606"/>
      <c r="X19" s="606"/>
      <c r="Y19" s="702"/>
      <c r="Z19" s="278" t="s">
        <v>679</v>
      </c>
      <c r="AA19" s="141" t="s">
        <v>205</v>
      </c>
      <c r="AB19" s="142">
        <f t="shared" si="0"/>
        <v>0.25</v>
      </c>
      <c r="AC19" s="141" t="s">
        <v>209</v>
      </c>
      <c r="AD19" s="142">
        <f t="shared" si="1"/>
        <v>0.15</v>
      </c>
      <c r="AE19" s="143" t="s">
        <v>210</v>
      </c>
      <c r="AF19" s="143" t="s">
        <v>430</v>
      </c>
      <c r="AG19" s="143" t="s">
        <v>212</v>
      </c>
      <c r="AH19" s="143" t="s">
        <v>431</v>
      </c>
      <c r="AI19" s="143" t="s">
        <v>214</v>
      </c>
      <c r="AJ19" s="143" t="s">
        <v>432</v>
      </c>
      <c r="AK19" s="148">
        <f t="shared" si="2"/>
        <v>0.4</v>
      </c>
      <c r="AL19" s="148">
        <f>IF(OR(AA19="Preventivo",AA19="Detectivo"),((V18-AL18)*AK19),"0")</f>
        <v>4.8000000000000001E-2</v>
      </c>
      <c r="AM19" s="306" t="str">
        <f>IF(AND(AA19="Correctivo",N18="Gestión"),((W18-AM18)*AK19),"0")</f>
        <v>0</v>
      </c>
      <c r="AN19" s="608"/>
      <c r="AO19" s="592"/>
      <c r="AP19" s="592"/>
      <c r="AQ19" s="592"/>
      <c r="AR19" s="610"/>
      <c r="AS19" s="229"/>
      <c r="AT19" s="326"/>
      <c r="AU19" s="292"/>
      <c r="AV19" s="661"/>
      <c r="AW19" s="247"/>
      <c r="AX19" s="141"/>
      <c r="AY19" s="143"/>
      <c r="AZ19" s="592"/>
      <c r="BA19" s="592"/>
      <c r="BB19" s="592"/>
      <c r="BC19" s="651"/>
      <c r="BD19" s="237"/>
      <c r="BE19" s="141"/>
      <c r="BF19" s="143"/>
      <c r="BG19" s="592"/>
      <c r="BH19" s="592"/>
      <c r="BI19" s="592"/>
      <c r="BJ19" s="653"/>
      <c r="BK19" s="258"/>
      <c r="BL19" s="141"/>
      <c r="BM19" s="143"/>
      <c r="BN19" s="592"/>
      <c r="BO19" s="592"/>
      <c r="BP19" s="592"/>
      <c r="BQ19" s="655"/>
      <c r="BR19" s="237"/>
      <c r="BS19" s="141"/>
      <c r="BT19" s="143"/>
      <c r="BU19" s="592"/>
      <c r="BV19" s="592"/>
      <c r="BW19" s="592"/>
      <c r="BX19" s="592"/>
      <c r="BY19" s="651"/>
    </row>
    <row r="20" spans="1:78" s="105" customFormat="1" ht="117" customHeight="1" x14ac:dyDescent="0.25">
      <c r="A20" s="590"/>
      <c r="B20" s="592"/>
      <c r="C20" s="592"/>
      <c r="D20" s="592"/>
      <c r="E20" s="232"/>
      <c r="F20" s="157"/>
      <c r="G20" s="592"/>
      <c r="H20" s="592"/>
      <c r="I20" s="623"/>
      <c r="J20" s="592"/>
      <c r="K20" s="592"/>
      <c r="L20" s="592"/>
      <c r="M20" s="592"/>
      <c r="N20" s="592"/>
      <c r="O20" s="592"/>
      <c r="P20" s="653"/>
      <c r="Q20" s="696"/>
      <c r="R20" s="592"/>
      <c r="S20" s="592"/>
      <c r="T20" s="592"/>
      <c r="U20" s="592"/>
      <c r="V20" s="592"/>
      <c r="W20" s="606"/>
      <c r="X20" s="606"/>
      <c r="Y20" s="702"/>
      <c r="Z20" s="278" t="s">
        <v>680</v>
      </c>
      <c r="AA20" s="141" t="s">
        <v>205</v>
      </c>
      <c r="AB20" s="142">
        <f t="shared" si="0"/>
        <v>0.25</v>
      </c>
      <c r="AC20" s="141" t="s">
        <v>209</v>
      </c>
      <c r="AD20" s="142">
        <f t="shared" si="1"/>
        <v>0.15</v>
      </c>
      <c r="AE20" s="143" t="s">
        <v>210</v>
      </c>
      <c r="AF20" s="143" t="s">
        <v>430</v>
      </c>
      <c r="AG20" s="143" t="s">
        <v>212</v>
      </c>
      <c r="AH20" s="143" t="s">
        <v>431</v>
      </c>
      <c r="AI20" s="143" t="s">
        <v>214</v>
      </c>
      <c r="AJ20" s="143" t="s">
        <v>433</v>
      </c>
      <c r="AK20" s="148">
        <f t="shared" si="2"/>
        <v>0.4</v>
      </c>
      <c r="AL20" s="148">
        <f>IF(OR(AA20="Preventivo",AA20="Detectivo"),((V18-AL18-AL19)*AK20),"0")</f>
        <v>2.8799999999999999E-2</v>
      </c>
      <c r="AM20" s="307" t="str">
        <f>IF(AND(AA20="Correctivo",N18="Gestión"),((W18-AM18-AM19)*AK20),"0")</f>
        <v>0</v>
      </c>
      <c r="AN20" s="608"/>
      <c r="AO20" s="592"/>
      <c r="AP20" s="592"/>
      <c r="AQ20" s="592"/>
      <c r="AR20" s="610"/>
      <c r="AS20" s="230"/>
      <c r="AT20" s="327"/>
      <c r="AU20" s="293"/>
      <c r="AV20" s="661"/>
      <c r="AW20" s="247"/>
      <c r="AX20" s="141"/>
      <c r="AY20" s="143"/>
      <c r="AZ20" s="592"/>
      <c r="BA20" s="592"/>
      <c r="BB20" s="592"/>
      <c r="BC20" s="651"/>
      <c r="BD20" s="237"/>
      <c r="BE20" s="141"/>
      <c r="BF20" s="143"/>
      <c r="BG20" s="592"/>
      <c r="BH20" s="592"/>
      <c r="BI20" s="592"/>
      <c r="BJ20" s="653"/>
      <c r="BK20" s="258"/>
      <c r="BL20" s="141"/>
      <c r="BM20" s="143"/>
      <c r="BN20" s="592"/>
      <c r="BO20" s="592"/>
      <c r="BP20" s="592"/>
      <c r="BQ20" s="655"/>
      <c r="BR20" s="237"/>
      <c r="BS20" s="141"/>
      <c r="BT20" s="143"/>
      <c r="BU20" s="592"/>
      <c r="BV20" s="592"/>
      <c r="BW20" s="592"/>
      <c r="BX20" s="592"/>
      <c r="BY20" s="651"/>
    </row>
    <row r="21" spans="1:78" s="105" customFormat="1" ht="113.25" customHeight="1" thickBot="1" x14ac:dyDescent="0.3">
      <c r="A21" s="590"/>
      <c r="B21" s="592"/>
      <c r="C21" s="592"/>
      <c r="D21" s="592"/>
      <c r="E21" s="233"/>
      <c r="F21" s="233"/>
      <c r="G21" s="592"/>
      <c r="H21" s="592"/>
      <c r="I21" s="623"/>
      <c r="J21" s="592"/>
      <c r="K21" s="592"/>
      <c r="L21" s="592"/>
      <c r="M21" s="592"/>
      <c r="N21" s="592"/>
      <c r="O21" s="592"/>
      <c r="P21" s="653"/>
      <c r="Q21" s="696"/>
      <c r="R21" s="592"/>
      <c r="S21" s="592"/>
      <c r="T21" s="592"/>
      <c r="U21" s="592"/>
      <c r="V21" s="592"/>
      <c r="W21" s="606"/>
      <c r="X21" s="606"/>
      <c r="Y21" s="702"/>
      <c r="Z21" s="278" t="s">
        <v>681</v>
      </c>
      <c r="AA21" s="141" t="s">
        <v>205</v>
      </c>
      <c r="AB21" s="142">
        <f t="shared" si="0"/>
        <v>0.25</v>
      </c>
      <c r="AC21" s="141" t="s">
        <v>209</v>
      </c>
      <c r="AD21" s="142">
        <f t="shared" si="1"/>
        <v>0.15</v>
      </c>
      <c r="AE21" s="143" t="s">
        <v>210</v>
      </c>
      <c r="AF21" s="143" t="s">
        <v>434</v>
      </c>
      <c r="AG21" s="143" t="s">
        <v>212</v>
      </c>
      <c r="AH21" s="143" t="s">
        <v>435</v>
      </c>
      <c r="AI21" s="143" t="s">
        <v>214</v>
      </c>
      <c r="AJ21" s="143" t="s">
        <v>436</v>
      </c>
      <c r="AK21" s="148">
        <f t="shared" si="2"/>
        <v>0.4</v>
      </c>
      <c r="AL21" s="148">
        <f>IF(OR(AA21="Preventivo",AA21="Detectivo"),((V18-AL18-AL19-AL20)*AK21),"0")</f>
        <v>1.728E-2</v>
      </c>
      <c r="AM21" s="306" t="str">
        <f>IF(AND(AA21="Correctivo",N18="Gestión"),((W18-AM18-AM19-AM20)*AK21),"0")</f>
        <v>0</v>
      </c>
      <c r="AN21" s="608"/>
      <c r="AO21" s="592"/>
      <c r="AP21" s="592"/>
      <c r="AQ21" s="592"/>
      <c r="AR21" s="610"/>
      <c r="AS21" s="231"/>
      <c r="AT21" s="328"/>
      <c r="AU21" s="294"/>
      <c r="AV21" s="661"/>
      <c r="AW21" s="247"/>
      <c r="AX21" s="141"/>
      <c r="AY21" s="143"/>
      <c r="AZ21" s="592"/>
      <c r="BA21" s="592"/>
      <c r="BB21" s="592"/>
      <c r="BC21" s="651"/>
      <c r="BD21" s="237"/>
      <c r="BE21" s="141"/>
      <c r="BF21" s="143"/>
      <c r="BG21" s="592"/>
      <c r="BH21" s="592"/>
      <c r="BI21" s="592"/>
      <c r="BJ21" s="653"/>
      <c r="BK21" s="258"/>
      <c r="BL21" s="141"/>
      <c r="BM21" s="143"/>
      <c r="BN21" s="592"/>
      <c r="BO21" s="592"/>
      <c r="BP21" s="592"/>
      <c r="BQ21" s="655"/>
      <c r="BR21" s="237"/>
      <c r="BS21" s="141"/>
      <c r="BT21" s="143"/>
      <c r="BU21" s="592"/>
      <c r="BV21" s="592"/>
      <c r="BW21" s="592"/>
      <c r="BX21" s="592"/>
      <c r="BY21" s="651"/>
    </row>
    <row r="22" spans="1:78" s="105" customFormat="1" ht="111.75" customHeight="1" x14ac:dyDescent="0.25">
      <c r="A22" s="589" t="s">
        <v>437</v>
      </c>
      <c r="B22" s="591" t="s">
        <v>38</v>
      </c>
      <c r="C22" s="593" t="s">
        <v>40</v>
      </c>
      <c r="D22" s="593" t="s">
        <v>438</v>
      </c>
      <c r="E22" s="138" t="s">
        <v>439</v>
      </c>
      <c r="F22" s="138" t="s">
        <v>440</v>
      </c>
      <c r="G22" s="593" t="s">
        <v>294</v>
      </c>
      <c r="H22" s="593" t="s">
        <v>345</v>
      </c>
      <c r="I22" s="622" t="s">
        <v>687</v>
      </c>
      <c r="J22" s="593" t="s">
        <v>203</v>
      </c>
      <c r="K22" s="593" t="s">
        <v>203</v>
      </c>
      <c r="L22" s="593" t="s">
        <v>203</v>
      </c>
      <c r="M22" s="593" t="s">
        <v>203</v>
      </c>
      <c r="N22" s="593" t="str">
        <f>IF(AND(J22="Si",K22="Si",L22="Si",M22="Si"),"Corrupción_O_LA_FT",IF(AND(J22="",K22="",L22="",M22=""),"","Gestión"))</f>
        <v>Corrupción_O_LA_FT</v>
      </c>
      <c r="O22" s="593" t="s">
        <v>275</v>
      </c>
      <c r="P22" s="624" t="s">
        <v>425</v>
      </c>
      <c r="Q22" s="593" t="s">
        <v>293</v>
      </c>
      <c r="R22" s="593" t="str">
        <f>IF(Q22=Hoja1!$C$22,Hoja1!$B$22,IF(Q22=Hoja1!C$23,Hoja1!$B$23,IF(Q22=Hoja1!$C$24,Hoja1!$B$24,IF(Q22=Hoja1!$C$25,Hoja1!$B$25,IF(Q22=Hoja1!$C$26,Hoja1!$B$26,IF(Q22=Hoja1!$C$27,Hoja1!$B$27,IF(Q22=Hoja1!C$28,Hoja1!$B$28,IF(Q22=Hoja1!$C$29,Hoja1!$B$29,IF(Q22=Hoja1!$C$30,Hoja1!$B$30,IF(Q22=Hoja1!$C$31,Hoja1!$B$31,""))))))))))</f>
        <v>Rara Vez</v>
      </c>
      <c r="S22" s="609">
        <f>IF(R22="Muy baja",20%,IF(R22="Rara Vez",20%,IF(R22="Baja",40%,IF(R22="Improbable",40%,IF(R22="Media",60%,IF(R22="Posible",60%,IF(R22="Alta",80%,IF(R22="Probable",80%,IF(R22="Muy alta",100%,IF(R22="Casi seguro",100%,""))))))))))</f>
        <v>0.2</v>
      </c>
      <c r="T22" s="625" t="str">
        <f>IF(N22="Gestión",HYPERLINK("#"&amp;"Matriz_de_Riesgos!B$263","Clic para Calificar"),IF(N22="Corrupción_O_LA_FT",HYPERLINK("#"&amp;"Matriz_de_Riesgos!A$503","Clic para Calificar"),""))</f>
        <v>Clic para Calificar</v>
      </c>
      <c r="U22" s="626" t="str">
        <f>IF(N22="Corrupción_O_LA_FT",X467,E227)</f>
        <v>MAYOR</v>
      </c>
      <c r="V22" s="609">
        <f>S22</f>
        <v>0.2</v>
      </c>
      <c r="W22" s="627">
        <f>IF(U22="Catastrófico",100%,IF(U22="Mayor",80%,IF(U22="Moderado",60%,IF(U22="Menor",40%,IF(U22="Leve",20%,"")))))</f>
        <v>0.8</v>
      </c>
      <c r="X22" s="605">
        <f>S22*W22</f>
        <v>0.16000000000000003</v>
      </c>
      <c r="Y22" s="593" t="str">
        <f>IF(OR(AND(V22&lt;=40%,W22&lt;=20%),AND(V22&lt;=20%,W22&lt;=40%)),"Bajo",IF(OR(AND(V22&gt;40%,V22&lt;=80%,W22&lt;=40%),AND(V22&gt;20%,V22&lt;=40%,W22&gt;20%,W22&lt;=40%),AND(V22&lt;=60%,W22&gt;40%,W22&lt;=60%)),"Moderado",IF(OR(AND(V22&gt;80%,W22&lt;=80%),AND(V22&gt;60%,V22&lt;=80%,W22&gt;40%,W22&lt;=80%),AND(V22&lt;=60%,W22&gt;60%,W22&lt;=80%)),"Alto",IF(AND(W22&gt;=80%,W22&lt;=100%),"Extremo",""))))</f>
        <v>Alto</v>
      </c>
      <c r="Z22" s="279" t="s">
        <v>684</v>
      </c>
      <c r="AA22" s="138" t="s">
        <v>205</v>
      </c>
      <c r="AB22" s="139">
        <f t="shared" si="0"/>
        <v>0.25</v>
      </c>
      <c r="AC22" s="138" t="s">
        <v>209</v>
      </c>
      <c r="AD22" s="139">
        <f t="shared" si="1"/>
        <v>0.15</v>
      </c>
      <c r="AE22" s="140" t="s">
        <v>210</v>
      </c>
      <c r="AF22" s="140" t="s">
        <v>441</v>
      </c>
      <c r="AG22" s="140" t="s">
        <v>212</v>
      </c>
      <c r="AH22" s="140" t="s">
        <v>442</v>
      </c>
      <c r="AI22" s="140" t="s">
        <v>214</v>
      </c>
      <c r="AJ22" s="140" t="s">
        <v>443</v>
      </c>
      <c r="AK22" s="147">
        <f t="shared" si="2"/>
        <v>0.4</v>
      </c>
      <c r="AL22" s="147">
        <f>IF(OR(AA22="Preventivo",AA22="Detectivo"),(V22*AK22),"0")</f>
        <v>8.0000000000000016E-2</v>
      </c>
      <c r="AM22" s="305" t="str">
        <f>IF(AND(AA22="Correctivo",N22="Gestión"),(W22*AK22),"0")</f>
        <v>0</v>
      </c>
      <c r="AN22" s="607">
        <f>IF(S22&lt;&gt;"",S22-SUM(AL22:AL24),"")</f>
        <v>5.04E-2</v>
      </c>
      <c r="AO22" s="609">
        <f>IF(W22&lt;&gt;"",W22-SUM(AM22:AM24),"")</f>
        <v>0.8</v>
      </c>
      <c r="AP22" s="609">
        <f>AN22*AO22</f>
        <v>4.0320000000000002E-2</v>
      </c>
      <c r="AQ22" s="593" t="str">
        <f>IF(OR(AND(AN22&lt;=40%,AO22&lt;=20%),AND(AN22&lt;=20%,AO22&lt;=40%)),"Bajo",IF(OR(AND(AN22&gt;40%,AN22&lt;=80%,AO22&lt;=40%),AND(AN22&gt;20%,AN22&lt;=40%,AO22&gt;20%,AO22&lt;=40%),AND(AN22&lt;=60%,AO22&gt;40%,AO22&lt;=60%)),"Moderado",IF(OR(AND(AN22&gt;80%,AO22&lt;=80%),AND(AN22&gt;60%,AN22&lt;=80%,AO22&gt;40%,AO22&lt;=80%),AND(AN22&lt;=60%,AO22&gt;60%,AO22&lt;=80%)),"Alto",IF(AND(AO22&gt;=80%,AO22&lt;=100%),"Extremo",""))))</f>
        <v>Alto</v>
      </c>
      <c r="AR22" s="593" t="str">
        <f>IF(AQ22="Bajo","Asumir",IF(AQ22="Moderado","Reducir (Mitigar)",IF(AQ22="Alto","Reducir (Mitigar) o Reducir (Transferir) o Evitar ",IF(AQ22="Extremo","Reducir (Mitigar) o Reducir (Transferir) o Evitar "," "))))</f>
        <v xml:space="preserve">Reducir (Mitigar) o Reducir (Transferir) o Evitar </v>
      </c>
      <c r="AS22" s="138" t="s">
        <v>288</v>
      </c>
      <c r="AT22" s="279" t="s">
        <v>702</v>
      </c>
      <c r="AU22" s="291">
        <v>45565</v>
      </c>
      <c r="AV22" s="614" t="s">
        <v>444</v>
      </c>
      <c r="AW22" s="246"/>
      <c r="AX22" s="138"/>
      <c r="AY22" s="140"/>
      <c r="AZ22" s="593"/>
      <c r="BA22" s="593"/>
      <c r="BB22" s="593"/>
      <c r="BC22" s="614"/>
      <c r="BD22" s="236"/>
      <c r="BE22" s="138"/>
      <c r="BF22" s="140"/>
      <c r="BG22" s="593"/>
      <c r="BH22" s="593"/>
      <c r="BI22" s="593"/>
      <c r="BJ22" s="652"/>
      <c r="BK22" s="257"/>
      <c r="BL22" s="138"/>
      <c r="BM22" s="140"/>
      <c r="BN22" s="593"/>
      <c r="BO22" s="593"/>
      <c r="BP22" s="593"/>
      <c r="BQ22" s="654"/>
      <c r="BR22" s="236"/>
      <c r="BS22" s="138"/>
      <c r="BT22" s="140"/>
      <c r="BU22" s="593"/>
      <c r="BV22" s="593"/>
      <c r="BW22" s="593"/>
      <c r="BX22" s="593"/>
      <c r="BY22" s="614"/>
    </row>
    <row r="23" spans="1:78" s="105" customFormat="1" ht="125.25" customHeight="1" x14ac:dyDescent="0.25">
      <c r="A23" s="590"/>
      <c r="B23" s="592"/>
      <c r="C23" s="592"/>
      <c r="D23" s="592"/>
      <c r="E23" s="157"/>
      <c r="F23" s="141" t="s">
        <v>445</v>
      </c>
      <c r="G23" s="592"/>
      <c r="H23" s="592"/>
      <c r="I23" s="623"/>
      <c r="J23" s="592"/>
      <c r="K23" s="592"/>
      <c r="L23" s="592"/>
      <c r="M23" s="592"/>
      <c r="N23" s="592"/>
      <c r="O23" s="592"/>
      <c r="P23" s="592"/>
      <c r="Q23" s="592"/>
      <c r="R23" s="592"/>
      <c r="S23" s="592"/>
      <c r="T23" s="592"/>
      <c r="U23" s="592"/>
      <c r="V23" s="592"/>
      <c r="W23" s="606"/>
      <c r="X23" s="606"/>
      <c r="Y23" s="592"/>
      <c r="Z23" s="280" t="s">
        <v>685</v>
      </c>
      <c r="AA23" s="141" t="s">
        <v>206</v>
      </c>
      <c r="AB23" s="142">
        <f t="shared" si="0"/>
        <v>0.15</v>
      </c>
      <c r="AC23" s="141" t="s">
        <v>209</v>
      </c>
      <c r="AD23" s="142">
        <f t="shared" si="1"/>
        <v>0.15</v>
      </c>
      <c r="AE23" s="143" t="s">
        <v>210</v>
      </c>
      <c r="AF23" s="143" t="s">
        <v>446</v>
      </c>
      <c r="AG23" s="143" t="s">
        <v>212</v>
      </c>
      <c r="AH23" s="143" t="s">
        <v>447</v>
      </c>
      <c r="AI23" s="143" t="s">
        <v>214</v>
      </c>
      <c r="AJ23" s="143" t="s">
        <v>448</v>
      </c>
      <c r="AK23" s="148">
        <f t="shared" si="2"/>
        <v>0.3</v>
      </c>
      <c r="AL23" s="148">
        <f>IF(OR(AA23="Preventivo",AA23="Detectivo"),((V22-AL22)*AK23),"0")</f>
        <v>3.5999999999999997E-2</v>
      </c>
      <c r="AM23" s="306" t="str">
        <f>IF(AND(AA23="Correctivo",N22="Gestión"),((W22-AM22)*AK23),"0")</f>
        <v>0</v>
      </c>
      <c r="AN23" s="608"/>
      <c r="AO23" s="592"/>
      <c r="AP23" s="592"/>
      <c r="AQ23" s="592"/>
      <c r="AR23" s="610"/>
      <c r="AS23" s="141" t="s">
        <v>288</v>
      </c>
      <c r="AT23" s="329"/>
      <c r="AU23" s="295"/>
      <c r="AV23" s="615"/>
      <c r="AW23" s="247"/>
      <c r="AX23" s="141"/>
      <c r="AY23" s="143"/>
      <c r="AZ23" s="592"/>
      <c r="BA23" s="592"/>
      <c r="BB23" s="592"/>
      <c r="BC23" s="651"/>
      <c r="BD23" s="237"/>
      <c r="BE23" s="141"/>
      <c r="BF23" s="143"/>
      <c r="BG23" s="592"/>
      <c r="BH23" s="592"/>
      <c r="BI23" s="592"/>
      <c r="BJ23" s="653"/>
      <c r="BK23" s="258"/>
      <c r="BL23" s="141"/>
      <c r="BM23" s="143"/>
      <c r="BN23" s="592"/>
      <c r="BO23" s="592"/>
      <c r="BP23" s="592"/>
      <c r="BQ23" s="655"/>
      <c r="BR23" s="237"/>
      <c r="BS23" s="141"/>
      <c r="BT23" s="143"/>
      <c r="BU23" s="592"/>
      <c r="BV23" s="592"/>
      <c r="BW23" s="592"/>
      <c r="BX23" s="592"/>
      <c r="BY23" s="651"/>
    </row>
    <row r="24" spans="1:78" s="105" customFormat="1" ht="80.25" customHeight="1" thickBot="1" x14ac:dyDescent="0.3">
      <c r="A24" s="590"/>
      <c r="B24" s="592"/>
      <c r="C24" s="592"/>
      <c r="D24" s="592"/>
      <c r="E24" s="233"/>
      <c r="F24" s="141" t="s">
        <v>603</v>
      </c>
      <c r="G24" s="592"/>
      <c r="H24" s="592"/>
      <c r="I24" s="623"/>
      <c r="J24" s="592"/>
      <c r="K24" s="592"/>
      <c r="L24" s="592"/>
      <c r="M24" s="592"/>
      <c r="N24" s="592"/>
      <c r="O24" s="592"/>
      <c r="P24" s="592"/>
      <c r="Q24" s="592"/>
      <c r="R24" s="592"/>
      <c r="S24" s="592"/>
      <c r="T24" s="592"/>
      <c r="U24" s="592"/>
      <c r="V24" s="592"/>
      <c r="W24" s="606"/>
      <c r="X24" s="606"/>
      <c r="Y24" s="592"/>
      <c r="Z24" s="280" t="s">
        <v>686</v>
      </c>
      <c r="AA24" s="141" t="s">
        <v>205</v>
      </c>
      <c r="AB24" s="142">
        <f t="shared" si="0"/>
        <v>0.25</v>
      </c>
      <c r="AC24" s="141" t="s">
        <v>209</v>
      </c>
      <c r="AD24" s="142">
        <f t="shared" si="1"/>
        <v>0.15</v>
      </c>
      <c r="AE24" s="143" t="s">
        <v>210</v>
      </c>
      <c r="AF24" s="143" t="s">
        <v>434</v>
      </c>
      <c r="AG24" s="143" t="s">
        <v>212</v>
      </c>
      <c r="AH24" s="143" t="s">
        <v>435</v>
      </c>
      <c r="AI24" s="143" t="s">
        <v>214</v>
      </c>
      <c r="AJ24" s="143" t="s">
        <v>436</v>
      </c>
      <c r="AK24" s="148">
        <f t="shared" si="2"/>
        <v>0.4</v>
      </c>
      <c r="AL24" s="148">
        <f>IF(OR(AA24="Preventivo",AA24="Detectivo"),((V22-AL22-AL23)*AK24),"0")</f>
        <v>3.3599999999999998E-2</v>
      </c>
      <c r="AM24" s="307" t="str">
        <f>IF(AND(AA24="Correctivo",N22="Gestión"),((W22-AM22-AM23)*AK24),"0")</f>
        <v>0</v>
      </c>
      <c r="AN24" s="608"/>
      <c r="AO24" s="592"/>
      <c r="AP24" s="592"/>
      <c r="AQ24" s="592"/>
      <c r="AR24" s="610"/>
      <c r="AS24" s="141"/>
      <c r="AT24" s="330"/>
      <c r="AU24" s="294"/>
      <c r="AV24" s="615"/>
      <c r="AW24" s="247"/>
      <c r="AX24" s="141"/>
      <c r="AY24" s="143"/>
      <c r="AZ24" s="592"/>
      <c r="BA24" s="592"/>
      <c r="BB24" s="592"/>
      <c r="BC24" s="651"/>
      <c r="BD24" s="237"/>
      <c r="BE24" s="141"/>
      <c r="BF24" s="143"/>
      <c r="BG24" s="592"/>
      <c r="BH24" s="592"/>
      <c r="BI24" s="592"/>
      <c r="BJ24" s="653"/>
      <c r="BK24" s="258"/>
      <c r="BL24" s="141"/>
      <c r="BM24" s="143"/>
      <c r="BN24" s="592"/>
      <c r="BO24" s="592"/>
      <c r="BP24" s="592"/>
      <c r="BQ24" s="655"/>
      <c r="BR24" s="237"/>
      <c r="BS24" s="141"/>
      <c r="BT24" s="143"/>
      <c r="BU24" s="592"/>
      <c r="BV24" s="592"/>
      <c r="BW24" s="592"/>
      <c r="BX24" s="592"/>
      <c r="BY24" s="651"/>
    </row>
    <row r="25" spans="1:78" s="105" customFormat="1" ht="207.75" customHeight="1" thickBot="1" x14ac:dyDescent="0.3">
      <c r="A25" s="262" t="s">
        <v>449</v>
      </c>
      <c r="B25" s="263" t="s">
        <v>338</v>
      </c>
      <c r="C25" s="140" t="s">
        <v>450</v>
      </c>
      <c r="D25" s="197" t="s">
        <v>451</v>
      </c>
      <c r="E25" s="138" t="s">
        <v>452</v>
      </c>
      <c r="F25" s="138" t="s">
        <v>453</v>
      </c>
      <c r="G25" s="140" t="s">
        <v>294</v>
      </c>
      <c r="H25" s="140" t="s">
        <v>345</v>
      </c>
      <c r="I25" s="264" t="s">
        <v>688</v>
      </c>
      <c r="J25" s="140" t="s">
        <v>203</v>
      </c>
      <c r="K25" s="140" t="s">
        <v>203</v>
      </c>
      <c r="L25" s="140" t="s">
        <v>203</v>
      </c>
      <c r="M25" s="140" t="s">
        <v>203</v>
      </c>
      <c r="N25" s="140" t="str">
        <f>IF(AND(J25="Si",K25="Si",L25="Si",M25="Si"),"Corrupción_O_LA_FT",IF(AND(J25="",K25="",L25="",M25=""),"","Gestión"))</f>
        <v>Corrupción_O_LA_FT</v>
      </c>
      <c r="O25" s="140" t="s">
        <v>275</v>
      </c>
      <c r="P25" s="265" t="s">
        <v>425</v>
      </c>
      <c r="Q25" s="140" t="s">
        <v>282</v>
      </c>
      <c r="R25" s="266" t="str">
        <f>IF(Q25=[1]Hoja1!$C$22,[1]Hoja1!$B$22,IF(Q25=[1]Hoja1!C$23,[1]Hoja1!$B$23,IF(Q25=[1]Hoja1!$C$24,[1]Hoja1!$B$24,IF(Q25=[1]Hoja1!$C$25,[1]Hoja1!$B$25,IF(Q25=[1]Hoja1!$C$26,[1]Hoja1!$B$26,IF(Q25=[1]Hoja1!$C$27,[1]Hoja1!$B$27,IF(Q25=[1]Hoja1!C$28,[1]Hoja1!$B$28,IF(Q25=[1]Hoja1!$C$29,[1]Hoja1!$B$29,IF(Q25=[1]Hoja1!$C$30,[1]Hoja1!$B$30,IF(Q25=[1]Hoja1!$C$31,[1]Hoja1!$B$31,""))))))))))</f>
        <v>Media</v>
      </c>
      <c r="S25" s="267">
        <f>IF(R25="Muy baja",20%,IF(R25="Rara Vez",20%,IF(R25="Baja",40%,IF(R25="Improbable",40%,IF(R25="Media",60%,IF(R25="Posible",60%,IF(R25="Alta",80%,IF(R25="Probable",80%,IF(R25="Muy alta",100%,IF(R25="Casi seguro",100%,""))))))))))</f>
        <v>0.6</v>
      </c>
      <c r="T25" s="268" t="str">
        <f>IF(N25="Gestión",HYPERLINK("#"&amp;"Matriz_de_Riesgos!B$263","Clic para Calificar"),IF(N25="Corrupción_O_LA_FT",HYPERLINK("#"&amp;"Matriz_de_Riesgos!A$503","Clic para Calificar"),""))</f>
        <v>Clic para Calificar</v>
      </c>
      <c r="U25" s="269" t="str">
        <f>IF(N25="Corrupción_O_LA_FT",X472,E232)</f>
        <v>CATASTRÓFICO</v>
      </c>
      <c r="V25" s="270">
        <f>S25</f>
        <v>0.6</v>
      </c>
      <c r="W25" s="271">
        <f>IF(U25="Catastrófico",100%,IF(U25="Mayor",80%,IF(U25="Moderado",60%,IF(U25="Menor",40%,IF(U25="Leve",20%,"")))))</f>
        <v>1</v>
      </c>
      <c r="X25" s="139">
        <f>S25*W25</f>
        <v>0.6</v>
      </c>
      <c r="Y25" s="140" t="str">
        <f>IF(OR(AND(V25&lt;=40%,W25&lt;=20%),AND(V25&lt;=20%,W25&lt;=40%)),"Bajo",IF(OR(AND(V25&gt;40%,V25&lt;=80%,W25&lt;=40%),AND(V25&gt;20%,V25&lt;=40%,W25&gt;20%,W25&lt;=40%),AND(V25&lt;=60%,W25&gt;40%,W25&lt;=60%)),"Moderado",IF(OR(AND(V25&gt;80%,W25&lt;=80%),AND(V25&gt;60%,V25&lt;=80%,W25&gt;40%,W25&lt;=80%),AND(V25&lt;=60%,W25&gt;60%,W25&lt;=80%)),"Alto",IF(AND(W25&gt;=80%,W25&lt;=100%),"Extremo",""))))</f>
        <v>Extremo</v>
      </c>
      <c r="Z25" s="279" t="s">
        <v>689</v>
      </c>
      <c r="AA25" s="138" t="s">
        <v>205</v>
      </c>
      <c r="AB25" s="139">
        <f t="shared" si="0"/>
        <v>0.25</v>
      </c>
      <c r="AC25" s="138" t="s">
        <v>209</v>
      </c>
      <c r="AD25" s="139">
        <f t="shared" si="1"/>
        <v>0.15</v>
      </c>
      <c r="AE25" s="140" t="s">
        <v>210</v>
      </c>
      <c r="AF25" s="140" t="s">
        <v>454</v>
      </c>
      <c r="AG25" s="140" t="s">
        <v>212</v>
      </c>
      <c r="AH25" s="140" t="s">
        <v>455</v>
      </c>
      <c r="AI25" s="140" t="s">
        <v>214</v>
      </c>
      <c r="AJ25" s="140" t="s">
        <v>456</v>
      </c>
      <c r="AK25" s="147">
        <f t="shared" si="2"/>
        <v>0.4</v>
      </c>
      <c r="AL25" s="147">
        <f>IF(OR(AA25="Preventivo",AA25="Detectivo"),(V25*AK25),"0")</f>
        <v>0.24</v>
      </c>
      <c r="AM25" s="305" t="str">
        <f>IF(AND(AA25="Correctivo",N25="Gestión"),(W25*AK25),"0")</f>
        <v>0</v>
      </c>
      <c r="AN25" s="272">
        <f>IF(S25&lt;&gt;"",S25-SUM(AL25:AL25),"")</f>
        <v>0.36</v>
      </c>
      <c r="AO25" s="270">
        <f>IF(W25&lt;&gt;"",W25-SUM(AM25:AM25),"")</f>
        <v>1</v>
      </c>
      <c r="AP25" s="270">
        <f>AN25*AO25</f>
        <v>0.36</v>
      </c>
      <c r="AQ25" s="140" t="str">
        <f>IF(OR(AND(AN25&lt;=40%,AO25&lt;=20%),AND(AN25&lt;=20%,AO25&lt;=40%)),"Bajo",IF(OR(AND(AN25&gt;40%,AN25&lt;=80%,AO25&lt;=40%),AND(AN25&gt;20%,AN25&lt;=40%,AO25&gt;20%,AO25&lt;=40%),AND(AN25&lt;=60%,AO25&gt;40%,AO25&lt;=60%)),"Moderado",IF(OR(AND(AN25&gt;80%,AO25&lt;=80%),AND(AN25&gt;60%,AN25&lt;=80%,AO25&gt;40%,AO25&lt;=80%),AND(AN25&lt;=60%,AO25&gt;60%,AO25&lt;=80%)),"Alto",IF(AND(AO25&gt;=80%,AO25&lt;=100%),"Extremo",""))))</f>
        <v>Extremo</v>
      </c>
      <c r="AR25" s="140" t="str">
        <f>IF(AQ25="Bajo","Asumir",IF(AQ25="Moderado","Reducir (Mitigar)",IF(AQ25="Alto","Reducir (Mitigar) o Reducir (Transferir) o Evitar ",IF(AQ25="Extremo","Reducir (Mitigar) o Reducir (Transferir) o Evitar "," "))))</f>
        <v xml:space="preserve">Reducir (Mitigar) o Reducir (Transferir) o Evitar </v>
      </c>
      <c r="AS25" s="138" t="s">
        <v>288</v>
      </c>
      <c r="AT25" s="279" t="s">
        <v>703</v>
      </c>
      <c r="AU25" s="291">
        <v>45534</v>
      </c>
      <c r="AV25" s="273" t="s">
        <v>457</v>
      </c>
      <c r="AW25" s="246"/>
      <c r="AX25" s="138"/>
      <c r="AY25" s="140"/>
      <c r="AZ25" s="140"/>
      <c r="BA25" s="140"/>
      <c r="BB25" s="140"/>
      <c r="BC25" s="273"/>
      <c r="BD25" s="236"/>
      <c r="BE25" s="138"/>
      <c r="BF25" s="140"/>
      <c r="BG25" s="140"/>
      <c r="BH25" s="140"/>
      <c r="BI25" s="140"/>
      <c r="BJ25" s="235"/>
      <c r="BK25" s="257"/>
      <c r="BL25" s="138"/>
      <c r="BM25" s="140"/>
      <c r="BN25" s="140"/>
      <c r="BO25" s="140"/>
      <c r="BP25" s="140"/>
      <c r="BQ25" s="274"/>
      <c r="BR25" s="236"/>
      <c r="BS25" s="138"/>
      <c r="BT25" s="140"/>
      <c r="BU25" s="140"/>
      <c r="BV25" s="140"/>
      <c r="BW25" s="140"/>
      <c r="BX25" s="140"/>
      <c r="BY25" s="273"/>
    </row>
    <row r="26" spans="1:78" s="105" customFormat="1" ht="295.5" customHeight="1" thickBot="1" x14ac:dyDescent="0.3">
      <c r="A26" s="262" t="s">
        <v>458</v>
      </c>
      <c r="B26" s="263" t="s">
        <v>340</v>
      </c>
      <c r="C26" s="140" t="s">
        <v>459</v>
      </c>
      <c r="D26" s="140" t="s">
        <v>460</v>
      </c>
      <c r="E26" s="138" t="s">
        <v>461</v>
      </c>
      <c r="F26" s="138" t="s">
        <v>655</v>
      </c>
      <c r="G26" s="140" t="s">
        <v>295</v>
      </c>
      <c r="H26" s="140" t="s">
        <v>350</v>
      </c>
      <c r="I26" s="264" t="s">
        <v>690</v>
      </c>
      <c r="J26" s="140" t="s">
        <v>203</v>
      </c>
      <c r="K26" s="140" t="s">
        <v>203</v>
      </c>
      <c r="L26" s="140" t="s">
        <v>203</v>
      </c>
      <c r="M26" s="140" t="s">
        <v>203</v>
      </c>
      <c r="N26" s="140" t="str">
        <f>IF(AND(J26="Si",K26="Si",L26="Si",M26="Si"),"Corrupción_O_LA_FT",IF(AND(J26="",K26="",L26="",M26=""),"","Gestión"))</f>
        <v>Corrupción_O_LA_FT</v>
      </c>
      <c r="O26" s="140" t="s">
        <v>275</v>
      </c>
      <c r="P26" s="265" t="s">
        <v>462</v>
      </c>
      <c r="Q26" s="320" t="s">
        <v>488</v>
      </c>
      <c r="R26" s="321" t="s">
        <v>292</v>
      </c>
      <c r="S26" s="270">
        <f>IF(R26="Muy baja",20%,IF(R26="Rara Vez",20%,IF(R26="Baja",40%,IF(R26="Improbable",40%,IF(R26="Media",60%,IF(R26="Posible",60%,IF(R26="Alta",80%,IF(R26="Probable",80%,IF(R26="Muy alta",100%,IF(R26="Casi seguro",100%,""))))))))))</f>
        <v>0.2</v>
      </c>
      <c r="T26" s="268" t="str">
        <f>IF(N26="Gestión",HYPERLINK("#"&amp;"Matriz_de_Riesgos!B$263","Clic para Calificar"),IF(N26="Corrupción_O_LA_FT",HYPERLINK("#"&amp;"Matriz_de_Riesgos!A$503","Clic para Calificar"),""))</f>
        <v>Clic para Calificar</v>
      </c>
      <c r="U26" s="269" t="str">
        <f>IF(N26="Corrupción_O_LA_FT",X477,E237)</f>
        <v>MAYOR</v>
      </c>
      <c r="V26" s="270">
        <f>S26</f>
        <v>0.2</v>
      </c>
      <c r="W26" s="271">
        <f>IF(U26="Catastrófico",100%,IF(U26="Mayor",80%,IF(U26="Moderado",60%,IF(U26="Menor",40%,IF(U26="Leve",20%,"")))))</f>
        <v>0.8</v>
      </c>
      <c r="X26" s="139">
        <f>S26*W26</f>
        <v>0.16000000000000003</v>
      </c>
      <c r="Y26" s="140" t="str">
        <f>IF(OR(AND(V26&lt;=40%,W26&lt;=20%),AND(V26&lt;=20%,W26&lt;=40%)),"Bajo",IF(OR(AND(V26&gt;40%,V26&lt;=80%,W26&lt;=40%),AND(V26&gt;20%,V26&lt;=40%,W26&gt;20%,W26&lt;=40%),AND(V26&lt;=60%,W26&gt;40%,W26&lt;=60%)),"Moderado",IF(OR(AND(V26&gt;80%,W26&lt;=80%),AND(V26&gt;60%,V26&lt;=80%,W26&gt;40%,W26&lt;=80%),AND(V26&lt;=60%,W26&gt;60%,W26&lt;=80%)),"Alto",IF(AND(W26&gt;=80%,W26&lt;=100%),"Extremo",""))))</f>
        <v>Alto</v>
      </c>
      <c r="Z26" s="279" t="s">
        <v>691</v>
      </c>
      <c r="AA26" s="138" t="s">
        <v>206</v>
      </c>
      <c r="AB26" s="139">
        <f t="shared" ref="AB26:AB31" si="3">IF(AA26="Preventivo",25%,IF(AA26="Detectivo",15%,IF(AA26="Correctivo",10%,"")))</f>
        <v>0.15</v>
      </c>
      <c r="AC26" s="138" t="s">
        <v>209</v>
      </c>
      <c r="AD26" s="139">
        <f>IF(AC26="Automático",25%,IF(AC26="Manual",15%,""))</f>
        <v>0.15</v>
      </c>
      <c r="AE26" s="140" t="s">
        <v>210</v>
      </c>
      <c r="AF26" s="140" t="s">
        <v>463</v>
      </c>
      <c r="AG26" s="140" t="s">
        <v>213</v>
      </c>
      <c r="AH26" s="140" t="s">
        <v>466</v>
      </c>
      <c r="AI26" s="140" t="s">
        <v>214</v>
      </c>
      <c r="AJ26" s="140" t="s">
        <v>467</v>
      </c>
      <c r="AK26" s="147">
        <f>AB26+AD26</f>
        <v>0.3</v>
      </c>
      <c r="AL26" s="147">
        <f>IF(OR(AA26="Preventivo",AA26="Detectivo"),(V26*AK26),"0")</f>
        <v>0.06</v>
      </c>
      <c r="AM26" s="305" t="str">
        <f>IF(AND(AA26="Correctivo",N26="Gestión"),(W26*AK26),"0")</f>
        <v>0</v>
      </c>
      <c r="AN26" s="272">
        <f>IF(S26&lt;&gt;"",S26-SUM(AL26:AL26),"")</f>
        <v>0.14000000000000001</v>
      </c>
      <c r="AO26" s="270">
        <f>IF(W26&lt;&gt;"",W26-SUM(AM26:AM26),"")</f>
        <v>0.8</v>
      </c>
      <c r="AP26" s="270">
        <f>AN26*AO26</f>
        <v>0.11200000000000002</v>
      </c>
      <c r="AQ26" s="140" t="str">
        <f>IF(OR(AND(AN26&lt;=40%,AO26&lt;=20%),AND(AN26&lt;=20%,AO26&lt;=40%)),"Bajo",IF(OR(AND(AN26&gt;40%,AN26&lt;=80%,AO26&lt;=40%),AND(AN26&gt;20%,AN26&lt;=40%,AO26&gt;20%,AO26&lt;=40%),AND(AN26&lt;=60%,AO26&gt;40%,AO26&lt;=60%)),"Moderado",IF(OR(AND(AN26&gt;80%,AO26&lt;=80%),AND(AN26&gt;60%,AN26&lt;=80%,AO26&gt;40%,AO26&lt;=80%),AND(AN26&lt;=60%,AO26&gt;60%,AO26&lt;=80%)),"Alto",IF(AND(AO26&gt;=80%,AO26&lt;=100%),"Extremo",""))))</f>
        <v>Alto</v>
      </c>
      <c r="AR26" s="140" t="str">
        <f>IF(AQ26="Bajo","Asumir",IF(AQ26="Moderado","Reducir (Mitigar)",IF(AQ26="Alto","Reducir (Mitigar) o Reducir (Transferir) o Evitar ",IF(AQ26="Extremo","Reducir (Mitigar) o Reducir (Transferir) o Evitar "," "))))</f>
        <v xml:space="preserve">Reducir (Mitigar) o Reducir (Transferir) o Evitar </v>
      </c>
      <c r="AS26" s="138"/>
      <c r="AT26" s="279" t="s">
        <v>464</v>
      </c>
      <c r="AU26" s="322" t="s">
        <v>654</v>
      </c>
      <c r="AV26" s="273" t="s">
        <v>465</v>
      </c>
      <c r="AW26" s="246"/>
      <c r="AX26" s="138"/>
      <c r="AY26" s="140"/>
      <c r="AZ26" s="140"/>
      <c r="BA26" s="140"/>
      <c r="BB26" s="140"/>
      <c r="BC26" s="273"/>
      <c r="BD26" s="236"/>
      <c r="BE26" s="138"/>
      <c r="BF26" s="140"/>
      <c r="BG26" s="140"/>
      <c r="BH26" s="140"/>
      <c r="BI26" s="140"/>
      <c r="BJ26" s="235"/>
      <c r="BK26" s="257"/>
      <c r="BL26" s="138"/>
      <c r="BM26" s="140"/>
      <c r="BN26" s="140"/>
      <c r="BO26" s="140"/>
      <c r="BP26" s="140"/>
      <c r="BQ26" s="274"/>
      <c r="BR26" s="236"/>
      <c r="BS26" s="138"/>
      <c r="BT26" s="140"/>
      <c r="BU26" s="140"/>
      <c r="BV26" s="140"/>
      <c r="BW26" s="140"/>
      <c r="BX26" s="140"/>
      <c r="BY26" s="273"/>
    </row>
    <row r="27" spans="1:78" s="105" customFormat="1" ht="276.75" customHeight="1" x14ac:dyDescent="0.25">
      <c r="A27" s="589" t="s">
        <v>468</v>
      </c>
      <c r="B27" s="591" t="s">
        <v>324</v>
      </c>
      <c r="C27" s="593" t="s">
        <v>470</v>
      </c>
      <c r="D27" s="593" t="s">
        <v>471</v>
      </c>
      <c r="E27" s="593" t="s">
        <v>473</v>
      </c>
      <c r="F27" s="593" t="s">
        <v>474</v>
      </c>
      <c r="G27" s="593" t="s">
        <v>294</v>
      </c>
      <c r="H27" s="593" t="s">
        <v>345</v>
      </c>
      <c r="I27" s="622" t="s">
        <v>695</v>
      </c>
      <c r="J27" s="593" t="s">
        <v>203</v>
      </c>
      <c r="K27" s="593" t="s">
        <v>203</v>
      </c>
      <c r="L27" s="593" t="s">
        <v>203</v>
      </c>
      <c r="M27" s="593" t="s">
        <v>203</v>
      </c>
      <c r="N27" s="593" t="str">
        <f>IF(AND(J27="Si",K27="Si",L27="Si",M27="Si"),"Corrupción_O_LA_FT",IF(AND(J27="",K27="",L27="",M27=""),"","Gestión"))</f>
        <v>Corrupción_O_LA_FT</v>
      </c>
      <c r="O27" s="593" t="s">
        <v>275</v>
      </c>
      <c r="P27" s="624" t="s">
        <v>425</v>
      </c>
      <c r="Q27" s="665" t="s">
        <v>488</v>
      </c>
      <c r="R27" s="666" t="s">
        <v>292</v>
      </c>
      <c r="S27" s="609">
        <f>IF(R27="Muy baja",20%,IF(R27="Rara Vez",20%,IF(R27="Baja",40%,IF(R27="Improbable",40%,IF(R27="Media",60%,IF(R27="Posible",60%,IF(R27="Alta",80%,IF(R27="Probable",80%,IF(R27="Muy alta",100%,IF(R27="Casi seguro",100%,""))))))))))</f>
        <v>0.2</v>
      </c>
      <c r="T27" s="625" t="str">
        <f>IF(N27="Gestión",HYPERLINK("#"&amp;"Matriz_de_Riesgos!B$263","Clic para Calificar"),IF(N27="Corrupción_O_LA_FT",HYPERLINK("#"&amp;"Matriz_de_Riesgos!A$503","Clic para Calificar"),""))</f>
        <v>Clic para Calificar</v>
      </c>
      <c r="U27" s="626" t="str">
        <f>IF(N27="Corrupción_O_LA_FT",X492,E252)</f>
        <v>CATASTRÓFICO</v>
      </c>
      <c r="V27" s="609">
        <f>S27</f>
        <v>0.2</v>
      </c>
      <c r="W27" s="627">
        <f>IF(U27="Catastrófico",100%,IF(U27="Mayor",80%,IF(U27="Moderado",60%,IF(U27="Menor",40%,IF(U27="Leve",20%,"")))))</f>
        <v>1</v>
      </c>
      <c r="X27" s="605">
        <f>S27*W27</f>
        <v>0.2</v>
      </c>
      <c r="Y27" s="593" t="str">
        <f>IF(OR(AND(V27&lt;=40%,W27&lt;=20%),AND(V27&lt;=20%,W27&lt;=40%)),"Bajo",IF(OR(AND(V27&gt;40%,V27&lt;=80%,W27&lt;=40%),AND(V27&gt;20%,V27&lt;=40%,W27&gt;20%,W27&lt;=40%),AND(V27&lt;=60%,W27&gt;40%,W27&lt;=60%)),"Moderado",IF(OR(AND(V27&gt;80%,W27&lt;=80%),AND(V27&gt;60%,V27&lt;=80%,W27&gt;40%,W27&lt;=80%),AND(V27&lt;=60%,W27&gt;60%,W27&lt;=80%)),"Alto",IF(AND(W27&gt;=80%,W27&lt;=100%),"Extremo",""))))</f>
        <v>Extremo</v>
      </c>
      <c r="Z27" s="279" t="s">
        <v>692</v>
      </c>
      <c r="AA27" s="138" t="s">
        <v>205</v>
      </c>
      <c r="AB27" s="139">
        <f t="shared" si="3"/>
        <v>0.25</v>
      </c>
      <c r="AC27" s="138" t="s">
        <v>209</v>
      </c>
      <c r="AD27" s="139">
        <f t="shared" si="1"/>
        <v>0.15</v>
      </c>
      <c r="AE27" s="140" t="s">
        <v>211</v>
      </c>
      <c r="AF27" s="140" t="s">
        <v>475</v>
      </c>
      <c r="AG27" s="140" t="s">
        <v>212</v>
      </c>
      <c r="AH27" s="140" t="s">
        <v>476</v>
      </c>
      <c r="AI27" s="140" t="s">
        <v>214</v>
      </c>
      <c r="AJ27" s="140" t="s">
        <v>477</v>
      </c>
      <c r="AK27" s="147">
        <f t="shared" si="2"/>
        <v>0.4</v>
      </c>
      <c r="AL27" s="147">
        <f>IF(OR(AA27="Preventivo",AA27="Detectivo"),(V27*AK27),"0")</f>
        <v>8.0000000000000016E-2</v>
      </c>
      <c r="AM27" s="305" t="str">
        <f>IF(AND(AA27="Correctivo",N27="Gestión"),(W27*AK27),"0")</f>
        <v>0</v>
      </c>
      <c r="AN27" s="607">
        <f>IF(S27&lt;&gt;"",S27-SUM(AL27:AL29),"")</f>
        <v>5.04E-2</v>
      </c>
      <c r="AO27" s="609">
        <f>IF(W27&lt;&gt;"",W27-SUM(AM27:AM29),"")</f>
        <v>1</v>
      </c>
      <c r="AP27" s="609">
        <f>AN27*AO27</f>
        <v>5.04E-2</v>
      </c>
      <c r="AQ27" s="593" t="str">
        <f>IF(OR(AND(AN27&lt;=40%,AO27&lt;=20%),AND(AN27&lt;=20%,AO27&lt;=40%)),"Bajo",IF(OR(AND(AN27&gt;40%,AN27&lt;=80%,AO27&lt;=40%),AND(AN27&gt;20%,AN27&lt;=40%,AO27&gt;20%,AO27&lt;=40%),AND(AN27&lt;=60%,AO27&gt;40%,AO27&lt;=60%)),"Moderado",IF(OR(AND(AN27&gt;80%,AO27&lt;=80%),AND(AN27&gt;60%,AN27&lt;=80%,AO27&gt;40%,AO27&lt;=80%),AND(AN27&lt;=60%,AO27&gt;60%,AO27&lt;=80%)),"Alto",IF(AND(AO27&gt;=80%,AO27&lt;=100%),"Extremo",""))))</f>
        <v>Extremo</v>
      </c>
      <c r="AR27" s="593" t="str">
        <f>IF(AQ27="Bajo","Asumir",IF(AQ27="Moderado","Reducir (Mitigar)",IF(AQ27="Alto","Reducir (Mitigar) o Reducir (Transferir) o Evitar ",IF(AQ27="Extremo","Reducir (Mitigar) o Reducir (Transferir) o Evitar "," "))))</f>
        <v xml:space="preserve">Reducir (Mitigar) o Reducir (Transferir) o Evitar </v>
      </c>
      <c r="AS27" s="140" t="s">
        <v>284</v>
      </c>
      <c r="AT27" s="657" t="s">
        <v>656</v>
      </c>
      <c r="AU27" s="659">
        <v>45473</v>
      </c>
      <c r="AV27" s="614" t="s">
        <v>478</v>
      </c>
      <c r="AW27" s="246"/>
      <c r="AX27" s="138"/>
      <c r="AY27" s="140"/>
      <c r="AZ27" s="593"/>
      <c r="BA27" s="593"/>
      <c r="BB27" s="593"/>
      <c r="BC27" s="614"/>
      <c r="BD27" s="236"/>
      <c r="BE27" s="138"/>
      <c r="BF27" s="140"/>
      <c r="BG27" s="593"/>
      <c r="BH27" s="593"/>
      <c r="BI27" s="593"/>
      <c r="BJ27" s="652"/>
      <c r="BK27" s="257"/>
      <c r="BL27" s="138"/>
      <c r="BM27" s="140"/>
      <c r="BN27" s="593"/>
      <c r="BO27" s="593"/>
      <c r="BP27" s="593"/>
      <c r="BQ27" s="654"/>
      <c r="BR27" s="236"/>
      <c r="BS27" s="138"/>
      <c r="BT27" s="140"/>
      <c r="BU27" s="593"/>
      <c r="BV27" s="593"/>
      <c r="BW27" s="593"/>
      <c r="BX27" s="593"/>
      <c r="BY27" s="614"/>
    </row>
    <row r="28" spans="1:78" s="105" customFormat="1" ht="97.5" customHeight="1" x14ac:dyDescent="0.25">
      <c r="A28" s="590"/>
      <c r="B28" s="592"/>
      <c r="C28" s="592"/>
      <c r="D28" s="592"/>
      <c r="E28" s="610"/>
      <c r="F28" s="592"/>
      <c r="G28" s="592"/>
      <c r="H28" s="592"/>
      <c r="I28" s="623"/>
      <c r="J28" s="592"/>
      <c r="K28" s="592"/>
      <c r="L28" s="592"/>
      <c r="M28" s="592"/>
      <c r="N28" s="592"/>
      <c r="O28" s="592"/>
      <c r="P28" s="592"/>
      <c r="Q28" s="610"/>
      <c r="R28" s="592"/>
      <c r="S28" s="592"/>
      <c r="T28" s="592"/>
      <c r="U28" s="592"/>
      <c r="V28" s="592"/>
      <c r="W28" s="606"/>
      <c r="X28" s="606"/>
      <c r="Y28" s="592"/>
      <c r="Z28" s="280" t="s">
        <v>693</v>
      </c>
      <c r="AA28" s="141" t="s">
        <v>206</v>
      </c>
      <c r="AB28" s="142">
        <f t="shared" si="3"/>
        <v>0.15</v>
      </c>
      <c r="AC28" s="141" t="s">
        <v>209</v>
      </c>
      <c r="AD28" s="142">
        <f t="shared" si="1"/>
        <v>0.15</v>
      </c>
      <c r="AE28" s="143" t="s">
        <v>210</v>
      </c>
      <c r="AF28" s="143" t="s">
        <v>479</v>
      </c>
      <c r="AG28" s="143" t="s">
        <v>212</v>
      </c>
      <c r="AH28" s="143" t="s">
        <v>476</v>
      </c>
      <c r="AI28" s="143" t="s">
        <v>214</v>
      </c>
      <c r="AJ28" s="143" t="s">
        <v>480</v>
      </c>
      <c r="AK28" s="148">
        <f t="shared" si="2"/>
        <v>0.3</v>
      </c>
      <c r="AL28" s="148">
        <f>IF(OR(AA28="Preventivo",AA28="Detectivo"),((V27-AL27)*AK28),"0")</f>
        <v>3.5999999999999997E-2</v>
      </c>
      <c r="AM28" s="306" t="str">
        <f>IF(AND(AA28="Correctivo",N27="Gestión"),((W27-AM27)*AK28),"0")</f>
        <v>0</v>
      </c>
      <c r="AN28" s="608"/>
      <c r="AO28" s="592"/>
      <c r="AP28" s="592"/>
      <c r="AQ28" s="592"/>
      <c r="AR28" s="610"/>
      <c r="AS28" s="143"/>
      <c r="AT28" s="658"/>
      <c r="AU28" s="660"/>
      <c r="AV28" s="661"/>
      <c r="AW28" s="247"/>
      <c r="AX28" s="141"/>
      <c r="AY28" s="143"/>
      <c r="AZ28" s="592"/>
      <c r="BA28" s="592"/>
      <c r="BB28" s="592"/>
      <c r="BC28" s="651"/>
      <c r="BD28" s="237"/>
      <c r="BE28" s="141"/>
      <c r="BF28" s="143"/>
      <c r="BG28" s="592"/>
      <c r="BH28" s="592"/>
      <c r="BI28" s="592"/>
      <c r="BJ28" s="653"/>
      <c r="BK28" s="258"/>
      <c r="BL28" s="141"/>
      <c r="BM28" s="143"/>
      <c r="BN28" s="592"/>
      <c r="BO28" s="592"/>
      <c r="BP28" s="592"/>
      <c r="BQ28" s="655"/>
      <c r="BR28" s="237"/>
      <c r="BS28" s="141"/>
      <c r="BT28" s="143"/>
      <c r="BU28" s="592"/>
      <c r="BV28" s="592"/>
      <c r="BW28" s="592"/>
      <c r="BX28" s="592"/>
      <c r="BY28" s="651"/>
    </row>
    <row r="29" spans="1:78" s="105" customFormat="1" ht="128.25" customHeight="1" thickBot="1" x14ac:dyDescent="0.3">
      <c r="A29" s="590"/>
      <c r="B29" s="592"/>
      <c r="C29" s="592"/>
      <c r="D29" s="592"/>
      <c r="E29" s="610"/>
      <c r="F29" s="592"/>
      <c r="G29" s="592"/>
      <c r="H29" s="592"/>
      <c r="I29" s="623"/>
      <c r="J29" s="592"/>
      <c r="K29" s="592"/>
      <c r="L29" s="592"/>
      <c r="M29" s="592"/>
      <c r="N29" s="592"/>
      <c r="O29" s="592"/>
      <c r="P29" s="592"/>
      <c r="Q29" s="610"/>
      <c r="R29" s="592"/>
      <c r="S29" s="592"/>
      <c r="T29" s="592"/>
      <c r="U29" s="592"/>
      <c r="V29" s="592"/>
      <c r="W29" s="606"/>
      <c r="X29" s="606"/>
      <c r="Y29" s="592"/>
      <c r="Z29" s="280" t="s">
        <v>694</v>
      </c>
      <c r="AA29" s="141" t="s">
        <v>205</v>
      </c>
      <c r="AB29" s="142">
        <f t="shared" si="3"/>
        <v>0.25</v>
      </c>
      <c r="AC29" s="141" t="s">
        <v>209</v>
      </c>
      <c r="AD29" s="142">
        <f t="shared" si="1"/>
        <v>0.15</v>
      </c>
      <c r="AE29" s="143" t="s">
        <v>210</v>
      </c>
      <c r="AF29" s="143" t="s">
        <v>481</v>
      </c>
      <c r="AG29" s="143" t="s">
        <v>212</v>
      </c>
      <c r="AH29" s="143" t="s">
        <v>476</v>
      </c>
      <c r="AI29" s="143" t="s">
        <v>214</v>
      </c>
      <c r="AJ29" s="143" t="s">
        <v>482</v>
      </c>
      <c r="AK29" s="148">
        <f t="shared" si="2"/>
        <v>0.4</v>
      </c>
      <c r="AL29" s="148">
        <f>IF(OR(AA29="Preventivo",AA29="Detectivo"),((V27-AL27-AL28)*AK29),"0")</f>
        <v>3.3599999999999998E-2</v>
      </c>
      <c r="AM29" s="307" t="str">
        <f>IF(AND(AA29="Correctivo",N27="Gestión"),((W27-AM27-AM28)*AK29),"0")</f>
        <v>0</v>
      </c>
      <c r="AN29" s="608"/>
      <c r="AO29" s="592"/>
      <c r="AP29" s="592"/>
      <c r="AQ29" s="592"/>
      <c r="AR29" s="610"/>
      <c r="AS29" s="143"/>
      <c r="AT29" s="658"/>
      <c r="AU29" s="660"/>
      <c r="AV29" s="661"/>
      <c r="AW29" s="247"/>
      <c r="AX29" s="141"/>
      <c r="AY29" s="143"/>
      <c r="AZ29" s="592"/>
      <c r="BA29" s="592"/>
      <c r="BB29" s="592"/>
      <c r="BC29" s="651"/>
      <c r="BD29" s="237"/>
      <c r="BE29" s="141"/>
      <c r="BF29" s="143"/>
      <c r="BG29" s="592"/>
      <c r="BH29" s="592"/>
      <c r="BI29" s="592"/>
      <c r="BJ29" s="653"/>
      <c r="BK29" s="258"/>
      <c r="BL29" s="141"/>
      <c r="BM29" s="143"/>
      <c r="BN29" s="592"/>
      <c r="BO29" s="592"/>
      <c r="BP29" s="592"/>
      <c r="BQ29" s="655"/>
      <c r="BR29" s="237"/>
      <c r="BS29" s="141"/>
      <c r="BT29" s="143"/>
      <c r="BU29" s="592"/>
      <c r="BV29" s="592"/>
      <c r="BW29" s="592"/>
      <c r="BX29" s="592"/>
      <c r="BY29" s="651"/>
    </row>
    <row r="30" spans="1:78" s="105" customFormat="1" ht="104.25" customHeight="1" x14ac:dyDescent="0.25">
      <c r="A30" s="543" t="s">
        <v>469</v>
      </c>
      <c r="B30" s="580" t="s">
        <v>336</v>
      </c>
      <c r="C30" s="475" t="s">
        <v>484</v>
      </c>
      <c r="D30" s="581" t="s">
        <v>485</v>
      </c>
      <c r="E30" s="160" t="s">
        <v>486</v>
      </c>
      <c r="F30" s="160" t="s">
        <v>487</v>
      </c>
      <c r="G30" s="475" t="s">
        <v>294</v>
      </c>
      <c r="H30" s="475" t="s">
        <v>325</v>
      </c>
      <c r="I30" s="570" t="s">
        <v>698</v>
      </c>
      <c r="J30" s="475" t="s">
        <v>203</v>
      </c>
      <c r="K30" s="475" t="s">
        <v>203</v>
      </c>
      <c r="L30" s="475" t="s">
        <v>203</v>
      </c>
      <c r="M30" s="475" t="s">
        <v>203</v>
      </c>
      <c r="N30" s="475" t="str">
        <f>IF(AND(J30="Si",K30="Si",L30="Si",M30="Si"),"Corrupción_O_LA_FT",IF(AND(J30="",K30="",L30="",M30=""),"","Gestión"))</f>
        <v>Corrupción_O_LA_FT</v>
      </c>
      <c r="O30" s="475" t="s">
        <v>275</v>
      </c>
      <c r="P30" s="587" t="s">
        <v>425</v>
      </c>
      <c r="Q30" s="491" t="s">
        <v>488</v>
      </c>
      <c r="R30" s="612" t="s">
        <v>292</v>
      </c>
      <c r="S30" s="650">
        <v>0.2</v>
      </c>
      <c r="T30" s="573" t="str">
        <f>IF(N30="Gestión",HYPERLINK("#"&amp;"Matriz_de_Riesgos!B$263","Clic para Calificar"),IF(N30="Corrupción_O_LA_FT",HYPERLINK("#"&amp;"Matriz_de_Riesgos!A$503","Clic para Calificar"),""))</f>
        <v>Clic para Calificar</v>
      </c>
      <c r="U30" s="557" t="s">
        <v>489</v>
      </c>
      <c r="V30" s="558">
        <f>S30</f>
        <v>0.2</v>
      </c>
      <c r="W30" s="578">
        <v>0.8</v>
      </c>
      <c r="X30" s="662">
        <f>S30*W30</f>
        <v>0.16000000000000003</v>
      </c>
      <c r="Y30" s="475" t="str">
        <f>IF(OR(AND(V30&lt;=40%,W30&lt;=20%),AND(V30&lt;=20%,W30&lt;=40%)),"Bajo",IF(OR(AND(V30&gt;40%,V30&lt;=80%,W30&lt;=40%),AND(V30&gt;20%,V30&lt;=40%,W30&gt;20%,W30&lt;=40%),AND(V30&lt;=60%,W30&gt;40%,W30&lt;=60%)),"Moderado",IF(OR(AND(V30&gt;80%,W30&lt;=80%),AND(V30&gt;60%,V30&lt;=80%,W30&gt;40%,W30&lt;=80%),AND(V30&lt;=60%,W30&gt;60%,W30&lt;=80%)),"Alto",IF(AND(W30&gt;=80%,W30&lt;=100%),"Extremo",""))))</f>
        <v>Alto</v>
      </c>
      <c r="Z30" s="177" t="s">
        <v>696</v>
      </c>
      <c r="AA30" s="160" t="s">
        <v>205</v>
      </c>
      <c r="AB30" s="205">
        <f t="shared" si="3"/>
        <v>0.25</v>
      </c>
      <c r="AC30" s="160" t="s">
        <v>209</v>
      </c>
      <c r="AD30" s="205">
        <f t="shared" si="1"/>
        <v>0.15</v>
      </c>
      <c r="AE30" s="162" t="s">
        <v>210</v>
      </c>
      <c r="AF30" s="162" t="s">
        <v>490</v>
      </c>
      <c r="AG30" s="162" t="s">
        <v>212</v>
      </c>
      <c r="AH30" s="162" t="s">
        <v>466</v>
      </c>
      <c r="AI30" s="162" t="s">
        <v>214</v>
      </c>
      <c r="AJ30" s="162" t="s">
        <v>491</v>
      </c>
      <c r="AK30" s="161">
        <f t="shared" si="2"/>
        <v>0.4</v>
      </c>
      <c r="AL30" s="161">
        <f>IF(OR(AA30="Preventivo",AA30="Detectivo"),(V30*AK30),"0")</f>
        <v>8.0000000000000016E-2</v>
      </c>
      <c r="AM30" s="308" t="str">
        <f>IF(AND(AA30="Correctivo",N30="Gestión"),(W30*AK30),"0")</f>
        <v>0</v>
      </c>
      <c r="AN30" s="775">
        <f>IF(S30&lt;&gt;"",S30-SUM(AL30:AL31),"")</f>
        <v>8.3999999999999991E-2</v>
      </c>
      <c r="AO30" s="558">
        <f>IF(W30&lt;&gt;"",W30-SUM(AM30:AM31),"")</f>
        <v>0.8</v>
      </c>
      <c r="AP30" s="558">
        <f>AN30*AO30</f>
        <v>6.7199999999999996E-2</v>
      </c>
      <c r="AQ30" s="475" t="str">
        <f>IF(OR(AND(AN30&lt;=40%,AO30&lt;=20%),AND(AN30&lt;=20%,AO30&lt;=40%)),"Bajo",IF(OR(AND(AN30&gt;40%,AN30&lt;=80%,AO30&lt;=40%),AND(AN30&gt;20%,AN30&lt;=40%,AO30&gt;20%,AO30&lt;=40%),AND(AN30&lt;=60%,AO30&gt;40%,AO30&lt;=60%)),"Moderado",IF(OR(AND(AN30&gt;80%,AO30&lt;=80%),AND(AN30&gt;60%,AN30&lt;=80%,AO30&gt;40%,AO30&lt;=80%),AND(AN30&lt;=60%,AO30&gt;60%,AO30&lt;=80%)),"Alto",IF(AND(AO30&gt;=80%,AO30&lt;=100%),"Extremo",""))))</f>
        <v>Alto</v>
      </c>
      <c r="AR30" s="475" t="str">
        <f>IF(AQ30="Bajo","Asumir",IF(AQ30="Moderado","Reducir (Mitigar)",IF(AQ30="Alto","Reducir (Mitigar) o Reducir (Transferir) o Evitar ",IF(AQ30="Extremo","Reducir (Mitigar) o Reducir (Transferir) o Evitar "," "))))</f>
        <v xml:space="preserve">Reducir (Mitigar) o Reducir (Transferir) o Evitar </v>
      </c>
      <c r="AS30" s="160" t="s">
        <v>288</v>
      </c>
      <c r="AT30" s="177" t="s">
        <v>704</v>
      </c>
      <c r="AU30" s="296">
        <v>45475</v>
      </c>
      <c r="AV30" s="481" t="s">
        <v>492</v>
      </c>
      <c r="AW30" s="248"/>
      <c r="AX30" s="160"/>
      <c r="AY30" s="162"/>
      <c r="AZ30" s="475"/>
      <c r="BA30" s="475"/>
      <c r="BB30" s="475"/>
      <c r="BC30" s="481"/>
      <c r="BD30" s="238"/>
      <c r="BE30" s="160"/>
      <c r="BF30" s="162"/>
      <c r="BG30" s="475"/>
      <c r="BH30" s="475"/>
      <c r="BI30" s="475"/>
      <c r="BJ30" s="478"/>
      <c r="BK30" s="259"/>
      <c r="BL30" s="160"/>
      <c r="BM30" s="162"/>
      <c r="BN30" s="475"/>
      <c r="BO30" s="475"/>
      <c r="BP30" s="475"/>
      <c r="BQ30" s="472"/>
      <c r="BR30" s="238"/>
      <c r="BS30" s="160"/>
      <c r="BT30" s="162"/>
      <c r="BU30" s="475"/>
      <c r="BV30" s="475"/>
      <c r="BW30" s="475"/>
      <c r="BX30" s="475"/>
      <c r="BY30" s="472"/>
      <c r="BZ30" s="158"/>
    </row>
    <row r="31" spans="1:78" s="105" customFormat="1" ht="156.75" customHeight="1" thickBot="1" x14ac:dyDescent="0.3">
      <c r="A31" s="566"/>
      <c r="B31" s="476"/>
      <c r="C31" s="476"/>
      <c r="D31" s="476"/>
      <c r="E31" s="104"/>
      <c r="F31" s="104" t="s">
        <v>493</v>
      </c>
      <c r="G31" s="476"/>
      <c r="H31" s="476"/>
      <c r="I31" s="571"/>
      <c r="J31" s="476"/>
      <c r="K31" s="476"/>
      <c r="L31" s="476"/>
      <c r="M31" s="476"/>
      <c r="N31" s="476"/>
      <c r="O31" s="476"/>
      <c r="P31" s="476"/>
      <c r="Q31" s="611"/>
      <c r="R31" s="613"/>
      <c r="S31" s="476"/>
      <c r="T31" s="476"/>
      <c r="U31" s="476"/>
      <c r="V31" s="476"/>
      <c r="W31" s="585"/>
      <c r="X31" s="663"/>
      <c r="Y31" s="574"/>
      <c r="Z31" s="178" t="s">
        <v>697</v>
      </c>
      <c r="AA31" s="104" t="s">
        <v>206</v>
      </c>
      <c r="AB31" s="206">
        <f t="shared" si="3"/>
        <v>0.15</v>
      </c>
      <c r="AC31" s="104" t="s">
        <v>209</v>
      </c>
      <c r="AD31" s="206">
        <f t="shared" si="1"/>
        <v>0.15</v>
      </c>
      <c r="AE31" s="74" t="s">
        <v>210</v>
      </c>
      <c r="AF31" s="74" t="s">
        <v>490</v>
      </c>
      <c r="AG31" s="74" t="s">
        <v>212</v>
      </c>
      <c r="AH31" s="74" t="s">
        <v>466</v>
      </c>
      <c r="AI31" s="74" t="s">
        <v>214</v>
      </c>
      <c r="AJ31" s="74" t="s">
        <v>491</v>
      </c>
      <c r="AK31" s="164">
        <f>AB31+AD31</f>
        <v>0.3</v>
      </c>
      <c r="AL31" s="164">
        <f>IF(OR(AA31="Preventivo",AA31="Detectivo"),((V30-AL30)*AK31),"0")</f>
        <v>3.5999999999999997E-2</v>
      </c>
      <c r="AM31" s="309" t="str">
        <f>IF(AND(AA31="Correctivo",N30="Gestión"),((W30-AM30)*AK31),"0")</f>
        <v>0</v>
      </c>
      <c r="AN31" s="776"/>
      <c r="AO31" s="656"/>
      <c r="AP31" s="656"/>
      <c r="AQ31" s="574"/>
      <c r="AR31" s="574"/>
      <c r="AS31" s="104"/>
      <c r="AT31" s="178"/>
      <c r="AU31" s="297"/>
      <c r="AV31" s="501"/>
      <c r="AW31" s="249"/>
      <c r="AX31" s="104"/>
      <c r="AY31" s="74"/>
      <c r="AZ31" s="476"/>
      <c r="BA31" s="476"/>
      <c r="BB31" s="476"/>
      <c r="BC31" s="482"/>
      <c r="BD31" s="239"/>
      <c r="BE31" s="104"/>
      <c r="BF31" s="74"/>
      <c r="BG31" s="476"/>
      <c r="BH31" s="476"/>
      <c r="BI31" s="476"/>
      <c r="BJ31" s="479"/>
      <c r="BK31" s="260"/>
      <c r="BL31" s="104"/>
      <c r="BM31" s="74"/>
      <c r="BN31" s="476"/>
      <c r="BO31" s="476"/>
      <c r="BP31" s="476"/>
      <c r="BQ31" s="473"/>
      <c r="BR31" s="239"/>
      <c r="BS31" s="104"/>
      <c r="BT31" s="74"/>
      <c r="BU31" s="476"/>
      <c r="BV31" s="476"/>
      <c r="BW31" s="476"/>
      <c r="BX31" s="476"/>
      <c r="BY31" s="473"/>
      <c r="BZ31" s="158"/>
    </row>
    <row r="32" spans="1:78" s="105" customFormat="1" ht="189.75" customHeight="1" thickBot="1" x14ac:dyDescent="0.3">
      <c r="A32" s="618" t="s">
        <v>472</v>
      </c>
      <c r="B32" s="580" t="s">
        <v>328</v>
      </c>
      <c r="C32" s="491" t="s">
        <v>495</v>
      </c>
      <c r="D32" s="491" t="s">
        <v>496</v>
      </c>
      <c r="E32" s="183" t="s">
        <v>643</v>
      </c>
      <c r="F32" s="167" t="s">
        <v>644</v>
      </c>
      <c r="G32" s="587" t="s">
        <v>294</v>
      </c>
      <c r="H32" s="491" t="s">
        <v>345</v>
      </c>
      <c r="I32" s="570" t="s">
        <v>699</v>
      </c>
      <c r="J32" s="587" t="s">
        <v>203</v>
      </c>
      <c r="K32" s="587" t="s">
        <v>203</v>
      </c>
      <c r="L32" s="587" t="s">
        <v>203</v>
      </c>
      <c r="M32" s="587" t="s">
        <v>203</v>
      </c>
      <c r="N32" s="587" t="s">
        <v>304</v>
      </c>
      <c r="O32" s="587" t="s">
        <v>275</v>
      </c>
      <c r="P32" s="491" t="s">
        <v>497</v>
      </c>
      <c r="Q32" s="491" t="s">
        <v>302</v>
      </c>
      <c r="R32" s="586" t="s">
        <v>301</v>
      </c>
      <c r="S32" s="650">
        <v>0.6</v>
      </c>
      <c r="T32" s="573" t="str">
        <f>IF(N32="Gestión",HYPERLINK("#"&amp;"Matriz_de_Riesgos!B$263","Clic para Calificar"),IF(N32="Corrupción_O_LA_FT",HYPERLINK("#"&amp;"Matriz_de_Riesgos!A$503","Clic para Calificar"),""))</f>
        <v>Clic para Calificar</v>
      </c>
      <c r="U32" s="649" t="s">
        <v>489</v>
      </c>
      <c r="V32" s="588">
        <f>S32</f>
        <v>0.6</v>
      </c>
      <c r="W32" s="578">
        <v>0.8</v>
      </c>
      <c r="X32" s="631">
        <v>0.48</v>
      </c>
      <c r="Y32" s="475" t="s">
        <v>321</v>
      </c>
      <c r="Z32" s="177" t="s">
        <v>700</v>
      </c>
      <c r="AA32" s="199" t="s">
        <v>205</v>
      </c>
      <c r="AB32" s="207">
        <v>0.25</v>
      </c>
      <c r="AC32" s="199" t="s">
        <v>209</v>
      </c>
      <c r="AD32" s="220">
        <v>0.15</v>
      </c>
      <c r="AE32" s="224" t="s">
        <v>211</v>
      </c>
      <c r="AF32" s="224" t="s">
        <v>498</v>
      </c>
      <c r="AG32" s="224" t="s">
        <v>212</v>
      </c>
      <c r="AH32" s="224" t="s">
        <v>466</v>
      </c>
      <c r="AI32" s="224" t="s">
        <v>214</v>
      </c>
      <c r="AJ32" s="224" t="s">
        <v>664</v>
      </c>
      <c r="AK32" s="168">
        <f>AB32+AD32</f>
        <v>0.4</v>
      </c>
      <c r="AL32" s="147">
        <f>IF(OR(AA32="Preventivo",AA32="Detectivo"),(V32*AK32),"0")</f>
        <v>0.24</v>
      </c>
      <c r="AM32" s="311">
        <v>0</v>
      </c>
      <c r="AN32" s="775">
        <f>IF(S32&lt;&gt;"",S32-SUM(AL32:AL33),"")</f>
        <v>0.36</v>
      </c>
      <c r="AO32" s="558">
        <f>IF(W32&lt;&gt;"",W32-SUM(AM32:AM33),"")</f>
        <v>0.8</v>
      </c>
      <c r="AP32" s="558">
        <f>AN32*AO32</f>
        <v>0.28799999999999998</v>
      </c>
      <c r="AQ32" s="475" t="s">
        <v>321</v>
      </c>
      <c r="AR32" s="475" t="s">
        <v>499</v>
      </c>
      <c r="AS32" s="167" t="s">
        <v>288</v>
      </c>
      <c r="AT32" s="331" t="s">
        <v>665</v>
      </c>
      <c r="AU32" s="298">
        <v>45473</v>
      </c>
      <c r="AV32" s="481" t="s">
        <v>500</v>
      </c>
      <c r="AW32" s="251"/>
      <c r="AX32" s="160"/>
      <c r="AY32" s="162"/>
      <c r="AZ32" s="475"/>
      <c r="BA32" s="475"/>
      <c r="BB32" s="475"/>
      <c r="BC32" s="481"/>
      <c r="BD32" s="238"/>
      <c r="BE32" s="160"/>
      <c r="BF32" s="162"/>
      <c r="BG32" s="475"/>
      <c r="BH32" s="475"/>
      <c r="BI32" s="475"/>
      <c r="BJ32" s="478"/>
      <c r="BK32" s="259"/>
      <c r="BL32" s="160"/>
      <c r="BM32" s="162"/>
      <c r="BN32" s="475"/>
      <c r="BO32" s="475"/>
      <c r="BP32" s="475"/>
      <c r="BQ32" s="472"/>
      <c r="BR32" s="238"/>
      <c r="BS32" s="160"/>
      <c r="BT32" s="162"/>
      <c r="BU32" s="475"/>
      <c r="BV32" s="475"/>
      <c r="BW32" s="475"/>
      <c r="BX32" s="472"/>
      <c r="BY32" s="554"/>
    </row>
    <row r="33" spans="1:78" s="105" customFormat="1" ht="152.25" customHeight="1" thickBot="1" x14ac:dyDescent="0.3">
      <c r="A33" s="566"/>
      <c r="B33" s="476"/>
      <c r="C33" s="512"/>
      <c r="D33" s="512"/>
      <c r="E33" s="169"/>
      <c r="F33" s="170" t="s">
        <v>645</v>
      </c>
      <c r="G33" s="476"/>
      <c r="H33" s="512"/>
      <c r="I33" s="571"/>
      <c r="J33" s="476"/>
      <c r="K33" s="476"/>
      <c r="L33" s="476"/>
      <c r="M33" s="476"/>
      <c r="N33" s="476"/>
      <c r="O33" s="476"/>
      <c r="P33" s="512"/>
      <c r="Q33" s="512"/>
      <c r="R33" s="476"/>
      <c r="S33" s="476"/>
      <c r="T33" s="476"/>
      <c r="U33" s="476"/>
      <c r="V33" s="476"/>
      <c r="W33" s="585"/>
      <c r="X33" s="632"/>
      <c r="Y33" s="476"/>
      <c r="Z33" s="178"/>
      <c r="AA33" s="172"/>
      <c r="AB33" s="208"/>
      <c r="AC33" s="172"/>
      <c r="AD33" s="221"/>
      <c r="AE33" s="180"/>
      <c r="AF33" s="180"/>
      <c r="AG33" s="180"/>
      <c r="AH33" s="180"/>
      <c r="AI33" s="180"/>
      <c r="AJ33" s="180"/>
      <c r="AK33" s="168">
        <f>AB33+AD33</f>
        <v>0</v>
      </c>
      <c r="AL33" s="171">
        <v>0</v>
      </c>
      <c r="AM33" s="312">
        <v>0</v>
      </c>
      <c r="AN33" s="776"/>
      <c r="AO33" s="656"/>
      <c r="AP33" s="476"/>
      <c r="AQ33" s="476"/>
      <c r="AR33" s="512"/>
      <c r="AS33" s="170"/>
      <c r="AT33" s="178" t="s">
        <v>705</v>
      </c>
      <c r="AU33" s="299">
        <v>45473</v>
      </c>
      <c r="AV33" s="501"/>
      <c r="AW33" s="252"/>
      <c r="AX33" s="104"/>
      <c r="AY33" s="74"/>
      <c r="AZ33" s="476"/>
      <c r="BA33" s="476"/>
      <c r="BB33" s="476"/>
      <c r="BC33" s="482"/>
      <c r="BD33" s="239"/>
      <c r="BE33" s="104"/>
      <c r="BF33" s="74"/>
      <c r="BG33" s="476"/>
      <c r="BH33" s="476"/>
      <c r="BI33" s="476"/>
      <c r="BJ33" s="479"/>
      <c r="BK33" s="260"/>
      <c r="BL33" s="104"/>
      <c r="BM33" s="74"/>
      <c r="BN33" s="476"/>
      <c r="BO33" s="476"/>
      <c r="BP33" s="476"/>
      <c r="BQ33" s="473"/>
      <c r="BR33" s="239"/>
      <c r="BS33" s="104"/>
      <c r="BT33" s="74"/>
      <c r="BU33" s="476"/>
      <c r="BV33" s="476"/>
      <c r="BW33" s="476"/>
      <c r="BX33" s="473"/>
      <c r="BY33" s="648"/>
    </row>
    <row r="34" spans="1:78" s="105" customFormat="1" ht="174" customHeight="1" x14ac:dyDescent="0.25">
      <c r="A34" s="618" t="s">
        <v>483</v>
      </c>
      <c r="B34" s="580" t="s">
        <v>330</v>
      </c>
      <c r="C34" s="491" t="s">
        <v>503</v>
      </c>
      <c r="D34" s="491" t="s">
        <v>641</v>
      </c>
      <c r="E34" s="167" t="s">
        <v>666</v>
      </c>
      <c r="F34" s="167" t="s">
        <v>667</v>
      </c>
      <c r="G34" s="491" t="s">
        <v>295</v>
      </c>
      <c r="H34" s="491" t="s">
        <v>348</v>
      </c>
      <c r="I34" s="570" t="s">
        <v>706</v>
      </c>
      <c r="J34" s="491" t="s">
        <v>203</v>
      </c>
      <c r="K34" s="491" t="s">
        <v>203</v>
      </c>
      <c r="L34" s="491" t="s">
        <v>203</v>
      </c>
      <c r="M34" s="491" t="s">
        <v>203</v>
      </c>
      <c r="N34" s="491" t="s">
        <v>304</v>
      </c>
      <c r="O34" s="491" t="s">
        <v>275</v>
      </c>
      <c r="P34" s="587" t="s">
        <v>425</v>
      </c>
      <c r="Q34" s="491" t="s">
        <v>488</v>
      </c>
      <c r="R34" s="619" t="s">
        <v>292</v>
      </c>
      <c r="S34" s="582">
        <v>0.2</v>
      </c>
      <c r="T34" s="573" t="str">
        <f>IF(N34="Gestión",HYPERLINK("#"&amp;"Matriz_de_Riesgos!B$263","Clic para Calificar"),IF(N34="Corrupción_O_LA_FT",HYPERLINK("#"&amp;"Matriz_de_Riesgos!A$503","Clic para Calificar"),""))</f>
        <v>Clic para Calificar</v>
      </c>
      <c r="U34" s="583" t="s">
        <v>489</v>
      </c>
      <c r="V34" s="584">
        <f>S34</f>
        <v>0.2</v>
      </c>
      <c r="W34" s="578">
        <f>IF(U34="Catastrófico",100%,IF(U34="Mayor",80%,IF(U34="Moderado",60%,IF(U34="Menor",40%,IF(U34="Leve",20%,"")))))</f>
        <v>0.8</v>
      </c>
      <c r="X34" s="662">
        <f>S34*W34</f>
        <v>0.16000000000000003</v>
      </c>
      <c r="Y34" s="475" t="str">
        <f>IF(OR(AND(V34&lt;=40%,W34&lt;=20%),AND(V34&lt;=20%,W34&lt;=40%)),"Bajo",IF(OR(AND(V34&gt;40%,V34&lt;=80%,W34&lt;=40%),AND(V34&gt;20%,V34&lt;=40%,W34&gt;20%,W34&lt;=40%),AND(V34&lt;=60%,W34&gt;40%,W34&lt;=60%)),"Moderado",IF(OR(AND(V34&gt;80%,W34&lt;=80%),AND(V34&gt;60%,V34&lt;=80%,W34&gt;40%,W34&lt;=80%),AND(V34&lt;=60%,W34&gt;60%,W34&lt;=80%)),"Alto",IF(AND(W34&gt;=80%,W34&lt;=100%),"Extremo",""))))</f>
        <v>Alto</v>
      </c>
      <c r="Z34" s="342" t="s">
        <v>707</v>
      </c>
      <c r="AA34" s="160" t="s">
        <v>205</v>
      </c>
      <c r="AB34" s="210">
        <f>IF(AA34="Preventivo",25%,IF(AA34="Detectivo",15%,IF(AA34="Correctivo",10%,"")))</f>
        <v>0.25</v>
      </c>
      <c r="AC34" s="160" t="s">
        <v>209</v>
      </c>
      <c r="AD34" s="210">
        <f>IF(AC34="Automático",25%,IF(AC34="Manual",15%,""))</f>
        <v>0.15</v>
      </c>
      <c r="AE34" s="162" t="s">
        <v>210</v>
      </c>
      <c r="AF34" s="162" t="s">
        <v>642</v>
      </c>
      <c r="AG34" s="162" t="s">
        <v>212</v>
      </c>
      <c r="AH34" s="162" t="s">
        <v>466</v>
      </c>
      <c r="AI34" s="162" t="s">
        <v>214</v>
      </c>
      <c r="AJ34" s="162" t="s">
        <v>669</v>
      </c>
      <c r="AK34" s="161">
        <f>AB34+AD34</f>
        <v>0.4</v>
      </c>
      <c r="AL34" s="161">
        <f>IF(OR(AA34="Preventivo",AA34="Detectivo"),(V34*AK34),"0")</f>
        <v>8.0000000000000016E-2</v>
      </c>
      <c r="AM34" s="308" t="str">
        <f>IF(AND(AA34="Correctivo",N34="Gestión"),(W34*AK34),"0")</f>
        <v>0</v>
      </c>
      <c r="AN34" s="558">
        <f>IF(S34&lt;&gt;"",S34-SUM(AL34:AL35),"")</f>
        <v>7.2000000000000008E-2</v>
      </c>
      <c r="AO34" s="558">
        <f>IF(W34&lt;&gt;"",W34-SUM(AM34:AM35),"")</f>
        <v>0.8</v>
      </c>
      <c r="AP34" s="558">
        <f>AN34*AO34</f>
        <v>5.7600000000000012E-2</v>
      </c>
      <c r="AQ34" s="475" t="str">
        <f>IF(OR(AND(AN34&lt;=40%,AO34&lt;=20%),AND(AN34&lt;=20%,AO34&lt;=40%)),"Bajo",IF(OR(AND(AN34&gt;40%,AN34&lt;=80%,AO34&lt;=40%),AND(AN34&gt;20%,AN34&lt;=40%,AO34&gt;20%,AO34&lt;=40%),AND(AN34&lt;=60%,AO34&gt;40%,AO34&lt;=60%)),"Moderado",IF(OR(AND(AN34&gt;80%,AO34&lt;=80%),AND(AN34&gt;60%,AN34&lt;=80%,AO34&gt;40%,AO34&lt;=80%),AND(AN34&lt;=60%,AO34&gt;60%,AO34&lt;=80%)),"Alto",IF(AND(AO34&gt;=80%,AO34&lt;=100%),"Extremo",""))))</f>
        <v>Alto</v>
      </c>
      <c r="AR34" s="475" t="str">
        <f>IF(AQ34="Bajo","Asumir",IF(AQ34="Moderado","Reducir (Mitigar)",IF(AQ34="Alto","Reducir (Mitigar) o Reducir (Transferir) o Evitar ",IF(AQ34="Extremo","Reducir (Mitigar) o Reducir (Transferir) o Evitar "," "))))</f>
        <v xml:space="preserve">Reducir (Mitigar) o Reducir (Transferir) o Evitar </v>
      </c>
      <c r="AS34" s="475" t="s">
        <v>288</v>
      </c>
      <c r="AT34" s="177" t="s">
        <v>671</v>
      </c>
      <c r="AU34" s="296">
        <v>45657</v>
      </c>
      <c r="AV34" s="575" t="s">
        <v>504</v>
      </c>
      <c r="AW34" s="248"/>
      <c r="AX34" s="160"/>
      <c r="AY34" s="162"/>
      <c r="AZ34" s="475"/>
      <c r="BA34" s="475"/>
      <c r="BB34" s="475"/>
      <c r="BC34" s="481"/>
      <c r="BD34" s="238"/>
      <c r="BE34" s="160"/>
      <c r="BF34" s="162"/>
      <c r="BG34" s="475"/>
      <c r="BH34" s="475"/>
      <c r="BI34" s="475"/>
      <c r="BJ34" s="478"/>
      <c r="BK34" s="259"/>
      <c r="BL34" s="160"/>
      <c r="BM34" s="162"/>
      <c r="BN34" s="475"/>
      <c r="BO34" s="475"/>
      <c r="BP34" s="475"/>
      <c r="BQ34" s="472"/>
      <c r="BR34" s="238"/>
      <c r="BS34" s="160"/>
      <c r="BT34" s="162"/>
      <c r="BU34" s="475"/>
      <c r="BV34" s="475"/>
      <c r="BW34" s="475"/>
      <c r="BX34" s="475"/>
      <c r="BY34" s="472"/>
      <c r="BZ34" s="158"/>
    </row>
    <row r="35" spans="1:78" s="105" customFormat="1" ht="141.75" customHeight="1" x14ac:dyDescent="0.25">
      <c r="A35" s="566"/>
      <c r="B35" s="476"/>
      <c r="C35" s="476"/>
      <c r="D35" s="476"/>
      <c r="E35" s="338"/>
      <c r="F35" s="169" t="s">
        <v>668</v>
      </c>
      <c r="G35" s="476"/>
      <c r="H35" s="476"/>
      <c r="I35" s="571"/>
      <c r="J35" s="476"/>
      <c r="K35" s="476"/>
      <c r="L35" s="476"/>
      <c r="M35" s="476"/>
      <c r="N35" s="476"/>
      <c r="O35" s="476"/>
      <c r="P35" s="476"/>
      <c r="Q35" s="476"/>
      <c r="R35" s="476"/>
      <c r="S35" s="476"/>
      <c r="T35" s="476"/>
      <c r="U35" s="476"/>
      <c r="V35" s="476"/>
      <c r="W35" s="585"/>
      <c r="X35" s="663"/>
      <c r="Y35" s="476"/>
      <c r="Z35" s="334" t="s">
        <v>709</v>
      </c>
      <c r="AA35" s="104" t="s">
        <v>205</v>
      </c>
      <c r="AB35" s="211">
        <f>IF(AA35="Preventivo",25%,IF(AA35="Detectivo",15%,IF(AA35="Correctivo",10%,"")))</f>
        <v>0.25</v>
      </c>
      <c r="AC35" s="104" t="s">
        <v>209</v>
      </c>
      <c r="AD35" s="211">
        <f>IF(AC35="Automático",25%,IF(AC35="Manual",15%,""))</f>
        <v>0.15</v>
      </c>
      <c r="AE35" s="74" t="s">
        <v>210</v>
      </c>
      <c r="AF35" s="74" t="s">
        <v>642</v>
      </c>
      <c r="AG35" s="74" t="s">
        <v>212</v>
      </c>
      <c r="AH35" s="74" t="s">
        <v>466</v>
      </c>
      <c r="AI35" s="74" t="s">
        <v>214</v>
      </c>
      <c r="AJ35" s="74" t="s">
        <v>670</v>
      </c>
      <c r="AK35" s="164">
        <f>AB35+AD35</f>
        <v>0.4</v>
      </c>
      <c r="AL35" s="164">
        <f>IF(OR(AA35="Preventivo",AA35="Detectivo"),((V34-AL34)*AK35),"0")</f>
        <v>4.8000000000000001E-2</v>
      </c>
      <c r="AM35" s="309" t="str">
        <f>IF(AND(AA35="Correctivo",N34="Gestión"),((W34-AM34)*AK35),"0")</f>
        <v>0</v>
      </c>
      <c r="AN35" s="476"/>
      <c r="AO35" s="476"/>
      <c r="AP35" s="476"/>
      <c r="AQ35" s="476"/>
      <c r="AR35" s="574"/>
      <c r="AS35" s="574"/>
      <c r="AT35" s="178"/>
      <c r="AU35" s="300"/>
      <c r="AV35" s="576"/>
      <c r="AW35" s="249"/>
      <c r="AX35" s="104"/>
      <c r="AY35" s="74"/>
      <c r="AZ35" s="476"/>
      <c r="BA35" s="476"/>
      <c r="BB35" s="476"/>
      <c r="BC35" s="482"/>
      <c r="BD35" s="239"/>
      <c r="BE35" s="104"/>
      <c r="BF35" s="74"/>
      <c r="BG35" s="476"/>
      <c r="BH35" s="476"/>
      <c r="BI35" s="476"/>
      <c r="BJ35" s="479"/>
      <c r="BK35" s="260"/>
      <c r="BL35" s="104"/>
      <c r="BM35" s="74"/>
      <c r="BN35" s="476"/>
      <c r="BO35" s="476"/>
      <c r="BP35" s="476"/>
      <c r="BQ35" s="473"/>
      <c r="BR35" s="239"/>
      <c r="BS35" s="104"/>
      <c r="BT35" s="74"/>
      <c r="BU35" s="476"/>
      <c r="BV35" s="476"/>
      <c r="BW35" s="476"/>
      <c r="BX35" s="476"/>
      <c r="BY35" s="473"/>
      <c r="BZ35" s="158"/>
    </row>
    <row r="36" spans="1:78" s="105" customFormat="1" ht="185.25" customHeight="1" thickBot="1" x14ac:dyDescent="0.3">
      <c r="A36" s="566"/>
      <c r="B36" s="476"/>
      <c r="C36" s="476"/>
      <c r="D36" s="476"/>
      <c r="E36" s="339"/>
      <c r="F36" s="341"/>
      <c r="G36" s="476"/>
      <c r="H36" s="476"/>
      <c r="I36" s="571"/>
      <c r="J36" s="476"/>
      <c r="K36" s="476"/>
      <c r="L36" s="476"/>
      <c r="M36" s="476"/>
      <c r="N36" s="476"/>
      <c r="O36" s="476"/>
      <c r="P36" s="476"/>
      <c r="Q36" s="476"/>
      <c r="R36" s="476"/>
      <c r="S36" s="476"/>
      <c r="T36" s="476"/>
      <c r="U36" s="476"/>
      <c r="V36" s="476"/>
      <c r="W36" s="585"/>
      <c r="X36" s="663"/>
      <c r="Y36" s="476"/>
      <c r="Z36" s="334" t="s">
        <v>708</v>
      </c>
      <c r="AA36" s="104" t="s">
        <v>205</v>
      </c>
      <c r="AB36" s="211">
        <f>IF(AA36="Preventivo",25%,IF(AA36="Detectivo",15%,IF(AA36="Correctivo",10%,"")))</f>
        <v>0.25</v>
      </c>
      <c r="AC36" s="104" t="s">
        <v>209</v>
      </c>
      <c r="AD36" s="211">
        <f>IF(AC36="Automático",25%,IF(AC36="Manual",15%,""))</f>
        <v>0.15</v>
      </c>
      <c r="AE36" s="180" t="s">
        <v>210</v>
      </c>
      <c r="AF36" s="180" t="s">
        <v>642</v>
      </c>
      <c r="AG36" s="180" t="s">
        <v>212</v>
      </c>
      <c r="AH36" s="74" t="s">
        <v>466</v>
      </c>
      <c r="AI36" s="74" t="s">
        <v>214</v>
      </c>
      <c r="AJ36" s="74" t="s">
        <v>669</v>
      </c>
      <c r="AK36" s="179">
        <v>0</v>
      </c>
      <c r="AL36" s="179">
        <v>0</v>
      </c>
      <c r="AM36" s="314"/>
      <c r="AN36" s="476"/>
      <c r="AO36" s="476"/>
      <c r="AP36" s="476"/>
      <c r="AQ36" s="476"/>
      <c r="AR36" s="574"/>
      <c r="AS36" s="104"/>
      <c r="AT36" s="178" t="s">
        <v>672</v>
      </c>
      <c r="AU36" s="300">
        <v>45473</v>
      </c>
      <c r="AV36" s="244"/>
      <c r="AW36" s="249"/>
      <c r="AX36" s="104"/>
      <c r="AY36" s="74"/>
      <c r="AZ36" s="476"/>
      <c r="BA36" s="476"/>
      <c r="BB36" s="476"/>
      <c r="BC36" s="482"/>
      <c r="BD36" s="239"/>
      <c r="BE36" s="104"/>
      <c r="BF36" s="74"/>
      <c r="BG36" s="476"/>
      <c r="BH36" s="476"/>
      <c r="BI36" s="476"/>
      <c r="BJ36" s="479"/>
      <c r="BK36" s="260"/>
      <c r="BL36" s="104"/>
      <c r="BM36" s="74"/>
      <c r="BN36" s="476"/>
      <c r="BO36" s="476"/>
      <c r="BP36" s="476"/>
      <c r="BQ36" s="473"/>
      <c r="BR36" s="239"/>
      <c r="BS36" s="104"/>
      <c r="BT36" s="74"/>
      <c r="BU36" s="476"/>
      <c r="BV36" s="476"/>
      <c r="BW36" s="476"/>
      <c r="BX36" s="476"/>
      <c r="BY36" s="473"/>
      <c r="BZ36" s="158"/>
    </row>
    <row r="37" spans="1:78" s="105" customFormat="1" ht="85.5" customHeight="1" thickBot="1" x14ac:dyDescent="0.35">
      <c r="A37" s="543" t="s">
        <v>494</v>
      </c>
      <c r="B37" s="580" t="s">
        <v>506</v>
      </c>
      <c r="C37" s="491" t="s">
        <v>507</v>
      </c>
      <c r="D37" s="491" t="s">
        <v>508</v>
      </c>
      <c r="E37" s="167" t="s">
        <v>509</v>
      </c>
      <c r="F37" s="167" t="s">
        <v>510</v>
      </c>
      <c r="G37" s="491" t="s">
        <v>295</v>
      </c>
      <c r="H37" s="491" t="s">
        <v>345</v>
      </c>
      <c r="I37" s="570" t="s">
        <v>710</v>
      </c>
      <c r="J37" s="491" t="s">
        <v>203</v>
      </c>
      <c r="K37" s="491" t="s">
        <v>203</v>
      </c>
      <c r="L37" s="491" t="s">
        <v>203</v>
      </c>
      <c r="M37" s="491" t="s">
        <v>203</v>
      </c>
      <c r="N37" s="491" t="s">
        <v>304</v>
      </c>
      <c r="O37" s="491" t="s">
        <v>275</v>
      </c>
      <c r="P37" s="587" t="s">
        <v>425</v>
      </c>
      <c r="Q37" s="491" t="s">
        <v>488</v>
      </c>
      <c r="R37" s="619" t="s">
        <v>292</v>
      </c>
      <c r="S37" s="582">
        <v>0.2</v>
      </c>
      <c r="T37" s="573" t="str">
        <f>IF(N37="Gestión",HYPERLINK("#"&amp;"Matriz_de_Riesgos!B$263","Clic para Calificar"),IF(N37="Corrupción_O_LA_FT",HYPERLINK("#"&amp;"Matriz_de_Riesgos!A$503","Clic para Calificar"),""))</f>
        <v>Clic para Calificar</v>
      </c>
      <c r="U37" s="634" t="s">
        <v>489</v>
      </c>
      <c r="V37" s="620">
        <f>S37</f>
        <v>0.2</v>
      </c>
      <c r="W37" s="578">
        <v>0.8</v>
      </c>
      <c r="X37" s="631">
        <v>0.16</v>
      </c>
      <c r="Y37" s="475" t="s">
        <v>321</v>
      </c>
      <c r="Z37" s="283" t="s">
        <v>711</v>
      </c>
      <c r="AA37" s="199" t="s">
        <v>205</v>
      </c>
      <c r="AB37" s="207">
        <v>0.25</v>
      </c>
      <c r="AC37" s="199" t="s">
        <v>209</v>
      </c>
      <c r="AD37" s="220">
        <v>0.15</v>
      </c>
      <c r="AE37" s="224" t="s">
        <v>210</v>
      </c>
      <c r="AF37" s="224" t="s">
        <v>511</v>
      </c>
      <c r="AG37" s="224" t="s">
        <v>212</v>
      </c>
      <c r="AH37" s="224" t="s">
        <v>512</v>
      </c>
      <c r="AI37" s="224" t="s">
        <v>214</v>
      </c>
      <c r="AJ37" s="224" t="s">
        <v>513</v>
      </c>
      <c r="AK37" s="161">
        <f t="shared" ref="AK37:AK49" si="4">AB37+AD37</f>
        <v>0.4</v>
      </c>
      <c r="AL37" s="774">
        <f>IF(OR(AA37="Preventivo",AA37="Detectivo"),(V37*AK37),"0")</f>
        <v>8.0000000000000016E-2</v>
      </c>
      <c r="AM37" s="311">
        <v>0</v>
      </c>
      <c r="AN37" s="777">
        <f>IF(S37&lt;&gt;"",S37-SUM(AL37:AL41),"")</f>
        <v>1.5552000000000038E-2</v>
      </c>
      <c r="AO37" s="780">
        <f>IF(W37&lt;&gt;"",W37-SUM(AM37:AM41),"")</f>
        <v>0.8</v>
      </c>
      <c r="AP37" s="558">
        <v>0.01</v>
      </c>
      <c r="AQ37" s="475" t="s">
        <v>321</v>
      </c>
      <c r="AR37" s="475" t="s">
        <v>499</v>
      </c>
      <c r="AS37" s="167" t="s">
        <v>288</v>
      </c>
      <c r="AT37" s="177" t="s">
        <v>657</v>
      </c>
      <c r="AU37" s="182">
        <v>45526</v>
      </c>
      <c r="AV37" s="481" t="s">
        <v>514</v>
      </c>
      <c r="AW37" s="251"/>
      <c r="AX37" s="160"/>
      <c r="AY37" s="162"/>
      <c r="AZ37" s="475"/>
      <c r="BA37" s="475"/>
      <c r="BB37" s="475"/>
      <c r="BC37" s="481"/>
      <c r="BD37" s="238"/>
      <c r="BE37" s="160"/>
      <c r="BF37" s="162"/>
      <c r="BG37" s="475"/>
      <c r="BH37" s="475"/>
      <c r="BI37" s="475"/>
      <c r="BJ37" s="478"/>
      <c r="BK37" s="259"/>
      <c r="BL37" s="160"/>
      <c r="BM37" s="162"/>
      <c r="BN37" s="475"/>
      <c r="BO37" s="475"/>
      <c r="BP37" s="475"/>
      <c r="BQ37" s="472"/>
      <c r="BR37" s="238"/>
      <c r="BS37" s="160"/>
      <c r="BT37" s="162"/>
      <c r="BU37" s="475"/>
      <c r="BV37" s="475"/>
      <c r="BW37" s="475"/>
      <c r="BX37" s="475"/>
      <c r="BY37" s="472"/>
      <c r="BZ37" s="158"/>
    </row>
    <row r="38" spans="1:78" s="105" customFormat="1" ht="85.5" customHeight="1" thickBot="1" x14ac:dyDescent="0.35">
      <c r="A38" s="566"/>
      <c r="B38" s="476"/>
      <c r="C38" s="476"/>
      <c r="D38" s="476"/>
      <c r="E38" s="338"/>
      <c r="F38" s="170" t="s">
        <v>515</v>
      </c>
      <c r="G38" s="476"/>
      <c r="H38" s="476"/>
      <c r="I38" s="571"/>
      <c r="J38" s="476"/>
      <c r="K38" s="476"/>
      <c r="L38" s="476"/>
      <c r="M38" s="476"/>
      <c r="N38" s="476"/>
      <c r="O38" s="476"/>
      <c r="P38" s="476"/>
      <c r="Q38" s="476"/>
      <c r="R38" s="476"/>
      <c r="S38" s="476"/>
      <c r="T38" s="476"/>
      <c r="U38" s="476"/>
      <c r="V38" s="476"/>
      <c r="W38" s="585"/>
      <c r="X38" s="632"/>
      <c r="Y38" s="476"/>
      <c r="Z38" s="281" t="s">
        <v>712</v>
      </c>
      <c r="AA38" s="172" t="s">
        <v>205</v>
      </c>
      <c r="AB38" s="208">
        <v>0.25</v>
      </c>
      <c r="AC38" s="172" t="s">
        <v>209</v>
      </c>
      <c r="AD38" s="221">
        <v>0.15</v>
      </c>
      <c r="AE38" s="180" t="s">
        <v>210</v>
      </c>
      <c r="AF38" s="180" t="s">
        <v>516</v>
      </c>
      <c r="AG38" s="180" t="s">
        <v>212</v>
      </c>
      <c r="AH38" s="180" t="s">
        <v>517</v>
      </c>
      <c r="AI38" s="180" t="s">
        <v>214</v>
      </c>
      <c r="AJ38" s="180" t="s">
        <v>518</v>
      </c>
      <c r="AK38" s="161">
        <f t="shared" si="4"/>
        <v>0.4</v>
      </c>
      <c r="AL38" s="774">
        <f>IF(OR(AA38="Preventivo",AA38="Detectivo"),((V37-AL37)*AK38),"0")</f>
        <v>4.8000000000000001E-2</v>
      </c>
      <c r="AM38" s="312">
        <v>0</v>
      </c>
      <c r="AN38" s="778"/>
      <c r="AO38" s="781"/>
      <c r="AP38" s="476"/>
      <c r="AQ38" s="476"/>
      <c r="AR38" s="512"/>
      <c r="AS38" s="343"/>
      <c r="AT38" s="344"/>
      <c r="AU38" s="345"/>
      <c r="AV38" s="501"/>
      <c r="AW38" s="252"/>
      <c r="AX38" s="104"/>
      <c r="AY38" s="74"/>
      <c r="AZ38" s="476"/>
      <c r="BA38" s="476"/>
      <c r="BB38" s="476"/>
      <c r="BC38" s="482"/>
      <c r="BD38" s="239"/>
      <c r="BE38" s="104"/>
      <c r="BF38" s="74"/>
      <c r="BG38" s="476"/>
      <c r="BH38" s="476"/>
      <c r="BI38" s="476"/>
      <c r="BJ38" s="479"/>
      <c r="BK38" s="260"/>
      <c r="BL38" s="104"/>
      <c r="BM38" s="74"/>
      <c r="BN38" s="476"/>
      <c r="BO38" s="476"/>
      <c r="BP38" s="476"/>
      <c r="BQ38" s="473"/>
      <c r="BR38" s="239"/>
      <c r="BS38" s="104"/>
      <c r="BT38" s="74"/>
      <c r="BU38" s="476"/>
      <c r="BV38" s="476"/>
      <c r="BW38" s="476"/>
      <c r="BX38" s="476"/>
      <c r="BY38" s="473"/>
      <c r="BZ38" s="158"/>
    </row>
    <row r="39" spans="1:78" s="105" customFormat="1" ht="85.5" customHeight="1" thickBot="1" x14ac:dyDescent="0.35">
      <c r="A39" s="566"/>
      <c r="B39" s="476"/>
      <c r="C39" s="476"/>
      <c r="D39" s="476"/>
      <c r="E39" s="339"/>
      <c r="F39" s="170" t="s">
        <v>519</v>
      </c>
      <c r="G39" s="476"/>
      <c r="H39" s="476"/>
      <c r="I39" s="571"/>
      <c r="J39" s="476"/>
      <c r="K39" s="476"/>
      <c r="L39" s="476"/>
      <c r="M39" s="476"/>
      <c r="N39" s="476"/>
      <c r="O39" s="476"/>
      <c r="P39" s="476"/>
      <c r="Q39" s="476"/>
      <c r="R39" s="476"/>
      <c r="S39" s="476"/>
      <c r="T39" s="476"/>
      <c r="U39" s="476"/>
      <c r="V39" s="476"/>
      <c r="W39" s="585"/>
      <c r="X39" s="632"/>
      <c r="Y39" s="476"/>
      <c r="Z39" s="281" t="s">
        <v>713</v>
      </c>
      <c r="AA39" s="172" t="s">
        <v>205</v>
      </c>
      <c r="AB39" s="208">
        <v>0.25</v>
      </c>
      <c r="AC39" s="173" t="s">
        <v>209</v>
      </c>
      <c r="AD39" s="221">
        <v>0.15</v>
      </c>
      <c r="AE39" s="225" t="s">
        <v>210</v>
      </c>
      <c r="AF39" s="180" t="s">
        <v>511</v>
      </c>
      <c r="AG39" s="180" t="s">
        <v>212</v>
      </c>
      <c r="AH39" s="180" t="s">
        <v>520</v>
      </c>
      <c r="AI39" s="180" t="s">
        <v>214</v>
      </c>
      <c r="AJ39" s="180" t="s">
        <v>521</v>
      </c>
      <c r="AK39" s="161">
        <f t="shared" si="4"/>
        <v>0.4</v>
      </c>
      <c r="AL39" s="774">
        <f>IF(OR(AA39="Preventivo",AA39="Detectivo"),((V37-AL37-AL38)*AK39),"0")</f>
        <v>2.8799999999999999E-2</v>
      </c>
      <c r="AM39" s="312">
        <v>0</v>
      </c>
      <c r="AN39" s="778"/>
      <c r="AO39" s="781"/>
      <c r="AP39" s="476"/>
      <c r="AQ39" s="476"/>
      <c r="AR39" s="512"/>
      <c r="AS39" s="346"/>
      <c r="AT39" s="327"/>
      <c r="AU39" s="347"/>
      <c r="AV39" s="501"/>
      <c r="AW39" s="252"/>
      <c r="AX39" s="104"/>
      <c r="AY39" s="74"/>
      <c r="AZ39" s="476"/>
      <c r="BA39" s="476"/>
      <c r="BB39" s="476"/>
      <c r="BC39" s="482"/>
      <c r="BD39" s="239"/>
      <c r="BE39" s="104"/>
      <c r="BF39" s="74"/>
      <c r="BG39" s="476"/>
      <c r="BH39" s="476"/>
      <c r="BI39" s="476"/>
      <c r="BJ39" s="479"/>
      <c r="BK39" s="260"/>
      <c r="BL39" s="104"/>
      <c r="BM39" s="74"/>
      <c r="BN39" s="476"/>
      <c r="BO39" s="476"/>
      <c r="BP39" s="476"/>
      <c r="BQ39" s="473"/>
      <c r="BR39" s="239"/>
      <c r="BS39" s="104"/>
      <c r="BT39" s="74"/>
      <c r="BU39" s="476"/>
      <c r="BV39" s="476"/>
      <c r="BW39" s="476"/>
      <c r="BX39" s="476"/>
      <c r="BY39" s="473"/>
      <c r="BZ39" s="158"/>
    </row>
    <row r="40" spans="1:78" s="105" customFormat="1" ht="85.5" customHeight="1" thickBot="1" x14ac:dyDescent="0.35">
      <c r="A40" s="566"/>
      <c r="B40" s="476"/>
      <c r="C40" s="476"/>
      <c r="D40" s="476"/>
      <c r="E40" s="339"/>
      <c r="F40" s="169"/>
      <c r="G40" s="476"/>
      <c r="H40" s="476"/>
      <c r="I40" s="571"/>
      <c r="J40" s="476"/>
      <c r="K40" s="476"/>
      <c r="L40" s="476"/>
      <c r="M40" s="476"/>
      <c r="N40" s="476"/>
      <c r="O40" s="476"/>
      <c r="P40" s="476"/>
      <c r="Q40" s="476"/>
      <c r="R40" s="476"/>
      <c r="S40" s="476"/>
      <c r="T40" s="476"/>
      <c r="U40" s="476"/>
      <c r="V40" s="476"/>
      <c r="W40" s="585"/>
      <c r="X40" s="632"/>
      <c r="Y40" s="476"/>
      <c r="Z40" s="281" t="s">
        <v>714</v>
      </c>
      <c r="AA40" s="172" t="s">
        <v>205</v>
      </c>
      <c r="AB40" s="208">
        <v>0.25</v>
      </c>
      <c r="AC40" s="173" t="s">
        <v>209</v>
      </c>
      <c r="AD40" s="221">
        <v>0.15</v>
      </c>
      <c r="AE40" s="225" t="s">
        <v>210</v>
      </c>
      <c r="AF40" s="180" t="s">
        <v>511</v>
      </c>
      <c r="AG40" s="180" t="s">
        <v>212</v>
      </c>
      <c r="AH40" s="180" t="s">
        <v>520</v>
      </c>
      <c r="AI40" s="180" t="s">
        <v>214</v>
      </c>
      <c r="AJ40" s="180" t="s">
        <v>521</v>
      </c>
      <c r="AK40" s="161">
        <f t="shared" si="4"/>
        <v>0.4</v>
      </c>
      <c r="AL40" s="774">
        <f>IF(OR(AA40="Preventivo",AA40="Detectivo"),((V37-AL37-AL38-AL39)*AK40),"0")</f>
        <v>1.728E-2</v>
      </c>
      <c r="AM40" s="312">
        <v>0</v>
      </c>
      <c r="AN40" s="778"/>
      <c r="AO40" s="781"/>
      <c r="AP40" s="476"/>
      <c r="AQ40" s="476"/>
      <c r="AR40" s="512"/>
      <c r="AS40" s="346"/>
      <c r="AT40" s="327"/>
      <c r="AU40" s="347"/>
      <c r="AV40" s="501"/>
      <c r="AW40" s="252"/>
      <c r="AX40" s="104"/>
      <c r="AY40" s="74"/>
      <c r="AZ40" s="476"/>
      <c r="BA40" s="476"/>
      <c r="BB40" s="476"/>
      <c r="BC40" s="482"/>
      <c r="BD40" s="239"/>
      <c r="BE40" s="104"/>
      <c r="BF40" s="74"/>
      <c r="BG40" s="476"/>
      <c r="BH40" s="476"/>
      <c r="BI40" s="476"/>
      <c r="BJ40" s="479"/>
      <c r="BK40" s="260"/>
      <c r="BL40" s="104"/>
      <c r="BM40" s="74"/>
      <c r="BN40" s="476"/>
      <c r="BO40" s="476"/>
      <c r="BP40" s="476"/>
      <c r="BQ40" s="473"/>
      <c r="BR40" s="239"/>
      <c r="BS40" s="104"/>
      <c r="BT40" s="74"/>
      <c r="BU40" s="476"/>
      <c r="BV40" s="476"/>
      <c r="BW40" s="476"/>
      <c r="BX40" s="476"/>
      <c r="BY40" s="473"/>
      <c r="BZ40" s="158"/>
    </row>
    <row r="41" spans="1:78" s="105" customFormat="1" ht="85.5" customHeight="1" thickBot="1" x14ac:dyDescent="0.35">
      <c r="A41" s="544"/>
      <c r="B41" s="477"/>
      <c r="C41" s="477"/>
      <c r="D41" s="477"/>
      <c r="E41" s="340"/>
      <c r="F41" s="174"/>
      <c r="G41" s="477"/>
      <c r="H41" s="477"/>
      <c r="I41" s="664"/>
      <c r="J41" s="477"/>
      <c r="K41" s="477"/>
      <c r="L41" s="477"/>
      <c r="M41" s="477"/>
      <c r="N41" s="477"/>
      <c r="O41" s="477"/>
      <c r="P41" s="477"/>
      <c r="Q41" s="477"/>
      <c r="R41" s="477"/>
      <c r="S41" s="477"/>
      <c r="T41" s="477"/>
      <c r="U41" s="477"/>
      <c r="V41" s="477"/>
      <c r="W41" s="621"/>
      <c r="X41" s="633"/>
      <c r="Y41" s="477"/>
      <c r="Z41" s="282" t="s">
        <v>715</v>
      </c>
      <c r="AA41" s="175" t="s">
        <v>205</v>
      </c>
      <c r="AB41" s="209">
        <v>0.25</v>
      </c>
      <c r="AC41" s="176" t="s">
        <v>209</v>
      </c>
      <c r="AD41" s="212">
        <v>0.15</v>
      </c>
      <c r="AE41" s="226" t="s">
        <v>210</v>
      </c>
      <c r="AF41" s="181" t="s">
        <v>522</v>
      </c>
      <c r="AG41" s="181" t="s">
        <v>212</v>
      </c>
      <c r="AH41" s="181" t="s">
        <v>523</v>
      </c>
      <c r="AI41" s="181" t="s">
        <v>214</v>
      </c>
      <c r="AJ41" s="181" t="s">
        <v>521</v>
      </c>
      <c r="AK41" s="161">
        <f t="shared" si="4"/>
        <v>0.4</v>
      </c>
      <c r="AL41" s="774">
        <f>IF(OR(AA41="Preventivo",AA41="Detectivo"),((V37-AL37-AL38-AL39-AL40)*AK41),"0")</f>
        <v>1.0367999999999999E-2</v>
      </c>
      <c r="AM41" s="313">
        <v>0</v>
      </c>
      <c r="AN41" s="779"/>
      <c r="AO41" s="782"/>
      <c r="AP41" s="477"/>
      <c r="AQ41" s="477"/>
      <c r="AR41" s="513"/>
      <c r="AS41" s="348"/>
      <c r="AT41" s="349"/>
      <c r="AU41" s="350"/>
      <c r="AV41" s="502"/>
      <c r="AW41" s="253"/>
      <c r="AX41" s="165"/>
      <c r="AY41" s="166"/>
      <c r="AZ41" s="477"/>
      <c r="BA41" s="477"/>
      <c r="BB41" s="477"/>
      <c r="BC41" s="483"/>
      <c r="BD41" s="240"/>
      <c r="BE41" s="165"/>
      <c r="BF41" s="166"/>
      <c r="BG41" s="477"/>
      <c r="BH41" s="477"/>
      <c r="BI41" s="477"/>
      <c r="BJ41" s="480"/>
      <c r="BK41" s="261"/>
      <c r="BL41" s="165"/>
      <c r="BM41" s="166"/>
      <c r="BN41" s="477"/>
      <c r="BO41" s="477"/>
      <c r="BP41" s="477"/>
      <c r="BQ41" s="474"/>
      <c r="BR41" s="240"/>
      <c r="BS41" s="165"/>
      <c r="BT41" s="166"/>
      <c r="BU41" s="477"/>
      <c r="BV41" s="477"/>
      <c r="BW41" s="477"/>
      <c r="BX41" s="477"/>
      <c r="BY41" s="474"/>
      <c r="BZ41" s="158"/>
    </row>
    <row r="42" spans="1:78" s="105" customFormat="1" ht="87" thickBot="1" x14ac:dyDescent="0.35">
      <c r="A42" s="543" t="s">
        <v>502</v>
      </c>
      <c r="B42" s="567" t="s">
        <v>342</v>
      </c>
      <c r="C42" s="491" t="s">
        <v>525</v>
      </c>
      <c r="D42" s="491" t="s">
        <v>526</v>
      </c>
      <c r="E42" s="167" t="s">
        <v>527</v>
      </c>
      <c r="F42" s="167" t="s">
        <v>528</v>
      </c>
      <c r="G42" s="491" t="s">
        <v>294</v>
      </c>
      <c r="H42" s="491" t="s">
        <v>345</v>
      </c>
      <c r="I42" s="570" t="s">
        <v>716</v>
      </c>
      <c r="J42" s="491" t="s">
        <v>203</v>
      </c>
      <c r="K42" s="491" t="s">
        <v>203</v>
      </c>
      <c r="L42" s="491" t="s">
        <v>203</v>
      </c>
      <c r="M42" s="491" t="s">
        <v>203</v>
      </c>
      <c r="N42" s="491" t="s">
        <v>304</v>
      </c>
      <c r="O42" s="491" t="s">
        <v>275</v>
      </c>
      <c r="P42" s="587" t="s">
        <v>425</v>
      </c>
      <c r="Q42" s="491" t="s">
        <v>488</v>
      </c>
      <c r="R42" s="619" t="s">
        <v>292</v>
      </c>
      <c r="S42" s="582">
        <v>0.2</v>
      </c>
      <c r="T42" s="573" t="str">
        <f>IF(N42="Gestión",HYPERLINK("#"&amp;"Matriz_de_Riesgos!B$263","Clic para Calificar"),IF(N42="Corrupción_O_LA_FT",HYPERLINK("#"&amp;"Matriz_de_Riesgos!A$503","Clic para Calificar"),""))</f>
        <v>Clic para Calificar</v>
      </c>
      <c r="U42" s="634" t="s">
        <v>489</v>
      </c>
      <c r="V42" s="620">
        <f>S42</f>
        <v>0.2</v>
      </c>
      <c r="W42" s="578">
        <v>0.8</v>
      </c>
      <c r="X42" s="631">
        <v>0.16</v>
      </c>
      <c r="Y42" s="475" t="s">
        <v>321</v>
      </c>
      <c r="Z42" s="283" t="s">
        <v>717</v>
      </c>
      <c r="AA42" s="199" t="s">
        <v>205</v>
      </c>
      <c r="AB42" s="207">
        <v>0.25</v>
      </c>
      <c r="AC42" s="199" t="s">
        <v>209</v>
      </c>
      <c r="AD42" s="220">
        <v>0.15</v>
      </c>
      <c r="AE42" s="224" t="s">
        <v>210</v>
      </c>
      <c r="AF42" s="224" t="s">
        <v>529</v>
      </c>
      <c r="AG42" s="224" t="s">
        <v>212</v>
      </c>
      <c r="AH42" s="224" t="s">
        <v>466</v>
      </c>
      <c r="AI42" s="224" t="s">
        <v>214</v>
      </c>
      <c r="AJ42" s="224" t="s">
        <v>530</v>
      </c>
      <c r="AK42" s="161">
        <f t="shared" si="4"/>
        <v>0.4</v>
      </c>
      <c r="AL42" s="774">
        <f>IF(OR(AA42="Preventivo",AA42="Detectivo"),(V42*AK42),"0")</f>
        <v>8.0000000000000016E-2</v>
      </c>
      <c r="AM42" s="311">
        <v>0</v>
      </c>
      <c r="AN42" s="777">
        <f>IF(S42&lt;&gt;"",S42-SUM(AL42:AL46),"")</f>
        <v>1.5552000000000038E-2</v>
      </c>
      <c r="AO42" s="780">
        <f>IF(W42&lt;&gt;"",W42-SUM(AM42:AM46),"")</f>
        <v>0.8</v>
      </c>
      <c r="AP42" s="558">
        <v>0.01</v>
      </c>
      <c r="AQ42" s="475" t="s">
        <v>321</v>
      </c>
      <c r="AR42" s="475" t="s">
        <v>499</v>
      </c>
      <c r="AS42" s="167" t="s">
        <v>288</v>
      </c>
      <c r="AT42" s="177" t="s">
        <v>658</v>
      </c>
      <c r="AU42" s="182">
        <v>45473</v>
      </c>
      <c r="AV42" s="481" t="s">
        <v>531</v>
      </c>
      <c r="AW42" s="251"/>
      <c r="AX42" s="160"/>
      <c r="AY42" s="162"/>
      <c r="AZ42" s="475"/>
      <c r="BA42" s="475"/>
      <c r="BB42" s="475"/>
      <c r="BC42" s="481"/>
      <c r="BD42" s="238"/>
      <c r="BE42" s="160"/>
      <c r="BF42" s="162"/>
      <c r="BG42" s="475"/>
      <c r="BH42" s="475"/>
      <c r="BI42" s="475"/>
      <c r="BJ42" s="478"/>
      <c r="BK42" s="259"/>
      <c r="BL42" s="160"/>
      <c r="BM42" s="162"/>
      <c r="BN42" s="475"/>
      <c r="BO42" s="475"/>
      <c r="BP42" s="475"/>
      <c r="BQ42" s="472"/>
      <c r="BR42" s="238"/>
      <c r="BS42" s="160"/>
      <c r="BT42" s="162"/>
      <c r="BU42" s="475"/>
      <c r="BV42" s="475"/>
      <c r="BW42" s="475"/>
      <c r="BX42" s="475"/>
      <c r="BY42" s="472"/>
      <c r="BZ42" s="158"/>
    </row>
    <row r="43" spans="1:78" s="105" customFormat="1" ht="104.25" thickBot="1" x14ac:dyDescent="0.35">
      <c r="A43" s="566"/>
      <c r="B43" s="568"/>
      <c r="C43" s="476"/>
      <c r="D43" s="476"/>
      <c r="E43" s="169"/>
      <c r="F43" s="170" t="s">
        <v>532</v>
      </c>
      <c r="G43" s="476"/>
      <c r="H43" s="476"/>
      <c r="I43" s="571"/>
      <c r="J43" s="476"/>
      <c r="K43" s="476"/>
      <c r="L43" s="476"/>
      <c r="M43" s="476"/>
      <c r="N43" s="476"/>
      <c r="O43" s="476"/>
      <c r="P43" s="476"/>
      <c r="Q43" s="476"/>
      <c r="R43" s="476"/>
      <c r="S43" s="476"/>
      <c r="T43" s="476"/>
      <c r="U43" s="476"/>
      <c r="V43" s="476"/>
      <c r="W43" s="585"/>
      <c r="X43" s="632"/>
      <c r="Y43" s="476"/>
      <c r="Z43" s="281" t="s">
        <v>718</v>
      </c>
      <c r="AA43" s="172" t="s">
        <v>205</v>
      </c>
      <c r="AB43" s="208">
        <v>0.25</v>
      </c>
      <c r="AC43" s="172" t="s">
        <v>209</v>
      </c>
      <c r="AD43" s="221">
        <v>0.15</v>
      </c>
      <c r="AE43" s="180" t="s">
        <v>210</v>
      </c>
      <c r="AF43" s="180" t="s">
        <v>529</v>
      </c>
      <c r="AG43" s="180" t="s">
        <v>212</v>
      </c>
      <c r="AH43" s="180" t="s">
        <v>466</v>
      </c>
      <c r="AI43" s="180" t="s">
        <v>214</v>
      </c>
      <c r="AJ43" s="180" t="s">
        <v>533</v>
      </c>
      <c r="AK43" s="161">
        <f t="shared" si="4"/>
        <v>0.4</v>
      </c>
      <c r="AL43" s="774">
        <f>IF(OR(AA43="Preventivo",AA43="Detectivo"),((V42-AL42)*AK43),"0")</f>
        <v>4.8000000000000001E-2</v>
      </c>
      <c r="AM43" s="312">
        <v>0</v>
      </c>
      <c r="AN43" s="778"/>
      <c r="AO43" s="781"/>
      <c r="AP43" s="476"/>
      <c r="AQ43" s="476"/>
      <c r="AR43" s="512"/>
      <c r="AS43" s="343"/>
      <c r="AT43" s="344"/>
      <c r="AU43" s="345"/>
      <c r="AV43" s="501"/>
      <c r="AW43" s="252"/>
      <c r="AX43" s="104"/>
      <c r="AY43" s="74"/>
      <c r="AZ43" s="476"/>
      <c r="BA43" s="476"/>
      <c r="BB43" s="476"/>
      <c r="BC43" s="482"/>
      <c r="BD43" s="239"/>
      <c r="BE43" s="104"/>
      <c r="BF43" s="74"/>
      <c r="BG43" s="476"/>
      <c r="BH43" s="476"/>
      <c r="BI43" s="476"/>
      <c r="BJ43" s="479"/>
      <c r="BK43" s="260"/>
      <c r="BL43" s="104"/>
      <c r="BM43" s="74"/>
      <c r="BN43" s="476"/>
      <c r="BO43" s="476"/>
      <c r="BP43" s="476"/>
      <c r="BQ43" s="473"/>
      <c r="BR43" s="239"/>
      <c r="BS43" s="104"/>
      <c r="BT43" s="74"/>
      <c r="BU43" s="476"/>
      <c r="BV43" s="476"/>
      <c r="BW43" s="476"/>
      <c r="BX43" s="476"/>
      <c r="BY43" s="473"/>
      <c r="BZ43" s="158"/>
    </row>
    <row r="44" spans="1:78" s="105" customFormat="1" ht="149.25" customHeight="1" thickBot="1" x14ac:dyDescent="0.35">
      <c r="A44" s="566"/>
      <c r="B44" s="568"/>
      <c r="C44" s="476"/>
      <c r="D44" s="476"/>
      <c r="E44" s="169"/>
      <c r="F44" s="170" t="s">
        <v>534</v>
      </c>
      <c r="G44" s="476"/>
      <c r="H44" s="476"/>
      <c r="I44" s="571"/>
      <c r="J44" s="476"/>
      <c r="K44" s="476"/>
      <c r="L44" s="476"/>
      <c r="M44" s="476"/>
      <c r="N44" s="476"/>
      <c r="O44" s="476"/>
      <c r="P44" s="476"/>
      <c r="Q44" s="476"/>
      <c r="R44" s="476"/>
      <c r="S44" s="476"/>
      <c r="T44" s="476"/>
      <c r="U44" s="476"/>
      <c r="V44" s="476"/>
      <c r="W44" s="585"/>
      <c r="X44" s="632"/>
      <c r="Y44" s="476"/>
      <c r="Z44" s="281" t="s">
        <v>719</v>
      </c>
      <c r="AA44" s="172" t="s">
        <v>205</v>
      </c>
      <c r="AB44" s="208">
        <v>0.25</v>
      </c>
      <c r="AC44" s="173" t="s">
        <v>209</v>
      </c>
      <c r="AD44" s="221">
        <v>0.15</v>
      </c>
      <c r="AE44" s="225" t="s">
        <v>210</v>
      </c>
      <c r="AF44" s="180" t="s">
        <v>535</v>
      </c>
      <c r="AG44" s="180" t="s">
        <v>212</v>
      </c>
      <c r="AH44" s="180" t="s">
        <v>501</v>
      </c>
      <c r="AI44" s="180" t="s">
        <v>214</v>
      </c>
      <c r="AJ44" s="180" t="s">
        <v>536</v>
      </c>
      <c r="AK44" s="161">
        <f t="shared" si="4"/>
        <v>0.4</v>
      </c>
      <c r="AL44" s="774">
        <f>IF(OR(AA44="Preventivo",AA44="Detectivo"),((V42-AL42-AL43)*AK44),"0")</f>
        <v>2.8799999999999999E-2</v>
      </c>
      <c r="AM44" s="312">
        <v>0</v>
      </c>
      <c r="AN44" s="778"/>
      <c r="AO44" s="781"/>
      <c r="AP44" s="476"/>
      <c r="AQ44" s="476"/>
      <c r="AR44" s="512"/>
      <c r="AS44" s="346"/>
      <c r="AT44" s="327"/>
      <c r="AU44" s="351"/>
      <c r="AV44" s="501"/>
      <c r="AW44" s="252"/>
      <c r="AX44" s="104"/>
      <c r="AY44" s="74"/>
      <c r="AZ44" s="476"/>
      <c r="BA44" s="476"/>
      <c r="BB44" s="476"/>
      <c r="BC44" s="482"/>
      <c r="BD44" s="239"/>
      <c r="BE44" s="104"/>
      <c r="BF44" s="74"/>
      <c r="BG44" s="476"/>
      <c r="BH44" s="476"/>
      <c r="BI44" s="476"/>
      <c r="BJ44" s="479"/>
      <c r="BK44" s="260"/>
      <c r="BL44" s="104"/>
      <c r="BM44" s="74"/>
      <c r="BN44" s="476"/>
      <c r="BO44" s="476"/>
      <c r="BP44" s="476"/>
      <c r="BQ44" s="473"/>
      <c r="BR44" s="239"/>
      <c r="BS44" s="104"/>
      <c r="BT44" s="74"/>
      <c r="BU44" s="476"/>
      <c r="BV44" s="476"/>
      <c r="BW44" s="476"/>
      <c r="BX44" s="476"/>
      <c r="BY44" s="473"/>
      <c r="BZ44" s="158"/>
    </row>
    <row r="45" spans="1:78" s="105" customFormat="1" ht="104.25" thickBot="1" x14ac:dyDescent="0.35">
      <c r="A45" s="566"/>
      <c r="B45" s="568"/>
      <c r="C45" s="476"/>
      <c r="D45" s="476"/>
      <c r="E45" s="169"/>
      <c r="F45" s="169"/>
      <c r="G45" s="476"/>
      <c r="H45" s="476"/>
      <c r="I45" s="571"/>
      <c r="J45" s="476"/>
      <c r="K45" s="476"/>
      <c r="L45" s="476"/>
      <c r="M45" s="476"/>
      <c r="N45" s="476"/>
      <c r="O45" s="476"/>
      <c r="P45" s="476"/>
      <c r="Q45" s="476"/>
      <c r="R45" s="476"/>
      <c r="S45" s="476"/>
      <c r="T45" s="476"/>
      <c r="U45" s="476"/>
      <c r="V45" s="476"/>
      <c r="W45" s="585"/>
      <c r="X45" s="632"/>
      <c r="Y45" s="476"/>
      <c r="Z45" s="281" t="s">
        <v>720</v>
      </c>
      <c r="AA45" s="172" t="s">
        <v>205</v>
      </c>
      <c r="AB45" s="208">
        <v>0.25</v>
      </c>
      <c r="AC45" s="173" t="s">
        <v>209</v>
      </c>
      <c r="AD45" s="221">
        <v>0.15</v>
      </c>
      <c r="AE45" s="225" t="s">
        <v>210</v>
      </c>
      <c r="AF45" s="180" t="s">
        <v>537</v>
      </c>
      <c r="AG45" s="180" t="s">
        <v>212</v>
      </c>
      <c r="AH45" s="180" t="s">
        <v>538</v>
      </c>
      <c r="AI45" s="180" t="s">
        <v>214</v>
      </c>
      <c r="AJ45" s="180" t="s">
        <v>539</v>
      </c>
      <c r="AK45" s="161">
        <f t="shared" si="4"/>
        <v>0.4</v>
      </c>
      <c r="AL45" s="774">
        <f>IF(OR(AA45="Preventivo",AA45="Detectivo"),((V42-AL42-AL43-AL44)*AK45),"0")</f>
        <v>1.728E-2</v>
      </c>
      <c r="AM45" s="312">
        <v>0</v>
      </c>
      <c r="AN45" s="778"/>
      <c r="AO45" s="781"/>
      <c r="AP45" s="476"/>
      <c r="AQ45" s="476"/>
      <c r="AR45" s="512"/>
      <c r="AS45" s="346"/>
      <c r="AT45" s="327"/>
      <c r="AU45" s="347"/>
      <c r="AV45" s="501"/>
      <c r="AW45" s="252"/>
      <c r="AX45" s="104"/>
      <c r="AY45" s="74"/>
      <c r="AZ45" s="476"/>
      <c r="BA45" s="476"/>
      <c r="BB45" s="476"/>
      <c r="BC45" s="482"/>
      <c r="BD45" s="239"/>
      <c r="BE45" s="104"/>
      <c r="BF45" s="74"/>
      <c r="BG45" s="476"/>
      <c r="BH45" s="476"/>
      <c r="BI45" s="476"/>
      <c r="BJ45" s="479"/>
      <c r="BK45" s="260"/>
      <c r="BL45" s="104"/>
      <c r="BM45" s="74"/>
      <c r="BN45" s="476"/>
      <c r="BO45" s="476"/>
      <c r="BP45" s="476"/>
      <c r="BQ45" s="473"/>
      <c r="BR45" s="239"/>
      <c r="BS45" s="104"/>
      <c r="BT45" s="74"/>
      <c r="BU45" s="476"/>
      <c r="BV45" s="476"/>
      <c r="BW45" s="476"/>
      <c r="BX45" s="476"/>
      <c r="BY45" s="473"/>
      <c r="BZ45" s="158"/>
    </row>
    <row r="46" spans="1:78" s="105" customFormat="1" ht="69.75" thickBot="1" x14ac:dyDescent="0.35">
      <c r="A46" s="544"/>
      <c r="B46" s="572"/>
      <c r="C46" s="477"/>
      <c r="D46" s="477"/>
      <c r="E46" s="174"/>
      <c r="F46" s="174"/>
      <c r="G46" s="477"/>
      <c r="H46" s="477"/>
      <c r="I46" s="664"/>
      <c r="J46" s="477"/>
      <c r="K46" s="477"/>
      <c r="L46" s="477"/>
      <c r="M46" s="477"/>
      <c r="N46" s="477"/>
      <c r="O46" s="477"/>
      <c r="P46" s="477"/>
      <c r="Q46" s="477"/>
      <c r="R46" s="477"/>
      <c r="S46" s="477"/>
      <c r="T46" s="477"/>
      <c r="U46" s="477"/>
      <c r="V46" s="477"/>
      <c r="W46" s="621"/>
      <c r="X46" s="633"/>
      <c r="Y46" s="477"/>
      <c r="Z46" s="282" t="s">
        <v>721</v>
      </c>
      <c r="AA46" s="175" t="s">
        <v>206</v>
      </c>
      <c r="AB46" s="209">
        <v>0.15</v>
      </c>
      <c r="AC46" s="176" t="s">
        <v>208</v>
      </c>
      <c r="AD46" s="212">
        <v>0.25</v>
      </c>
      <c r="AE46" s="226" t="s">
        <v>210</v>
      </c>
      <c r="AF46" s="181" t="s">
        <v>540</v>
      </c>
      <c r="AG46" s="181" t="s">
        <v>212</v>
      </c>
      <c r="AH46" s="181" t="s">
        <v>541</v>
      </c>
      <c r="AI46" s="181" t="s">
        <v>214</v>
      </c>
      <c r="AJ46" s="181" t="s">
        <v>542</v>
      </c>
      <c r="AK46" s="161">
        <f t="shared" si="4"/>
        <v>0.4</v>
      </c>
      <c r="AL46" s="774">
        <f>IF(OR(AA46="Preventivo",AA46="Detectivo"),((V42-AL42-AL43-AL44-AL45)*AK46),"0")</f>
        <v>1.0367999999999999E-2</v>
      </c>
      <c r="AM46" s="313">
        <v>0</v>
      </c>
      <c r="AN46" s="779"/>
      <c r="AO46" s="782"/>
      <c r="AP46" s="477"/>
      <c r="AQ46" s="477"/>
      <c r="AR46" s="513"/>
      <c r="AS46" s="348"/>
      <c r="AT46" s="349"/>
      <c r="AU46" s="350"/>
      <c r="AV46" s="502"/>
      <c r="AW46" s="253"/>
      <c r="AX46" s="165"/>
      <c r="AY46" s="166"/>
      <c r="AZ46" s="477"/>
      <c r="BA46" s="477"/>
      <c r="BB46" s="477"/>
      <c r="BC46" s="483"/>
      <c r="BD46" s="240"/>
      <c r="BE46" s="165"/>
      <c r="BF46" s="166"/>
      <c r="BG46" s="477"/>
      <c r="BH46" s="477"/>
      <c r="BI46" s="477"/>
      <c r="BJ46" s="480"/>
      <c r="BK46" s="261"/>
      <c r="BL46" s="165"/>
      <c r="BM46" s="166"/>
      <c r="BN46" s="477"/>
      <c r="BO46" s="477"/>
      <c r="BP46" s="477"/>
      <c r="BQ46" s="474"/>
      <c r="BR46" s="240"/>
      <c r="BS46" s="165"/>
      <c r="BT46" s="166"/>
      <c r="BU46" s="477"/>
      <c r="BV46" s="477"/>
      <c r="BW46" s="477"/>
      <c r="BX46" s="477"/>
      <c r="BY46" s="474"/>
      <c r="BZ46" s="158"/>
    </row>
    <row r="47" spans="1:78" s="105" customFormat="1" ht="138.75" thickBot="1" x14ac:dyDescent="0.35">
      <c r="A47" s="543" t="s">
        <v>505</v>
      </c>
      <c r="B47" s="567" t="s">
        <v>353</v>
      </c>
      <c r="C47" s="491" t="s">
        <v>543</v>
      </c>
      <c r="D47" s="569" t="s">
        <v>544</v>
      </c>
      <c r="E47" s="167" t="s">
        <v>545</v>
      </c>
      <c r="F47" s="167" t="s">
        <v>546</v>
      </c>
      <c r="G47" s="491" t="s">
        <v>296</v>
      </c>
      <c r="H47" s="491" t="s">
        <v>350</v>
      </c>
      <c r="I47" s="570" t="s">
        <v>722</v>
      </c>
      <c r="J47" s="491" t="s">
        <v>203</v>
      </c>
      <c r="K47" s="491" t="s">
        <v>203</v>
      </c>
      <c r="L47" s="491" t="s">
        <v>203</v>
      </c>
      <c r="M47" s="491" t="s">
        <v>203</v>
      </c>
      <c r="N47" s="491" t="s">
        <v>304</v>
      </c>
      <c r="O47" s="491" t="s">
        <v>275</v>
      </c>
      <c r="P47" s="587" t="s">
        <v>425</v>
      </c>
      <c r="Q47" s="491" t="s">
        <v>488</v>
      </c>
      <c r="R47" s="619" t="s">
        <v>292</v>
      </c>
      <c r="S47" s="582">
        <v>0.2</v>
      </c>
      <c r="T47" s="573" t="str">
        <f>IF(N47="Gestión",HYPERLINK("#"&amp;"Matriz_de_Riesgos!B$263","Clic para Calificar"),IF(N47="Corrupción_O_LA_FT",HYPERLINK("#"&amp;"Matriz_de_Riesgos!A$503","Clic para Calificar"),""))</f>
        <v>Clic para Calificar</v>
      </c>
      <c r="U47" s="634" t="s">
        <v>489</v>
      </c>
      <c r="V47" s="620">
        <f>S47</f>
        <v>0.2</v>
      </c>
      <c r="W47" s="578">
        <v>0.8</v>
      </c>
      <c r="X47" s="631">
        <v>0.16</v>
      </c>
      <c r="Y47" s="475" t="s">
        <v>321</v>
      </c>
      <c r="Z47" s="283" t="s">
        <v>723</v>
      </c>
      <c r="AA47" s="199" t="s">
        <v>205</v>
      </c>
      <c r="AB47" s="207">
        <v>0.25</v>
      </c>
      <c r="AC47" s="199" t="s">
        <v>209</v>
      </c>
      <c r="AD47" s="220">
        <v>0.15</v>
      </c>
      <c r="AE47" s="224" t="s">
        <v>210</v>
      </c>
      <c r="AF47" s="224" t="s">
        <v>547</v>
      </c>
      <c r="AG47" s="224" t="s">
        <v>212</v>
      </c>
      <c r="AH47" s="224" t="s">
        <v>548</v>
      </c>
      <c r="AI47" s="224" t="s">
        <v>214</v>
      </c>
      <c r="AJ47" s="224" t="s">
        <v>549</v>
      </c>
      <c r="AK47" s="161">
        <f t="shared" si="4"/>
        <v>0.4</v>
      </c>
      <c r="AL47" s="774">
        <f>IF(OR(AA47="Preventivo",AA47="Detectivo"),(V47*AK47),"0")</f>
        <v>8.0000000000000016E-2</v>
      </c>
      <c r="AM47" s="311">
        <v>0</v>
      </c>
      <c r="AN47" s="607">
        <f>IF(S47&lt;&gt;"",S47-SUM(AL47:AL49),"")</f>
        <v>3.6000000000000004E-2</v>
      </c>
      <c r="AO47" s="609">
        <f>IF(W47&lt;&gt;"",W47-SUM(AM47:AM49),"")</f>
        <v>0.8</v>
      </c>
      <c r="AP47" s="558">
        <v>0.03</v>
      </c>
      <c r="AQ47" s="475" t="s">
        <v>321</v>
      </c>
      <c r="AR47" s="475" t="s">
        <v>499</v>
      </c>
      <c r="AS47" s="167" t="s">
        <v>288</v>
      </c>
      <c r="AT47" s="332" t="s">
        <v>660</v>
      </c>
      <c r="AU47" s="184">
        <v>45626</v>
      </c>
      <c r="AV47" s="481" t="s">
        <v>550</v>
      </c>
      <c r="AW47" s="251"/>
      <c r="AX47" s="160"/>
      <c r="AY47" s="162"/>
      <c r="AZ47" s="475"/>
      <c r="BA47" s="475"/>
      <c r="BB47" s="475"/>
      <c r="BC47" s="481"/>
      <c r="BD47" s="238"/>
      <c r="BE47" s="160"/>
      <c r="BF47" s="162"/>
      <c r="BG47" s="475"/>
      <c r="BH47" s="475"/>
      <c r="BI47" s="475"/>
      <c r="BJ47" s="478"/>
      <c r="BK47" s="259"/>
      <c r="BL47" s="160"/>
      <c r="BM47" s="162"/>
      <c r="BN47" s="475"/>
      <c r="BO47" s="475"/>
      <c r="BP47" s="475"/>
      <c r="BQ47" s="472"/>
      <c r="BR47" s="238"/>
      <c r="BS47" s="160"/>
      <c r="BT47" s="162"/>
      <c r="BU47" s="475"/>
      <c r="BV47" s="475"/>
      <c r="BW47" s="475"/>
      <c r="BX47" s="475"/>
      <c r="BY47" s="472"/>
      <c r="BZ47" s="158"/>
    </row>
    <row r="48" spans="1:78" s="105" customFormat="1" ht="83.25" customHeight="1" thickBot="1" x14ac:dyDescent="0.35">
      <c r="A48" s="566"/>
      <c r="B48" s="568"/>
      <c r="C48" s="476"/>
      <c r="D48" s="476"/>
      <c r="E48" s="338"/>
      <c r="F48" s="338"/>
      <c r="G48" s="476"/>
      <c r="H48" s="476"/>
      <c r="I48" s="571"/>
      <c r="J48" s="476"/>
      <c r="K48" s="476"/>
      <c r="L48" s="476"/>
      <c r="M48" s="476"/>
      <c r="N48" s="476"/>
      <c r="O48" s="476"/>
      <c r="P48" s="476"/>
      <c r="Q48" s="476"/>
      <c r="R48" s="476"/>
      <c r="S48" s="476"/>
      <c r="T48" s="476"/>
      <c r="U48" s="476"/>
      <c r="V48" s="476"/>
      <c r="W48" s="585"/>
      <c r="X48" s="632"/>
      <c r="Y48" s="476"/>
      <c r="Z48" s="281" t="s">
        <v>724</v>
      </c>
      <c r="AA48" s="172" t="s">
        <v>205</v>
      </c>
      <c r="AB48" s="208">
        <v>0.25</v>
      </c>
      <c r="AC48" s="172" t="s">
        <v>209</v>
      </c>
      <c r="AD48" s="221">
        <v>0.15</v>
      </c>
      <c r="AE48" s="180" t="s">
        <v>210</v>
      </c>
      <c r="AF48" s="180" t="s">
        <v>551</v>
      </c>
      <c r="AG48" s="180" t="s">
        <v>212</v>
      </c>
      <c r="AH48" s="180" t="s">
        <v>552</v>
      </c>
      <c r="AI48" s="180" t="s">
        <v>214</v>
      </c>
      <c r="AJ48" s="180" t="s">
        <v>549</v>
      </c>
      <c r="AK48" s="161">
        <f t="shared" si="4"/>
        <v>0.4</v>
      </c>
      <c r="AL48" s="774">
        <f>IF(OR(AA48="Preventivo",AA48="Detectivo"),((V47-AL47)*AK48),"0")</f>
        <v>4.8000000000000001E-2</v>
      </c>
      <c r="AM48" s="312">
        <v>0</v>
      </c>
      <c r="AN48" s="608"/>
      <c r="AO48" s="592"/>
      <c r="AP48" s="476"/>
      <c r="AQ48" s="476"/>
      <c r="AR48" s="512"/>
      <c r="AS48" s="170" t="s">
        <v>288</v>
      </c>
      <c r="AT48" s="333" t="s">
        <v>661</v>
      </c>
      <c r="AU48" s="185">
        <v>45626</v>
      </c>
      <c r="AV48" s="501"/>
      <c r="AW48" s="252"/>
      <c r="AX48" s="104"/>
      <c r="AY48" s="74"/>
      <c r="AZ48" s="476"/>
      <c r="BA48" s="476"/>
      <c r="BB48" s="476"/>
      <c r="BC48" s="482"/>
      <c r="BD48" s="239"/>
      <c r="BE48" s="104"/>
      <c r="BF48" s="74"/>
      <c r="BG48" s="476"/>
      <c r="BH48" s="476"/>
      <c r="BI48" s="476"/>
      <c r="BJ48" s="479"/>
      <c r="BK48" s="260"/>
      <c r="BL48" s="104"/>
      <c r="BM48" s="74"/>
      <c r="BN48" s="476"/>
      <c r="BO48" s="476"/>
      <c r="BP48" s="476"/>
      <c r="BQ48" s="473"/>
      <c r="BR48" s="239"/>
      <c r="BS48" s="104"/>
      <c r="BT48" s="74"/>
      <c r="BU48" s="476"/>
      <c r="BV48" s="476"/>
      <c r="BW48" s="476"/>
      <c r="BX48" s="476"/>
      <c r="BY48" s="473"/>
      <c r="BZ48" s="158"/>
    </row>
    <row r="49" spans="1:78" s="105" customFormat="1" ht="87" thickBot="1" x14ac:dyDescent="0.35">
      <c r="A49" s="566"/>
      <c r="B49" s="568"/>
      <c r="C49" s="476"/>
      <c r="D49" s="476"/>
      <c r="E49" s="340"/>
      <c r="F49" s="340"/>
      <c r="G49" s="476"/>
      <c r="H49" s="476"/>
      <c r="I49" s="571"/>
      <c r="J49" s="476"/>
      <c r="K49" s="476"/>
      <c r="L49" s="476"/>
      <c r="M49" s="476"/>
      <c r="N49" s="476"/>
      <c r="O49" s="476"/>
      <c r="P49" s="476"/>
      <c r="Q49" s="476"/>
      <c r="R49" s="476"/>
      <c r="S49" s="476"/>
      <c r="T49" s="476"/>
      <c r="U49" s="476"/>
      <c r="V49" s="476"/>
      <c r="W49" s="585"/>
      <c r="X49" s="632"/>
      <c r="Y49" s="476"/>
      <c r="Z49" s="281" t="s">
        <v>725</v>
      </c>
      <c r="AA49" s="172" t="s">
        <v>205</v>
      </c>
      <c r="AB49" s="208">
        <v>0.25</v>
      </c>
      <c r="AC49" s="173" t="s">
        <v>208</v>
      </c>
      <c r="AD49" s="221">
        <v>0.25</v>
      </c>
      <c r="AE49" s="225" t="s">
        <v>210</v>
      </c>
      <c r="AF49" s="180" t="s">
        <v>553</v>
      </c>
      <c r="AG49" s="180" t="s">
        <v>212</v>
      </c>
      <c r="AH49" s="180" t="s">
        <v>554</v>
      </c>
      <c r="AI49" s="180" t="s">
        <v>214</v>
      </c>
      <c r="AJ49" s="180" t="s">
        <v>553</v>
      </c>
      <c r="AK49" s="161">
        <f t="shared" si="4"/>
        <v>0.5</v>
      </c>
      <c r="AL49" s="774">
        <f>IF(OR(AA49="Preventivo",AA49="Detectivo"),((V47-AL47-AL48)*AK49),"0")</f>
        <v>3.5999999999999997E-2</v>
      </c>
      <c r="AM49" s="312">
        <v>0</v>
      </c>
      <c r="AN49" s="608"/>
      <c r="AO49" s="592"/>
      <c r="AP49" s="476"/>
      <c r="AQ49" s="476"/>
      <c r="AR49" s="512"/>
      <c r="AS49" s="169" t="s">
        <v>288</v>
      </c>
      <c r="AT49" s="333" t="s">
        <v>662</v>
      </c>
      <c r="AU49" s="185">
        <v>45473</v>
      </c>
      <c r="AV49" s="501"/>
      <c r="AW49" s="252"/>
      <c r="AX49" s="104"/>
      <c r="AY49" s="74"/>
      <c r="AZ49" s="476"/>
      <c r="BA49" s="476"/>
      <c r="BB49" s="476"/>
      <c r="BC49" s="482"/>
      <c r="BD49" s="239"/>
      <c r="BE49" s="104"/>
      <c r="BF49" s="74"/>
      <c r="BG49" s="476"/>
      <c r="BH49" s="476"/>
      <c r="BI49" s="476"/>
      <c r="BJ49" s="479"/>
      <c r="BK49" s="260"/>
      <c r="BL49" s="104"/>
      <c r="BM49" s="74"/>
      <c r="BN49" s="476"/>
      <c r="BO49" s="476"/>
      <c r="BP49" s="476"/>
      <c r="BQ49" s="473"/>
      <c r="BR49" s="239"/>
      <c r="BS49" s="104"/>
      <c r="BT49" s="74"/>
      <c r="BU49" s="476"/>
      <c r="BV49" s="476"/>
      <c r="BW49" s="476"/>
      <c r="BX49" s="476"/>
      <c r="BY49" s="473"/>
      <c r="BZ49" s="158"/>
    </row>
    <row r="50" spans="1:78" s="105" customFormat="1" ht="99.75" customHeight="1" x14ac:dyDescent="0.25">
      <c r="A50" s="543" t="s">
        <v>524</v>
      </c>
      <c r="B50" s="567" t="s">
        <v>344</v>
      </c>
      <c r="C50" s="475" t="s">
        <v>609</v>
      </c>
      <c r="D50" s="569" t="s">
        <v>610</v>
      </c>
      <c r="E50" s="160" t="s">
        <v>615</v>
      </c>
      <c r="F50" s="160" t="s">
        <v>611</v>
      </c>
      <c r="G50" s="475" t="s">
        <v>294</v>
      </c>
      <c r="H50" s="475" t="s">
        <v>345</v>
      </c>
      <c r="I50" s="570" t="s">
        <v>726</v>
      </c>
      <c r="J50" s="475" t="s">
        <v>203</v>
      </c>
      <c r="K50" s="475" t="s">
        <v>203</v>
      </c>
      <c r="L50" s="475" t="s">
        <v>203</v>
      </c>
      <c r="M50" s="475" t="s">
        <v>203</v>
      </c>
      <c r="N50" s="475" t="str">
        <f>IF(AND(J50="Si",K50="Si",L50="Si",M50="Si"),"Corrupción_O_LA_FT",IF(AND(J50="",K50="",L50="",M50=""),"","Gestión"))</f>
        <v>Corrupción_O_LA_FT</v>
      </c>
      <c r="O50" s="491" t="s">
        <v>275</v>
      </c>
      <c r="P50" s="577" t="s">
        <v>425</v>
      </c>
      <c r="Q50" s="475" t="s">
        <v>293</v>
      </c>
      <c r="R50" s="475" t="str">
        <f>IF(Q50=Hoja1!$C$22,Hoja1!$B$22,IF(Q50=Hoja1!C$23,Hoja1!$B$23,IF(Q50=Hoja1!$C$24,Hoja1!$B$24,IF(Q50=Hoja1!$C$25,Hoja1!$B$25,IF(Q50=Hoja1!$C$26,Hoja1!$B$26,IF(Q50=Hoja1!$C$27,Hoja1!$B$27,IF(Q50=Hoja1!C$28,Hoja1!$B$28,IF(Q50=Hoja1!$C$29,Hoja1!$B$29,IF(Q50=Hoja1!$C$30,Hoja1!$B$30,IF(Q50=Hoja1!$C$31,Hoja1!$B$31,""))))))))))</f>
        <v>Rara Vez</v>
      </c>
      <c r="S50" s="558">
        <f>IF(R50="Muy baja",20%,IF(R50="Rara Vez",20%,IF(R50="Baja",40%,IF(R50="Improbable",40%,IF(R50="Media",60%,IF(R50="Posible",60%,IF(R50="Alta",80%,IF(R50="Probable",80%,IF(R50="Muy alta",100%,IF(R50="Casi seguro",100%,""))))))))))</f>
        <v>0.2</v>
      </c>
      <c r="T50" s="558" t="str">
        <f>IF(N50="Gestión",HYPERLINK("#"&amp;"Matriz_de_Riesgos!B$263","Clic para Calificar"),IF(N50="Corrupción_O_LA_FT",HYPERLINK("#"&amp;"Matriz_de_Riesgos!A$503","Clic para Calificar"),""))</f>
        <v>Clic para Calificar</v>
      </c>
      <c r="U50" s="557" t="str">
        <f>IF(N50="Corrupción_O_LA_FT",X527,E287)</f>
        <v>CATASTRÓFICO</v>
      </c>
      <c r="V50" s="558">
        <f>S50</f>
        <v>0.2</v>
      </c>
      <c r="W50" s="578">
        <f>IF(U50="Catastrófico",100%,IF(U50="Mayor",80%,IF(U50="Moderado",60%,IF(U50="Menor",40%,IF(U50="Leve",20%,"")))))</f>
        <v>1</v>
      </c>
      <c r="X50" s="558">
        <f>S50*W50</f>
        <v>0.2</v>
      </c>
      <c r="Y50" s="475" t="str">
        <f>IF(OR(AND(V50&lt;=40%,W50&lt;=20%),AND(V50&lt;=20%,W50&lt;=40%)),"Bajo",IF(OR(AND(V50&gt;40%,V50&lt;=80%,W50&lt;=40%),AND(V50&gt;20%,V50&lt;=40%,W50&gt;20%,W50&lt;=40%),AND(V50&lt;=60%,W50&gt;40%,W50&lt;=60%)),"Moderado",IF(OR(AND(V50&gt;80%,W50&lt;=80%),AND(V50&gt;60%,V50&lt;=80%,W50&gt;40%,W50&lt;=80%),AND(V50&lt;=60%,W50&gt;60%,W50&lt;=80%)),"Alto",IF(AND(W50&gt;=80%,W50&lt;=100%),"Extremo",""))))</f>
        <v>Extremo</v>
      </c>
      <c r="Z50" s="177" t="s">
        <v>727</v>
      </c>
      <c r="AA50" s="160" t="s">
        <v>205</v>
      </c>
      <c r="AB50" s="213">
        <v>0.25</v>
      </c>
      <c r="AC50" s="160" t="s">
        <v>209</v>
      </c>
      <c r="AD50" s="213">
        <v>0.15</v>
      </c>
      <c r="AE50" s="162" t="s">
        <v>210</v>
      </c>
      <c r="AF50" s="162" t="s">
        <v>616</v>
      </c>
      <c r="AG50" s="162" t="s">
        <v>212</v>
      </c>
      <c r="AH50" s="162" t="s">
        <v>617</v>
      </c>
      <c r="AI50" s="162" t="s">
        <v>214</v>
      </c>
      <c r="AJ50" s="162" t="s">
        <v>618</v>
      </c>
      <c r="AK50" s="161">
        <f t="shared" ref="AK50:AK186" si="5">AB50+AD50</f>
        <v>0.4</v>
      </c>
      <c r="AL50" s="161">
        <f>IF(OR(AA50="Preventivo",AA50="Detectivo"),(V50*AK50),"0")</f>
        <v>8.0000000000000016E-2</v>
      </c>
      <c r="AM50" s="308" t="str">
        <f>IF(AND(AA50="Correctivo",N50="Gestión"),(W50*AK50),"0")</f>
        <v>0</v>
      </c>
      <c r="AN50" s="616">
        <f>IF(S50&lt;&gt;"",S50-SUM(AL50:AL53),"")</f>
        <v>3.0240000000000017E-2</v>
      </c>
      <c r="AO50" s="558">
        <f>IF(W50&lt;&gt;"",W50-SUM(AM50:AM53),"")</f>
        <v>1</v>
      </c>
      <c r="AP50" s="558">
        <f>AN50*AO50</f>
        <v>3.0240000000000017E-2</v>
      </c>
      <c r="AQ50" s="475" t="str">
        <f>IF(OR(AND(AN50&lt;=40%,AO50&lt;=20%),AND(AN50&lt;=20%,AO50&lt;=40%)),"Bajo",IF(OR(AND(AN50&gt;40%,AN50&lt;=80%,AO50&lt;=40%),AND(AN50&gt;20%,AN50&lt;=40%,AO50&gt;20%,AO50&lt;=40%),AND(AN50&lt;=60%,AO50&gt;40%,AO50&lt;=60%)),"Moderado",IF(OR(AND(AN50&gt;80%,AO50&lt;=80%),AND(AN50&gt;60%,AN50&lt;=80%,AO50&gt;40%,AO50&lt;=80%),AND(AN50&lt;=60%,AO50&gt;60%,AO50&lt;=80%)),"Alto",IF(AND(AO50&gt;=80%,AO50&lt;=100%),"Extremo",""))))</f>
        <v>Extremo</v>
      </c>
      <c r="AR50" s="475" t="str">
        <f>IF(AQ50="Bajo","Asumir",IF(AQ50="Moderado","Reducir (Mitigar)",IF(AQ50="Alto","Reducir (Mitigar) o Reducir (Transferir) o Evitar ",IF(AQ50="Extremo","Reducir (Mitigar) o Reducir (Transferir) o Evitar "," "))))</f>
        <v xml:space="preserve">Reducir (Mitigar) o Reducir (Transferir) o Evitar </v>
      </c>
      <c r="AS50" s="167" t="s">
        <v>288</v>
      </c>
      <c r="AT50" s="177" t="s">
        <v>659</v>
      </c>
      <c r="AU50" s="182">
        <v>45657</v>
      </c>
      <c r="AV50" s="481" t="s">
        <v>550</v>
      </c>
      <c r="AW50" s="248"/>
      <c r="AX50" s="160"/>
      <c r="AY50" s="162"/>
      <c r="AZ50" s="475"/>
      <c r="BA50" s="475"/>
      <c r="BB50" s="475"/>
      <c r="BC50" s="481"/>
      <c r="BD50" s="238"/>
      <c r="BE50" s="160"/>
      <c r="BF50" s="162"/>
      <c r="BG50" s="475"/>
      <c r="BH50" s="475"/>
      <c r="BI50" s="475"/>
      <c r="BJ50" s="478"/>
      <c r="BK50" s="259"/>
      <c r="BL50" s="160"/>
      <c r="BM50" s="162"/>
      <c r="BN50" s="475"/>
      <c r="BO50" s="475"/>
      <c r="BP50" s="475"/>
      <c r="BQ50" s="472"/>
      <c r="BR50" s="238"/>
      <c r="BS50" s="160"/>
      <c r="BT50" s="162"/>
      <c r="BU50" s="475"/>
      <c r="BV50" s="475"/>
      <c r="BW50" s="475"/>
      <c r="BX50" s="475"/>
      <c r="BY50" s="472"/>
      <c r="BZ50" s="158"/>
    </row>
    <row r="51" spans="1:78" s="105" customFormat="1" ht="81" customHeight="1" x14ac:dyDescent="0.25">
      <c r="A51" s="566"/>
      <c r="B51" s="568"/>
      <c r="C51" s="476"/>
      <c r="D51" s="476"/>
      <c r="E51" s="352"/>
      <c r="F51" s="104" t="s">
        <v>612</v>
      </c>
      <c r="G51" s="476"/>
      <c r="H51" s="476"/>
      <c r="I51" s="571"/>
      <c r="J51" s="476"/>
      <c r="K51" s="476"/>
      <c r="L51" s="476"/>
      <c r="M51" s="476"/>
      <c r="N51" s="476"/>
      <c r="O51" s="476"/>
      <c r="P51" s="476"/>
      <c r="Q51" s="476"/>
      <c r="R51" s="476"/>
      <c r="S51" s="476"/>
      <c r="T51" s="476"/>
      <c r="U51" s="476"/>
      <c r="V51" s="476"/>
      <c r="W51" s="579"/>
      <c r="X51" s="476"/>
      <c r="Y51" s="476"/>
      <c r="Z51" s="178" t="s">
        <v>728</v>
      </c>
      <c r="AA51" s="104" t="s">
        <v>205</v>
      </c>
      <c r="AB51" s="214">
        <v>0.25</v>
      </c>
      <c r="AC51" s="104" t="s">
        <v>209</v>
      </c>
      <c r="AD51" s="214">
        <v>0.15</v>
      </c>
      <c r="AE51" s="74" t="s">
        <v>210</v>
      </c>
      <c r="AF51" s="74" t="s">
        <v>619</v>
      </c>
      <c r="AG51" s="74" t="s">
        <v>212</v>
      </c>
      <c r="AH51" s="74" t="s">
        <v>620</v>
      </c>
      <c r="AI51" s="74" t="s">
        <v>214</v>
      </c>
      <c r="AJ51" s="74" t="s">
        <v>621</v>
      </c>
      <c r="AK51" s="164">
        <f t="shared" si="5"/>
        <v>0.4</v>
      </c>
      <c r="AL51" s="164">
        <f>IF(OR(AA51="Preventivo",AA51="Detectivo"),((V50-AL50)*AK51),"0")</f>
        <v>4.8000000000000001E-2</v>
      </c>
      <c r="AM51" s="309" t="str">
        <f>IF(AND(AA51="Correctivo",N50="Gestión"),((W50-AM50)*AK51),"0")</f>
        <v>0</v>
      </c>
      <c r="AN51" s="617"/>
      <c r="AO51" s="476"/>
      <c r="AP51" s="476"/>
      <c r="AQ51" s="476"/>
      <c r="AR51" s="512"/>
      <c r="AS51" s="353"/>
      <c r="AT51" s="354"/>
      <c r="AU51" s="345"/>
      <c r="AV51" s="628"/>
      <c r="AW51" s="249"/>
      <c r="AX51" s="104"/>
      <c r="AY51" s="74"/>
      <c r="AZ51" s="476"/>
      <c r="BA51" s="476"/>
      <c r="BB51" s="476"/>
      <c r="BC51" s="482"/>
      <c r="BD51" s="239"/>
      <c r="BE51" s="104"/>
      <c r="BF51" s="74"/>
      <c r="BG51" s="476"/>
      <c r="BH51" s="476"/>
      <c r="BI51" s="476"/>
      <c r="BJ51" s="479"/>
      <c r="BK51" s="260"/>
      <c r="BL51" s="104"/>
      <c r="BM51" s="74"/>
      <c r="BN51" s="476"/>
      <c r="BO51" s="476"/>
      <c r="BP51" s="476"/>
      <c r="BQ51" s="473"/>
      <c r="BR51" s="239"/>
      <c r="BS51" s="104"/>
      <c r="BT51" s="74"/>
      <c r="BU51" s="476"/>
      <c r="BV51" s="476"/>
      <c r="BW51" s="476"/>
      <c r="BX51" s="476"/>
      <c r="BY51" s="473"/>
      <c r="BZ51" s="158"/>
    </row>
    <row r="52" spans="1:78" s="105" customFormat="1" ht="81" customHeight="1" x14ac:dyDescent="0.25">
      <c r="A52" s="566"/>
      <c r="B52" s="568"/>
      <c r="C52" s="476"/>
      <c r="D52" s="476"/>
      <c r="E52" s="95"/>
      <c r="F52" s="104" t="s">
        <v>613</v>
      </c>
      <c r="G52" s="476"/>
      <c r="H52" s="476"/>
      <c r="I52" s="571"/>
      <c r="J52" s="476"/>
      <c r="K52" s="476"/>
      <c r="L52" s="476"/>
      <c r="M52" s="476"/>
      <c r="N52" s="476"/>
      <c r="O52" s="476"/>
      <c r="P52" s="476"/>
      <c r="Q52" s="476"/>
      <c r="R52" s="476"/>
      <c r="S52" s="476"/>
      <c r="T52" s="476"/>
      <c r="U52" s="476"/>
      <c r="V52" s="476"/>
      <c r="W52" s="579"/>
      <c r="X52" s="476"/>
      <c r="Y52" s="476"/>
      <c r="Z52" s="178" t="s">
        <v>729</v>
      </c>
      <c r="AA52" s="104" t="s">
        <v>205</v>
      </c>
      <c r="AB52" s="214">
        <v>0.25</v>
      </c>
      <c r="AC52" s="104" t="s">
        <v>209</v>
      </c>
      <c r="AD52" s="214">
        <v>0.15</v>
      </c>
      <c r="AE52" s="74" t="s">
        <v>210</v>
      </c>
      <c r="AF52" s="74" t="s">
        <v>619</v>
      </c>
      <c r="AG52" s="74" t="s">
        <v>212</v>
      </c>
      <c r="AH52" s="74" t="s">
        <v>620</v>
      </c>
      <c r="AI52" s="74" t="s">
        <v>214</v>
      </c>
      <c r="AJ52" s="74" t="s">
        <v>622</v>
      </c>
      <c r="AK52" s="164">
        <f t="shared" si="5"/>
        <v>0.4</v>
      </c>
      <c r="AL52" s="164">
        <f>IF(OR(AA52="Preventivo",AA52="Detectivo"),((V50-AL50-AL51)*AK52),"0")</f>
        <v>2.8799999999999999E-2</v>
      </c>
      <c r="AM52" s="310" t="str">
        <f>IF(AND(AA52="Correctivo",N50="Gestión"),((W50-AM50-AM51)*AK52),"0")</f>
        <v>0</v>
      </c>
      <c r="AN52" s="617"/>
      <c r="AO52" s="476"/>
      <c r="AP52" s="476"/>
      <c r="AQ52" s="476"/>
      <c r="AR52" s="512"/>
      <c r="AS52" s="355"/>
      <c r="AT52" s="356"/>
      <c r="AU52" s="357"/>
      <c r="AV52" s="628"/>
      <c r="AW52" s="249"/>
      <c r="AX52" s="104"/>
      <c r="AY52" s="74"/>
      <c r="AZ52" s="476"/>
      <c r="BA52" s="476"/>
      <c r="BB52" s="476"/>
      <c r="BC52" s="482"/>
      <c r="BD52" s="239"/>
      <c r="BE52" s="104"/>
      <c r="BF52" s="74"/>
      <c r="BG52" s="476"/>
      <c r="BH52" s="476"/>
      <c r="BI52" s="476"/>
      <c r="BJ52" s="479"/>
      <c r="BK52" s="260"/>
      <c r="BL52" s="104"/>
      <c r="BM52" s="74"/>
      <c r="BN52" s="476"/>
      <c r="BO52" s="476"/>
      <c r="BP52" s="476"/>
      <c r="BQ52" s="473"/>
      <c r="BR52" s="239"/>
      <c r="BS52" s="104"/>
      <c r="BT52" s="74"/>
      <c r="BU52" s="476"/>
      <c r="BV52" s="476"/>
      <c r="BW52" s="476"/>
      <c r="BX52" s="476"/>
      <c r="BY52" s="473"/>
      <c r="BZ52" s="158"/>
    </row>
    <row r="53" spans="1:78" s="105" customFormat="1" ht="81" customHeight="1" thickBot="1" x14ac:dyDescent="0.35">
      <c r="A53" s="566"/>
      <c r="B53" s="568"/>
      <c r="C53" s="476"/>
      <c r="D53" s="476"/>
      <c r="E53" s="95"/>
      <c r="F53" s="129" t="s">
        <v>614</v>
      </c>
      <c r="G53" s="476"/>
      <c r="H53" s="476"/>
      <c r="I53" s="571"/>
      <c r="J53" s="476"/>
      <c r="K53" s="476"/>
      <c r="L53" s="476"/>
      <c r="M53" s="476"/>
      <c r="N53" s="476"/>
      <c r="O53" s="476"/>
      <c r="P53" s="476"/>
      <c r="Q53" s="476"/>
      <c r="R53" s="476"/>
      <c r="S53" s="476"/>
      <c r="T53" s="476"/>
      <c r="U53" s="476"/>
      <c r="V53" s="476"/>
      <c r="W53" s="579"/>
      <c r="X53" s="476"/>
      <c r="Y53" s="476"/>
      <c r="Z53" s="178" t="s">
        <v>730</v>
      </c>
      <c r="AA53" s="104" t="s">
        <v>206</v>
      </c>
      <c r="AB53" s="214">
        <v>0.15</v>
      </c>
      <c r="AC53" s="104" t="s">
        <v>209</v>
      </c>
      <c r="AD53" s="214">
        <v>0.15</v>
      </c>
      <c r="AE53" s="74" t="s">
        <v>210</v>
      </c>
      <c r="AF53" s="74" t="s">
        <v>623</v>
      </c>
      <c r="AG53" s="74" t="s">
        <v>212</v>
      </c>
      <c r="AH53" s="74" t="s">
        <v>624</v>
      </c>
      <c r="AI53" s="74" t="s">
        <v>214</v>
      </c>
      <c r="AJ53" s="74" t="s">
        <v>625</v>
      </c>
      <c r="AK53" s="164">
        <f t="shared" si="5"/>
        <v>0.3</v>
      </c>
      <c r="AL53" s="164">
        <f>IF(OR(AA53="Preventivo",AA53="Detectivo"),((V50-AL50-AL51-AL52)*AK53),"0")</f>
        <v>1.2959999999999998E-2</v>
      </c>
      <c r="AM53" s="309" t="str">
        <f>IF(AND(AA53="Correctivo",N50="Gestión"),((W50-AM50-AM51-AM52)*AK53),"0")</f>
        <v>0</v>
      </c>
      <c r="AN53" s="617"/>
      <c r="AO53" s="476"/>
      <c r="AP53" s="476"/>
      <c r="AQ53" s="476"/>
      <c r="AR53" s="512"/>
      <c r="AS53" s="358"/>
      <c r="AT53" s="359"/>
      <c r="AU53" s="360"/>
      <c r="AV53" s="628"/>
      <c r="AW53" s="249"/>
      <c r="AX53" s="104"/>
      <c r="AY53" s="74"/>
      <c r="AZ53" s="476"/>
      <c r="BA53" s="476"/>
      <c r="BB53" s="476"/>
      <c r="BC53" s="482"/>
      <c r="BD53" s="239"/>
      <c r="BE53" s="104"/>
      <c r="BF53" s="74"/>
      <c r="BG53" s="476"/>
      <c r="BH53" s="476"/>
      <c r="BI53" s="476"/>
      <c r="BJ53" s="479"/>
      <c r="BK53" s="260"/>
      <c r="BL53" s="104"/>
      <c r="BM53" s="74"/>
      <c r="BN53" s="476"/>
      <c r="BO53" s="476"/>
      <c r="BP53" s="476"/>
      <c r="BQ53" s="473"/>
      <c r="BR53" s="239"/>
      <c r="BS53" s="104"/>
      <c r="BT53" s="74"/>
      <c r="BU53" s="476"/>
      <c r="BV53" s="476"/>
      <c r="BW53" s="476"/>
      <c r="BX53" s="476"/>
      <c r="BY53" s="473"/>
      <c r="BZ53" s="158"/>
    </row>
    <row r="54" spans="1:78" s="105" customFormat="1" ht="294" thickBot="1" x14ac:dyDescent="0.3">
      <c r="A54" s="159" t="s">
        <v>626</v>
      </c>
      <c r="B54" s="186" t="s">
        <v>627</v>
      </c>
      <c r="C54" s="162" t="s">
        <v>628</v>
      </c>
      <c r="D54" s="187" t="s">
        <v>629</v>
      </c>
      <c r="E54" s="188" t="s">
        <v>630</v>
      </c>
      <c r="F54" s="188" t="s">
        <v>631</v>
      </c>
      <c r="G54" s="227" t="s">
        <v>294</v>
      </c>
      <c r="H54" s="227" t="s">
        <v>333</v>
      </c>
      <c r="I54" s="196" t="s">
        <v>731</v>
      </c>
      <c r="J54" s="227" t="s">
        <v>203</v>
      </c>
      <c r="K54" s="227" t="s">
        <v>203</v>
      </c>
      <c r="L54" s="227" t="s">
        <v>203</v>
      </c>
      <c r="M54" s="227" t="s">
        <v>203</v>
      </c>
      <c r="N54" s="189" t="s">
        <v>304</v>
      </c>
      <c r="O54" s="227" t="s">
        <v>275</v>
      </c>
      <c r="P54" s="227" t="s">
        <v>425</v>
      </c>
      <c r="Q54" s="227" t="s">
        <v>293</v>
      </c>
      <c r="R54" s="190" t="s">
        <v>292</v>
      </c>
      <c r="S54" s="215">
        <v>0.2</v>
      </c>
      <c r="T54" s="215" t="s">
        <v>636</v>
      </c>
      <c r="U54" s="191" t="s">
        <v>489</v>
      </c>
      <c r="V54" s="215">
        <v>0.2</v>
      </c>
      <c r="W54" s="192">
        <v>0.8</v>
      </c>
      <c r="X54" s="190">
        <v>0.16000000000000003</v>
      </c>
      <c r="Y54" s="190" t="s">
        <v>321</v>
      </c>
      <c r="Z54" s="284" t="s">
        <v>732</v>
      </c>
      <c r="AA54" s="193" t="s">
        <v>205</v>
      </c>
      <c r="AB54" s="215">
        <v>0.25</v>
      </c>
      <c r="AC54" s="193" t="s">
        <v>209</v>
      </c>
      <c r="AD54" s="215">
        <v>0.15</v>
      </c>
      <c r="AE54" s="227" t="s">
        <v>210</v>
      </c>
      <c r="AF54" s="227" t="s">
        <v>637</v>
      </c>
      <c r="AG54" s="227" t="s">
        <v>212</v>
      </c>
      <c r="AH54" s="227" t="s">
        <v>632</v>
      </c>
      <c r="AI54" s="227" t="s">
        <v>214</v>
      </c>
      <c r="AJ54" s="227" t="s">
        <v>633</v>
      </c>
      <c r="AK54" s="164">
        <f t="shared" si="5"/>
        <v>0.4</v>
      </c>
      <c r="AL54" s="363">
        <f>IF(OR(AA54="Preventivo",AA54="Detectivo"),(V54*AK54),"0")</f>
        <v>8.0000000000000016E-2</v>
      </c>
      <c r="AM54" s="315" t="s">
        <v>638</v>
      </c>
      <c r="AN54" s="323">
        <f>IF(S54&lt;&gt;"",S54-SUM(AL54:AL54),"")</f>
        <v>0.12</v>
      </c>
      <c r="AO54" s="215">
        <v>0.8</v>
      </c>
      <c r="AP54" s="215">
        <v>9.6000000000000002E-2</v>
      </c>
      <c r="AQ54" s="190" t="s">
        <v>321</v>
      </c>
      <c r="AR54" s="190" t="s">
        <v>639</v>
      </c>
      <c r="AS54" s="193" t="s">
        <v>288</v>
      </c>
      <c r="AT54" s="335" t="s">
        <v>663</v>
      </c>
      <c r="AU54" s="301">
        <v>45565</v>
      </c>
      <c r="AV54" s="245" t="s">
        <v>640</v>
      </c>
      <c r="AW54" s="248"/>
      <c r="AX54" s="160"/>
      <c r="AY54" s="162"/>
      <c r="AZ54" s="162"/>
      <c r="BA54" s="162"/>
      <c r="BB54" s="162"/>
      <c r="BC54" s="243"/>
      <c r="BD54" s="238"/>
      <c r="BE54" s="160"/>
      <c r="BF54" s="162"/>
      <c r="BG54" s="162"/>
      <c r="BH54" s="162"/>
      <c r="BI54" s="162"/>
      <c r="BJ54" s="254"/>
      <c r="BK54" s="259"/>
      <c r="BL54" s="160"/>
      <c r="BM54" s="162"/>
      <c r="BN54" s="162"/>
      <c r="BO54" s="162"/>
      <c r="BP54" s="162"/>
      <c r="BQ54" s="163"/>
      <c r="BR54" s="238"/>
      <c r="BS54" s="160"/>
      <c r="BT54" s="162"/>
      <c r="BU54" s="162"/>
      <c r="BV54" s="162"/>
      <c r="BW54" s="162"/>
      <c r="BX54" s="162"/>
      <c r="BY54" s="163"/>
      <c r="BZ54" s="158"/>
    </row>
    <row r="55" spans="1:78" s="105" customFormat="1" ht="150.75" customHeight="1" x14ac:dyDescent="0.25">
      <c r="A55" s="543" t="s">
        <v>634</v>
      </c>
      <c r="B55" s="545" t="str">
        <f>IF(A55&lt;&gt;"",'[2]CONTEXTO PROCESO'!$D$11," ")</f>
        <v>Gestión de Desarrollo Rural y Abastecimiento</v>
      </c>
      <c r="C55" s="545" t="str">
        <f>IF(A55&lt;&gt;"",'[2]CONTEXTO PROCESO'!$D$12," ")</f>
        <v>Proponer y coordinar la formulación, implementación, seguimiento y evaluación de políticas, planes, programas y proyectos en materia de abastecimiento de alimentos, seguridad alimentaria y el desarrollo sostenible de la ruralidad del Distrito Capital.</v>
      </c>
      <c r="D55" s="547" t="s">
        <v>646</v>
      </c>
      <c r="E55" s="361" t="s">
        <v>647</v>
      </c>
      <c r="F55" s="361" t="s">
        <v>648</v>
      </c>
      <c r="G55" s="549" t="s">
        <v>294</v>
      </c>
      <c r="H55" s="549" t="s">
        <v>345</v>
      </c>
      <c r="I55" s="551" t="s">
        <v>733</v>
      </c>
      <c r="J55" s="549" t="s">
        <v>203</v>
      </c>
      <c r="K55" s="549" t="s">
        <v>203</v>
      </c>
      <c r="L55" s="549" t="s">
        <v>203</v>
      </c>
      <c r="M55" s="549" t="s">
        <v>203</v>
      </c>
      <c r="N55" s="545" t="str">
        <f>IF(AND(J55="Si",K55="Si",L55="Si",M55="Si"),"Corrupción_O_LA_FT",IF(AND(J55="",K55="",L55="",M55=""),"","Gestión"))</f>
        <v>Corrupción_O_LA_FT</v>
      </c>
      <c r="O55" s="549" t="s">
        <v>275</v>
      </c>
      <c r="P55" s="549" t="s">
        <v>425</v>
      </c>
      <c r="Q55" s="549" t="s">
        <v>293</v>
      </c>
      <c r="R55" s="545" t="str">
        <f>IF(Q55=[2]Hoja1!$C$22,[2]Hoja1!$B$22,IF(Q55=[2]Hoja1!C$23,[2]Hoja1!$B$23,IF(Q55=[2]Hoja1!$C$24,[2]Hoja1!$B$24,IF(Q55=[2]Hoja1!$C$25,[2]Hoja1!$B$25,IF(Q55=[2]Hoja1!$C$26,[2]Hoja1!$B$26,IF(Q55=[2]Hoja1!$C$27,[2]Hoja1!$B$27,IF(Q55=[2]Hoja1!C$28,[2]Hoja1!$B$28,IF(Q55=[2]Hoja1!$C$29,[2]Hoja1!$B$29,IF(Q55=[2]Hoja1!$C$30,[2]Hoja1!$B$30,IF(Q55=[2]Hoja1!$C$31,[2]Hoja1!$B$31,""))))))))))</f>
        <v>Rara Vez</v>
      </c>
      <c r="S55" s="555">
        <f>IF(R55="Muy baja",20%,IF(R55="Rara Vez",20%,IF(R55="Baja",40%,IF(R55="Improbable",40%,IF(R55="Media",60%,IF(R55="Posible",60%,IF(R55="Alta",80%,IF(R55="Probable",80%,IF(R55="Muy alta",100%,IF(R55="Casi seguro",100%,""))))))))))</f>
        <v>0.2</v>
      </c>
      <c r="T55" s="555" t="str">
        <f>IF(N55="Gestión",HYPERLINK("#"&amp;"Matriz_de_Riesgos!B$263","Clic para Calificar"),IF(N55="Corrupción_O_LA_FT",HYPERLINK("#"&amp;"Matriz_de_Riesgos!A$503","Clic para Calificar"),""))</f>
        <v>Clic para Calificar</v>
      </c>
      <c r="U55" s="557" t="str">
        <f>IF(N55="Corrupción_O_LA_FT",X537,E297)</f>
        <v>MAYOR</v>
      </c>
      <c r="V55" s="558">
        <f>S55</f>
        <v>0.2</v>
      </c>
      <c r="W55" s="559">
        <f>IF(U55="Catastrófico",100%,IF(U55="Mayor",80%,IF(U55="Moderado",60%,IF(U55="Menor",40%,IF(U55="Leve",20%,"")))))</f>
        <v>0.8</v>
      </c>
      <c r="X55" s="545">
        <f>S55*W55</f>
        <v>0.16000000000000003</v>
      </c>
      <c r="Y55" s="545" t="str">
        <f>IF(OR(AND(V55&lt;=40%,W55&lt;=20%),AND(V55&lt;=20%,W55&lt;=40%)),"Bajo",IF(OR(AND(V55&gt;40%,V55&lt;=80%,W55&lt;=40%),AND(V55&gt;20%,V55&lt;=40%,W55&gt;20%,W55&lt;=40%),AND(V55&lt;=60%,W55&gt;40%,W55&lt;=60%)),"Moderado",IF(OR(AND(V55&gt;80%,W55&lt;=80%),AND(V55&gt;60%,V55&lt;=80%,W55&gt;40%,W55&lt;=80%),AND(V55&lt;=60%,W55&gt;60%,W55&lt;=80%)),"Alto",IF(AND(W55&gt;=80%,W55&lt;=100%),"Extremo",""))))</f>
        <v>Alto</v>
      </c>
      <c r="Z55" s="285" t="s">
        <v>734</v>
      </c>
      <c r="AA55" s="194" t="s">
        <v>205</v>
      </c>
      <c r="AB55" s="216">
        <v>0.25</v>
      </c>
      <c r="AC55" s="194" t="s">
        <v>209</v>
      </c>
      <c r="AD55" s="216">
        <v>0.15</v>
      </c>
      <c r="AE55" s="228" t="s">
        <v>210</v>
      </c>
      <c r="AF55" s="228" t="s">
        <v>650</v>
      </c>
      <c r="AG55" s="228" t="s">
        <v>212</v>
      </c>
      <c r="AH55" s="228" t="s">
        <v>651</v>
      </c>
      <c r="AI55" s="195" t="s">
        <v>214</v>
      </c>
      <c r="AJ55" s="228" t="s">
        <v>650</v>
      </c>
      <c r="AK55" s="362">
        <f>AB55+AD55</f>
        <v>0.4</v>
      </c>
      <c r="AL55" s="363">
        <f>IF(OR(AA55="Preventivo",AA55="Detectivo"),(V55*AK55),"0")</f>
        <v>8.0000000000000016E-2</v>
      </c>
      <c r="AM55" s="364" t="str">
        <f>IF(AND(AA55="Correctivo",N55="Gestión"),(W55*AK55),"0")</f>
        <v>0</v>
      </c>
      <c r="AN55" s="775">
        <f>IF(S55&lt;&gt;"",S55-SUM(AL55:AL56),"")</f>
        <v>7.2000000000000008E-2</v>
      </c>
      <c r="AO55" s="555">
        <f>IF(W55&lt;&gt;"",W55-SUM(AM55:AM56),"")</f>
        <v>0.8</v>
      </c>
      <c r="AP55" s="555">
        <f>AN55*AO55</f>
        <v>5.7600000000000012E-2</v>
      </c>
      <c r="AQ55" s="545" t="str">
        <f>IF(OR(AND(AN55&lt;=40%,AO55&lt;=20%),AND(AN55&lt;=20%,AO55&lt;=40%)),"Bajo",IF(OR(AND(AN55&gt;40%,AN55&lt;=80%,AO55&lt;=40%),AND(AN55&gt;20%,AN55&lt;=40%,AO55&gt;20%,AO55&lt;=40%),AND(AN55&lt;=60%,AO55&gt;40%,AO55&lt;=60%)),"Moderado",IF(OR(AND(AN55&gt;80%,AO55&lt;=80%),AND(AN55&gt;60%,AN55&lt;=80%,AO55&gt;40%,AO55&lt;=80%),AND(AN55&lt;=60%,AO55&gt;60%,AO55&lt;=80%)),"Alto",IF(AND(AO55&gt;=80%,AO55&lt;=100%),"Extremo",""))))</f>
        <v>Alto</v>
      </c>
      <c r="AR55" s="545" t="str">
        <f>IF(AQ55="Bajo","Asumir",IF(AQ55="Moderado","Reducir (Mitigar)",IF(AQ55="Alto","Reducir (Mitigar) o Reducir (Transferir) o Evitar ",IF(AQ55="Extremo","Reducir (Mitigar) o Reducir (Transferir) o Evitar "," "))))</f>
        <v xml:space="preserve">Reducir (Mitigar) o Reducir (Transferir) o Evitar </v>
      </c>
      <c r="AS55" s="365" t="s">
        <v>288</v>
      </c>
      <c r="AT55" s="336" t="s">
        <v>653</v>
      </c>
      <c r="AU55" s="303">
        <v>45323</v>
      </c>
      <c r="AV55" s="564" t="s">
        <v>635</v>
      </c>
      <c r="AW55" s="248"/>
      <c r="AX55" s="160"/>
      <c r="AY55" s="162"/>
      <c r="AZ55" s="475"/>
      <c r="BA55" s="475"/>
      <c r="BB55" s="475"/>
      <c r="BC55" s="481"/>
      <c r="BD55" s="238"/>
      <c r="BE55" s="160"/>
      <c r="BF55" s="162"/>
      <c r="BG55" s="475"/>
      <c r="BH55" s="475"/>
      <c r="BI55" s="475"/>
      <c r="BJ55" s="478"/>
      <c r="BK55" s="259"/>
      <c r="BL55" s="160"/>
      <c r="BM55" s="162"/>
      <c r="BN55" s="475"/>
      <c r="BO55" s="475"/>
      <c r="BP55" s="475"/>
      <c r="BQ55" s="472"/>
      <c r="BR55" s="238"/>
      <c r="BS55" s="160"/>
      <c r="BT55" s="162"/>
      <c r="BU55" s="475"/>
      <c r="BV55" s="475"/>
      <c r="BW55" s="475"/>
      <c r="BX55" s="475"/>
      <c r="BY55" s="472"/>
      <c r="BZ55" s="158"/>
    </row>
    <row r="56" spans="1:78" s="105" customFormat="1" ht="156" thickBot="1" x14ac:dyDescent="0.3">
      <c r="A56" s="544"/>
      <c r="B56" s="546"/>
      <c r="C56" s="546"/>
      <c r="D56" s="548"/>
      <c r="E56" s="366"/>
      <c r="F56" s="366" t="s">
        <v>649</v>
      </c>
      <c r="G56" s="550"/>
      <c r="H56" s="550"/>
      <c r="I56" s="552"/>
      <c r="J56" s="550"/>
      <c r="K56" s="550"/>
      <c r="L56" s="550"/>
      <c r="M56" s="550"/>
      <c r="N56" s="546"/>
      <c r="O56" s="550"/>
      <c r="P56" s="550"/>
      <c r="Q56" s="550"/>
      <c r="R56" s="546"/>
      <c r="S56" s="556"/>
      <c r="T56" s="556"/>
      <c r="U56" s="477"/>
      <c r="V56" s="477"/>
      <c r="W56" s="560">
        <f>IF(V56="Catastrófico",5,IF(V56="Mayor",4,IF(V56="Moderado",3,IF(V56="Menor",2,1))))</f>
        <v>1</v>
      </c>
      <c r="X56" s="561"/>
      <c r="Y56" s="546"/>
      <c r="Z56" s="367" t="s">
        <v>735</v>
      </c>
      <c r="AA56" s="368" t="s">
        <v>205</v>
      </c>
      <c r="AB56" s="369">
        <v>0.25</v>
      </c>
      <c r="AC56" s="368" t="s">
        <v>209</v>
      </c>
      <c r="AD56" s="369">
        <v>0.15</v>
      </c>
      <c r="AE56" s="370" t="s">
        <v>210</v>
      </c>
      <c r="AF56" s="370" t="s">
        <v>652</v>
      </c>
      <c r="AG56" s="370" t="s">
        <v>212</v>
      </c>
      <c r="AH56" s="370" t="s">
        <v>651</v>
      </c>
      <c r="AI56" s="371" t="s">
        <v>214</v>
      </c>
      <c r="AJ56" s="370" t="s">
        <v>652</v>
      </c>
      <c r="AK56" s="372">
        <f>AB56+AD56</f>
        <v>0.4</v>
      </c>
      <c r="AL56" s="373">
        <f>IF(OR(AA56="Preventivo",AA56="Detectivo"),((V55-AL55)*AK56),"0")</f>
        <v>4.8000000000000001E-2</v>
      </c>
      <c r="AM56" s="374" t="str">
        <f>IF(AND(AA56="Correctivo",N55="Gestión"),((W55-AM55)*AK56),"0")</f>
        <v>0</v>
      </c>
      <c r="AN56" s="776"/>
      <c r="AO56" s="556"/>
      <c r="AP56" s="556"/>
      <c r="AQ56" s="546"/>
      <c r="AR56" s="546"/>
      <c r="AS56" s="200"/>
      <c r="AT56" s="375"/>
      <c r="AU56" s="376"/>
      <c r="AV56" s="565"/>
      <c r="AW56" s="250"/>
      <c r="AX56" s="165"/>
      <c r="AY56" s="166"/>
      <c r="AZ56" s="477"/>
      <c r="BA56" s="477"/>
      <c r="BB56" s="477"/>
      <c r="BC56" s="483"/>
      <c r="BD56" s="240"/>
      <c r="BE56" s="165"/>
      <c r="BF56" s="166"/>
      <c r="BG56" s="477"/>
      <c r="BH56" s="477"/>
      <c r="BI56" s="477"/>
      <c r="BJ56" s="480"/>
      <c r="BK56" s="261"/>
      <c r="BL56" s="165"/>
      <c r="BM56" s="166"/>
      <c r="BN56" s="477"/>
      <c r="BO56" s="477"/>
      <c r="BP56" s="477"/>
      <c r="BQ56" s="474"/>
      <c r="BR56" s="240"/>
      <c r="BS56" s="165"/>
      <c r="BT56" s="166"/>
      <c r="BU56" s="477"/>
      <c r="BV56" s="477"/>
      <c r="BW56" s="477"/>
      <c r="BX56" s="477"/>
      <c r="BY56" s="474"/>
      <c r="BZ56" s="158"/>
    </row>
    <row r="57" spans="1:78" ht="16.5" hidden="1" customHeight="1" thickBot="1" x14ac:dyDescent="0.3">
      <c r="A57" s="535"/>
      <c r="B57" s="534" t="str">
        <f>IF(A57&lt;&gt;"",'CONTEXTO PROCESO'!$D$11," ")</f>
        <v xml:space="preserve"> </v>
      </c>
      <c r="C57" s="534" t="str">
        <f>IF(A57&lt;&gt;"",'CONTEXTO PROCESO'!$D$12," ")</f>
        <v xml:space="preserve"> </v>
      </c>
      <c r="D57" s="534"/>
      <c r="E57" s="72"/>
      <c r="F57" s="72"/>
      <c r="G57" s="534"/>
      <c r="H57" s="534"/>
      <c r="I57" s="534" t="str">
        <f>CONCATENATE(H57," por ", E57," debido a ",F57,",",F58,F59,F60,F61," ")</f>
        <v xml:space="preserve"> por  debido a , </v>
      </c>
      <c r="J57" s="534"/>
      <c r="K57" s="534"/>
      <c r="L57" s="534"/>
      <c r="M57" s="534"/>
      <c r="N57" s="534" t="str">
        <f>IF(AND(J57="Si",K57="Si",L57="Si",M57="Si"),"Corrupción_O_LA_FT",IF(AND(J57="",K57="",L57="",M57=""),"","Gestión"))</f>
        <v/>
      </c>
      <c r="O57" s="534"/>
      <c r="P57" s="553"/>
      <c r="Q57" s="554"/>
      <c r="R57" s="534" t="str">
        <f>IF(Q57=Hoja1!$C$22,Hoja1!$B$22,IF(Q57=Hoja1!C$23,Hoja1!$B$23,IF(Q57=Hoja1!$C$24,Hoja1!$B$24,IF(Q57=Hoja1!$C$25,Hoja1!$B$25,IF(Q57=Hoja1!$C$26,Hoja1!$B$26,IF(Q57=Hoja1!$C$27,Hoja1!$B$27,IF(Q57=Hoja1!C$28,Hoja1!$B$28,IF(Q57=Hoja1!$C$29,Hoja1!$B$29,IF(Q57=Hoja1!$C$30,Hoja1!$B$30,IF(Q57=Hoja1!$C$31,Hoja1!$B$31,""))))))))))</f>
        <v/>
      </c>
      <c r="S57" s="542" t="str">
        <f>IF(R57="Muy baja",20%,IF(R57="Rara Vez",20%,IF(R57="Baja",40%,IF(R57="Improbable",40%,IF(R57="Media",60%,IF(R57="Posible",60%,IF(R57="Alta",80%,IF(R57="Probable",80%,IF(R57="Muy alta",100%,IF(R57="Casi seguro",100%,""))))))))))</f>
        <v/>
      </c>
      <c r="T57" s="536" t="str">
        <f>IF(N57="Gestión",HYPERLINK("#"&amp;"Matriz_de_Riesgos!B$263","Clic para Calificar"),IF(N57="Corrupción_O_LA_FT",HYPERLINK("#"&amp;"Matriz_de_Riesgos!A$503","Clic para Calificar"),""))</f>
        <v/>
      </c>
      <c r="U57" s="537" t="str">
        <f>IF(N57="Corrupción_O_LA_FT",X542,E302)</f>
        <v/>
      </c>
      <c r="V57" s="538" t="str">
        <f>S57</f>
        <v/>
      </c>
      <c r="W57" s="539" t="str">
        <f>IF(U57="Catastrófico",100%,IF(U57="Mayor",80%,IF(U57="Moderado",60%,IF(U57="Menor",40%,IF(U57="Leve",20%,"")))))</f>
        <v/>
      </c>
      <c r="X57" s="540" t="e">
        <f>S57*W57</f>
        <v>#VALUE!</v>
      </c>
      <c r="Y57" s="534" t="str">
        <f>IF(OR(AND(V57&lt;=40%,W57&lt;=20%),AND(V57&lt;=20%,W57&lt;=40%)),"Bajo",IF(OR(AND(V57&gt;40%,V57&lt;=80%,W57&lt;=40%),AND(V57&gt;20%,V57&lt;=40%,W57&gt;20%,W57&lt;=40%),AND(V57&lt;=60%,W57&gt;40%,W57&lt;=60%)),"Moderado",IF(OR(AND(V57&gt;80%,W57&lt;=80%),AND(V57&gt;60%,V57&lt;=80%,W57&gt;40%,W57&lt;=80%),AND(V57&lt;=60%,W57&gt;60%,W57&lt;=80%)),"Alto",IF(AND(W57&gt;=80%,W57&lt;=100%),"Extremo",""))))</f>
        <v/>
      </c>
      <c r="Z57" s="286"/>
      <c r="AA57" s="72"/>
      <c r="AB57" s="217" t="str">
        <f t="shared" ref="AB57:AB186" si="6">IF(AA57="Preventivo",25%,IF(AA57="Detectivo",15%,IF(AA57="Correctivo",10%,"")))</f>
        <v/>
      </c>
      <c r="AC57" s="72"/>
      <c r="AD57" s="217" t="str">
        <f t="shared" ref="AD57:AD186" si="7">IF(AC57="Automático",25%,IF(AC57="Manual",15%,""))</f>
        <v/>
      </c>
      <c r="AE57" s="71"/>
      <c r="AF57" s="71"/>
      <c r="AG57" s="71"/>
      <c r="AH57" s="71"/>
      <c r="AI57" s="71"/>
      <c r="AJ57" s="71"/>
      <c r="AK57" s="153" t="e">
        <f t="shared" si="5"/>
        <v>#VALUE!</v>
      </c>
      <c r="AL57" s="154" t="str">
        <f>IF(OR(AA57="Preventivo",AA57="Detectivo"),(V57*AK57),"0")</f>
        <v>0</v>
      </c>
      <c r="AM57" s="316" t="str">
        <f>IF(AND(AA57="Correctivo",N57="Gestión"),(W57*AK57),"0")</f>
        <v>0</v>
      </c>
      <c r="AN57" s="541" t="str">
        <f>IF(S57&lt;&gt;"",S57-SUM(AL57:AL61),"")</f>
        <v/>
      </c>
      <c r="AO57" s="542" t="str">
        <f>IF(W57&lt;&gt;"",W57-SUM(AM57:AM61),"")</f>
        <v/>
      </c>
      <c r="AP57" s="542" t="e">
        <f>AN57*AO57</f>
        <v>#VALUE!</v>
      </c>
      <c r="AQ57" s="534" t="str">
        <f>IF(OR(AND(AN57&lt;=40%,AO57&lt;=20%),AND(AN57&lt;=20%,AO57&lt;=40%)),"Bajo",IF(OR(AND(AN57&gt;40%,AN57&lt;=80%,AO57&lt;=40%),AND(AN57&gt;20%,AN57&lt;=40%,AO57&gt;20%,AO57&lt;=40%),AND(AN57&lt;=60%,AO57&gt;40%,AO57&lt;=60%)),"Moderado",IF(OR(AND(AN57&gt;80%,AO57&lt;=80%),AND(AN57&gt;60%,AN57&lt;=80%,AO57&gt;40%,AO57&lt;=80%),AND(AN57&lt;=60%,AO57&gt;60%,AO57&lt;=80%)),"Alto",IF(AND(AO57&gt;=80%,AO57&lt;=100%),"Extremo",""))))</f>
        <v/>
      </c>
      <c r="AR57" s="534" t="str">
        <f>IF(AQ57="Bajo","Asumir",IF(AQ57="Moderado","Reducir (Mitigar)",IF(AQ57="Alto","Reducir (Mitigar) o Reducir (Transferir) o Evitar ",IF(AQ57="Extremo","Reducir (Mitigar) o Reducir (Transferir) o Evitar "," "))))</f>
        <v xml:space="preserve"> </v>
      </c>
      <c r="AS57" s="95"/>
      <c r="AT57" s="562"/>
      <c r="AU57" s="563"/>
      <c r="AV57" s="534"/>
      <c r="AW57" s="131"/>
      <c r="AX57" s="95"/>
      <c r="AY57" s="131"/>
      <c r="AZ57" s="534"/>
      <c r="BA57" s="534"/>
      <c r="BB57" s="534"/>
      <c r="BC57" s="534"/>
      <c r="BD57" s="131"/>
      <c r="BE57" s="95"/>
      <c r="BF57" s="131"/>
      <c r="BG57" s="534"/>
      <c r="BH57" s="534"/>
      <c r="BI57" s="534"/>
      <c r="BJ57" s="534"/>
      <c r="BK57" s="131"/>
      <c r="BL57" s="95"/>
      <c r="BM57" s="131"/>
      <c r="BN57" s="534"/>
      <c r="BO57" s="534"/>
      <c r="BP57" s="534"/>
      <c r="BQ57" s="534"/>
      <c r="BR57" s="131"/>
      <c r="BS57" s="95"/>
      <c r="BT57" s="131"/>
      <c r="BU57" s="534"/>
      <c r="BV57" s="534"/>
      <c r="BW57" s="534"/>
      <c r="BX57" s="534"/>
      <c r="BY57" s="534"/>
    </row>
    <row r="58" spans="1:78" ht="16.5" hidden="1" customHeight="1" thickBot="1" x14ac:dyDescent="0.3">
      <c r="A58" s="510"/>
      <c r="B58" s="489"/>
      <c r="C58" s="489"/>
      <c r="D58" s="499"/>
      <c r="E58" s="72"/>
      <c r="F58" s="72"/>
      <c r="G58" s="489"/>
      <c r="H58" s="489"/>
      <c r="I58" s="489"/>
      <c r="J58" s="489"/>
      <c r="K58" s="489"/>
      <c r="L58" s="489"/>
      <c r="M58" s="489"/>
      <c r="N58" s="489"/>
      <c r="O58" s="489"/>
      <c r="P58" s="515"/>
      <c r="Q58" s="518"/>
      <c r="R58" s="489"/>
      <c r="S58" s="489"/>
      <c r="T58" s="522"/>
      <c r="U58" s="525"/>
      <c r="V58" s="525"/>
      <c r="W58" s="529"/>
      <c r="X58" s="532"/>
      <c r="Y58" s="489"/>
      <c r="Z58" s="286"/>
      <c r="AA58" s="72"/>
      <c r="AB58" s="73" t="str">
        <f t="shared" si="6"/>
        <v/>
      </c>
      <c r="AC58" s="72"/>
      <c r="AD58" s="73" t="str">
        <f t="shared" si="7"/>
        <v/>
      </c>
      <c r="AE58" s="71"/>
      <c r="AF58" s="71"/>
      <c r="AG58" s="74"/>
      <c r="AH58" s="74"/>
      <c r="AI58" s="74"/>
      <c r="AJ58" s="74"/>
      <c r="AK58" s="149" t="e">
        <f t="shared" si="5"/>
        <v>#VALUE!</v>
      </c>
      <c r="AL58" s="150" t="str">
        <f>IF(OR(AA58="Preventivo",AA58="Detectivo"),((V57-AL57)*AK58),"0")</f>
        <v>0</v>
      </c>
      <c r="AM58" s="316" t="str">
        <f>IF(AND(AA58="Correctivo",N57="Gestión"),((W57-AM57)*AK58),"0")</f>
        <v>0</v>
      </c>
      <c r="AN58" s="497"/>
      <c r="AO58" s="489"/>
      <c r="AP58" s="489"/>
      <c r="AQ58" s="489"/>
      <c r="AR58" s="494"/>
      <c r="AS58" s="95"/>
      <c r="AT58" s="504"/>
      <c r="AU58" s="507"/>
      <c r="AV58" s="494"/>
      <c r="AW58" s="90"/>
      <c r="AX58" s="95"/>
      <c r="AY58" s="90"/>
      <c r="AZ58" s="489"/>
      <c r="BA58" s="489"/>
      <c r="BB58" s="489"/>
      <c r="BC58" s="489"/>
      <c r="BD58" s="90"/>
      <c r="BE58" s="95"/>
      <c r="BF58" s="90"/>
      <c r="BG58" s="489"/>
      <c r="BH58" s="489"/>
      <c r="BI58" s="489"/>
      <c r="BJ58" s="489"/>
      <c r="BK58" s="90"/>
      <c r="BL58" s="95"/>
      <c r="BM58" s="90"/>
      <c r="BN58" s="489"/>
      <c r="BO58" s="489"/>
      <c r="BP58" s="489"/>
      <c r="BQ58" s="489"/>
      <c r="BR58" s="90"/>
      <c r="BS58" s="95"/>
      <c r="BT58" s="90"/>
      <c r="BU58" s="489"/>
      <c r="BV58" s="489"/>
      <c r="BW58" s="489"/>
      <c r="BX58" s="489"/>
      <c r="BY58" s="489"/>
    </row>
    <row r="59" spans="1:78" ht="16.5" hidden="1" customHeight="1" thickBot="1" x14ac:dyDescent="0.3">
      <c r="A59" s="510"/>
      <c r="B59" s="489"/>
      <c r="C59" s="489"/>
      <c r="D59" s="499"/>
      <c r="E59" s="72"/>
      <c r="F59" s="72"/>
      <c r="G59" s="489"/>
      <c r="H59" s="489"/>
      <c r="I59" s="489"/>
      <c r="J59" s="489"/>
      <c r="K59" s="489"/>
      <c r="L59" s="489"/>
      <c r="M59" s="489"/>
      <c r="N59" s="489"/>
      <c r="O59" s="489"/>
      <c r="P59" s="515"/>
      <c r="Q59" s="518"/>
      <c r="R59" s="489"/>
      <c r="S59" s="489"/>
      <c r="T59" s="522"/>
      <c r="U59" s="525"/>
      <c r="V59" s="525"/>
      <c r="W59" s="529"/>
      <c r="X59" s="532"/>
      <c r="Y59" s="489"/>
      <c r="Z59" s="286"/>
      <c r="AA59" s="72"/>
      <c r="AB59" s="73" t="str">
        <f t="shared" si="6"/>
        <v/>
      </c>
      <c r="AC59" s="72"/>
      <c r="AD59" s="73" t="str">
        <f t="shared" si="7"/>
        <v/>
      </c>
      <c r="AE59" s="71"/>
      <c r="AF59" s="71"/>
      <c r="AG59" s="74"/>
      <c r="AH59" s="74"/>
      <c r="AI59" s="74"/>
      <c r="AJ59" s="74"/>
      <c r="AK59" s="149" t="e">
        <f t="shared" si="5"/>
        <v>#VALUE!</v>
      </c>
      <c r="AL59" s="150" t="str">
        <f>IF(OR(AA59="Preventivo",AA59="Detectivo"),((V57-AL57-AL58)*AK59),"0")</f>
        <v>0</v>
      </c>
      <c r="AM59" s="317" t="str">
        <f>IF(AND(AA59="Correctivo",N57="Gestión"),((W57-AM57-AM58)*AK59),"0")</f>
        <v>0</v>
      </c>
      <c r="AN59" s="497"/>
      <c r="AO59" s="489"/>
      <c r="AP59" s="489"/>
      <c r="AQ59" s="489"/>
      <c r="AR59" s="494"/>
      <c r="AS59" s="95"/>
      <c r="AT59" s="504"/>
      <c r="AU59" s="507"/>
      <c r="AV59" s="494"/>
      <c r="AW59" s="90"/>
      <c r="AX59" s="95"/>
      <c r="AY59" s="90"/>
      <c r="AZ59" s="489"/>
      <c r="BA59" s="489"/>
      <c r="BB59" s="489"/>
      <c r="BC59" s="489"/>
      <c r="BD59" s="90"/>
      <c r="BE59" s="95"/>
      <c r="BF59" s="90"/>
      <c r="BG59" s="489"/>
      <c r="BH59" s="489"/>
      <c r="BI59" s="489"/>
      <c r="BJ59" s="489"/>
      <c r="BK59" s="90"/>
      <c r="BL59" s="95"/>
      <c r="BM59" s="90"/>
      <c r="BN59" s="489"/>
      <c r="BO59" s="489"/>
      <c r="BP59" s="489"/>
      <c r="BQ59" s="489"/>
      <c r="BR59" s="90"/>
      <c r="BS59" s="95"/>
      <c r="BT59" s="90"/>
      <c r="BU59" s="489"/>
      <c r="BV59" s="489"/>
      <c r="BW59" s="489"/>
      <c r="BX59" s="489"/>
      <c r="BY59" s="489"/>
    </row>
    <row r="60" spans="1:78" ht="16.5" hidden="1" customHeight="1" thickBot="1" x14ac:dyDescent="0.3">
      <c r="A60" s="510"/>
      <c r="B60" s="489"/>
      <c r="C60" s="489"/>
      <c r="D60" s="499"/>
      <c r="E60" s="72"/>
      <c r="F60" s="72"/>
      <c r="G60" s="489"/>
      <c r="H60" s="489"/>
      <c r="I60" s="489"/>
      <c r="J60" s="489"/>
      <c r="K60" s="489"/>
      <c r="L60" s="489"/>
      <c r="M60" s="489"/>
      <c r="N60" s="489"/>
      <c r="O60" s="489"/>
      <c r="P60" s="515"/>
      <c r="Q60" s="518"/>
      <c r="R60" s="489"/>
      <c r="S60" s="489"/>
      <c r="T60" s="522"/>
      <c r="U60" s="525"/>
      <c r="V60" s="525"/>
      <c r="W60" s="529"/>
      <c r="X60" s="532"/>
      <c r="Y60" s="489"/>
      <c r="Z60" s="286"/>
      <c r="AA60" s="72"/>
      <c r="AB60" s="73" t="str">
        <f t="shared" si="6"/>
        <v/>
      </c>
      <c r="AC60" s="72"/>
      <c r="AD60" s="73" t="str">
        <f t="shared" si="7"/>
        <v/>
      </c>
      <c r="AE60" s="71"/>
      <c r="AF60" s="71"/>
      <c r="AG60" s="74"/>
      <c r="AH60" s="74"/>
      <c r="AI60" s="74"/>
      <c r="AJ60" s="74"/>
      <c r="AK60" s="149" t="e">
        <f t="shared" si="5"/>
        <v>#VALUE!</v>
      </c>
      <c r="AL60" s="150" t="str">
        <f>IF(OR(AA60="Preventivo",AA60="Detectivo"),((V57-AL57-AL58-AL59)*AK60),"0")</f>
        <v>0</v>
      </c>
      <c r="AM60" s="316" t="str">
        <f>IF(AND(AA60="Correctivo",N57="Gestión"),((W57-AM57-AM58-AM59)*AK60),"0")</f>
        <v>0</v>
      </c>
      <c r="AN60" s="497"/>
      <c r="AO60" s="489"/>
      <c r="AP60" s="489"/>
      <c r="AQ60" s="489"/>
      <c r="AR60" s="494"/>
      <c r="AS60" s="95"/>
      <c r="AT60" s="504"/>
      <c r="AU60" s="507"/>
      <c r="AV60" s="494"/>
      <c r="AW60" s="90"/>
      <c r="AX60" s="95"/>
      <c r="AY60" s="90"/>
      <c r="AZ60" s="489"/>
      <c r="BA60" s="489"/>
      <c r="BB60" s="489"/>
      <c r="BC60" s="489"/>
      <c r="BD60" s="90"/>
      <c r="BE60" s="95"/>
      <c r="BF60" s="90"/>
      <c r="BG60" s="489"/>
      <c r="BH60" s="489"/>
      <c r="BI60" s="489"/>
      <c r="BJ60" s="489"/>
      <c r="BK60" s="90"/>
      <c r="BL60" s="95"/>
      <c r="BM60" s="90"/>
      <c r="BN60" s="489"/>
      <c r="BO60" s="489"/>
      <c r="BP60" s="489"/>
      <c r="BQ60" s="489"/>
      <c r="BR60" s="90"/>
      <c r="BS60" s="95"/>
      <c r="BT60" s="90"/>
      <c r="BU60" s="489"/>
      <c r="BV60" s="489"/>
      <c r="BW60" s="489"/>
      <c r="BX60" s="489"/>
      <c r="BY60" s="489"/>
    </row>
    <row r="61" spans="1:78" ht="16.5" hidden="1" customHeight="1" thickBot="1" x14ac:dyDescent="0.3">
      <c r="A61" s="511"/>
      <c r="B61" s="490"/>
      <c r="C61" s="490"/>
      <c r="D61" s="500"/>
      <c r="E61" s="96"/>
      <c r="F61" s="96"/>
      <c r="G61" s="490"/>
      <c r="H61" s="490"/>
      <c r="I61" s="490"/>
      <c r="J61" s="490"/>
      <c r="K61" s="490"/>
      <c r="L61" s="490"/>
      <c r="M61" s="490"/>
      <c r="N61" s="490"/>
      <c r="O61" s="490"/>
      <c r="P61" s="516"/>
      <c r="Q61" s="519"/>
      <c r="R61" s="490"/>
      <c r="S61" s="490"/>
      <c r="T61" s="523"/>
      <c r="U61" s="526"/>
      <c r="V61" s="526"/>
      <c r="W61" s="530"/>
      <c r="X61" s="533"/>
      <c r="Y61" s="490"/>
      <c r="Z61" s="286"/>
      <c r="AA61" s="72"/>
      <c r="AB61" s="73" t="str">
        <f t="shared" si="6"/>
        <v/>
      </c>
      <c r="AC61" s="72"/>
      <c r="AD61" s="73" t="str">
        <f t="shared" si="7"/>
        <v/>
      </c>
      <c r="AE61" s="71"/>
      <c r="AF61" s="71"/>
      <c r="AG61" s="74"/>
      <c r="AH61" s="74"/>
      <c r="AI61" s="74"/>
      <c r="AJ61" s="74"/>
      <c r="AK61" s="149" t="e">
        <f t="shared" si="5"/>
        <v>#VALUE!</v>
      </c>
      <c r="AL61" s="150" t="str">
        <f>IF(OR(AA61="Preventivo",AA61="Detectivo"),((V57-AL57-AL58-AL59-AL60)*AK61),"0")</f>
        <v>0</v>
      </c>
      <c r="AM61" s="318" t="str">
        <f>IF(AND(AA61="Correctivo",N57="Gestión"),((W57-AM57-AM58-AM59-AM60)*AK61),"0")</f>
        <v>0</v>
      </c>
      <c r="AN61" s="498"/>
      <c r="AO61" s="493"/>
      <c r="AP61" s="493"/>
      <c r="AQ61" s="490"/>
      <c r="AR61" s="495"/>
      <c r="AS61" s="96"/>
      <c r="AT61" s="505"/>
      <c r="AU61" s="508"/>
      <c r="AV61" s="495"/>
      <c r="AW61" s="91"/>
      <c r="AX61" s="96"/>
      <c r="AY61" s="91"/>
      <c r="AZ61" s="490"/>
      <c r="BA61" s="490"/>
      <c r="BB61" s="490"/>
      <c r="BC61" s="490"/>
      <c r="BD61" s="91"/>
      <c r="BE61" s="96"/>
      <c r="BF61" s="91"/>
      <c r="BG61" s="490"/>
      <c r="BH61" s="490"/>
      <c r="BI61" s="490"/>
      <c r="BJ61" s="490"/>
      <c r="BK61" s="91"/>
      <c r="BL61" s="96"/>
      <c r="BM61" s="91"/>
      <c r="BN61" s="490"/>
      <c r="BO61" s="490"/>
      <c r="BP61" s="490"/>
      <c r="BQ61" s="490"/>
      <c r="BR61" s="91"/>
      <c r="BS61" s="96"/>
      <c r="BT61" s="91"/>
      <c r="BU61" s="490"/>
      <c r="BV61" s="490"/>
      <c r="BW61" s="490"/>
      <c r="BX61" s="490"/>
      <c r="BY61" s="490"/>
    </row>
    <row r="62" spans="1:78" ht="16.5" hidden="1" customHeight="1" thickBot="1" x14ac:dyDescent="0.3">
      <c r="A62" s="509"/>
      <c r="B62" s="488" t="str">
        <f>IF(A62&lt;&gt;"",'CONTEXTO PROCESO'!$D$11," ")</f>
        <v xml:space="preserve"> </v>
      </c>
      <c r="C62" s="488" t="str">
        <f>IF(A62&lt;&gt;"",'CONTEXTO PROCESO'!$D$12," ")</f>
        <v xml:space="preserve"> </v>
      </c>
      <c r="D62" s="488"/>
      <c r="E62" s="92"/>
      <c r="F62" s="92"/>
      <c r="G62" s="488"/>
      <c r="H62" s="488"/>
      <c r="I62" s="488" t="str">
        <f>CONCATENATE(H62," por ", E62," debido a ",F62,",",F63,F64,F65,F66," ")</f>
        <v xml:space="preserve"> por  debido a , </v>
      </c>
      <c r="J62" s="488"/>
      <c r="K62" s="488"/>
      <c r="L62" s="488"/>
      <c r="M62" s="488"/>
      <c r="N62" s="488" t="str">
        <f>IF(AND(J62="Si",K62="Si",L62="Si",M62="Si"),"Corrupción_O_LA_FT",IF(AND(J62="",K62="",L62="",M62=""),"","Gestión"))</f>
        <v/>
      </c>
      <c r="O62" s="488"/>
      <c r="P62" s="514"/>
      <c r="Q62" s="517"/>
      <c r="R62" s="488" t="str">
        <f>IF(Q62=Hoja1!$C$22,Hoja1!$B$22,IF(Q62=Hoja1!C$23,Hoja1!$B$23,IF(Q62=Hoja1!$C$24,Hoja1!$B$24,IF(Q62=Hoja1!$C$25,Hoja1!$B$25,IF(Q62=Hoja1!$C$26,Hoja1!$B$26,IF(Q62=Hoja1!$C$27,Hoja1!$B$27,IF(Q62=Hoja1!C$28,Hoja1!$B$28,IF(Q62=Hoja1!$C$29,Hoja1!$B$29,IF(Q62=Hoja1!$C$30,Hoja1!$B$30,IF(Q62=Hoja1!$C$31,Hoja1!$B$31,""))))))))))</f>
        <v/>
      </c>
      <c r="S62" s="520" t="str">
        <f>IF(R62="Muy baja",20%,IF(R62="Rara Vez",20%,IF(R62="Baja",40%,IF(R62="Improbable",40%,IF(R62="Media",60%,IF(R62="Posible",60%,IF(R62="Alta",80%,IF(R62="Probable",80%,IF(R62="Muy alta",100%,IF(R62="Casi seguro",100%,""))))))))))</f>
        <v/>
      </c>
      <c r="T62" s="521" t="str">
        <f>IF(N62="Gestión",HYPERLINK("#"&amp;"Matriz_de_Riesgos!B$263","Clic para Calificar"),IF(N62="Corrupción_O_LA_FT",HYPERLINK("#"&amp;"Matriz_de_Riesgos!A$503","Clic para Calificar"),""))</f>
        <v/>
      </c>
      <c r="U62" s="524" t="str">
        <f>IF(N62="Corrupción_O_LA_FT",X547,E307)</f>
        <v/>
      </c>
      <c r="V62" s="527" t="str">
        <f>S62</f>
        <v/>
      </c>
      <c r="W62" s="528" t="str">
        <f>IF(U62="Catastrófico",100%,IF(U62="Mayor",80%,IF(U62="Moderado",60%,IF(U62="Menor",40%,IF(U62="Leve",20%,"")))))</f>
        <v/>
      </c>
      <c r="X62" s="531" t="e">
        <f>S62*W62</f>
        <v>#VALUE!</v>
      </c>
      <c r="Y62" s="488" t="str">
        <f>IF(OR(AND(V62&lt;=40%,W62&lt;=20%),AND(V62&lt;=20%,W62&lt;=40%)),"Bajo",IF(OR(AND(V62&gt;40%,V62&lt;=80%,W62&lt;=40%),AND(V62&gt;20%,V62&lt;=40%,W62&gt;20%,W62&lt;=40%),AND(V62&lt;=60%,W62&gt;40%,W62&lt;=60%)),"Moderado",IF(OR(AND(V62&gt;80%,W62&lt;=80%),AND(V62&gt;60%,V62&lt;=80%,W62&gt;40%,W62&lt;=80%),AND(V62&lt;=60%,W62&gt;60%,W62&lt;=80%)),"Alto",IF(AND(W62&gt;=80%,W62&lt;=100%),"Extremo",""))))</f>
        <v/>
      </c>
      <c r="Z62" s="286"/>
      <c r="AA62" s="72"/>
      <c r="AB62" s="73" t="str">
        <f t="shared" si="6"/>
        <v/>
      </c>
      <c r="AC62" s="72"/>
      <c r="AD62" s="73" t="str">
        <f t="shared" si="7"/>
        <v/>
      </c>
      <c r="AE62" s="71"/>
      <c r="AF62" s="71"/>
      <c r="AG62" s="74"/>
      <c r="AH62" s="74"/>
      <c r="AI62" s="74"/>
      <c r="AJ62" s="74"/>
      <c r="AK62" s="149" t="e">
        <f t="shared" si="5"/>
        <v>#VALUE!</v>
      </c>
      <c r="AL62" s="150" t="str">
        <f>IF(OR(AA62="Preventivo",AA62="Detectivo"),(V62*AK62),"0")</f>
        <v>0</v>
      </c>
      <c r="AM62" s="319" t="str">
        <f>IF(AND(AA62="Correctivo",N62="Gestión"),(W62*AK62),"0")</f>
        <v>0</v>
      </c>
      <c r="AN62" s="496" t="str">
        <f>IF(S62&lt;&gt;"",S62-SUM(AL62:AL66),"")</f>
        <v/>
      </c>
      <c r="AO62" s="492" t="str">
        <f>IF(W62&lt;&gt;"",W62-SUM(AM62:AM66),"")</f>
        <v/>
      </c>
      <c r="AP62" s="492" t="e">
        <f>AN62*AO62</f>
        <v>#VALUE!</v>
      </c>
      <c r="AQ62" s="488" t="str">
        <f>IF(OR(AND(AN62&lt;=40%,AO62&lt;=20%),AND(AN62&lt;=20%,AO62&lt;=40%)),"Bajo",IF(OR(AND(AN62&gt;40%,AN62&lt;=80%,AO62&lt;=40%),AND(AN62&gt;20%,AN62&lt;=40%,AO62&gt;20%,AO62&lt;=40%),AND(AN62&lt;=60%,AO62&gt;40%,AO62&lt;=60%)),"Moderado",IF(OR(AND(AN62&gt;80%,AO62&lt;=80%),AND(AN62&gt;60%,AN62&lt;=80%,AO62&gt;40%,AO62&lt;=80%),AND(AN62&lt;=60%,AO62&gt;60%,AO62&lt;=80%)),"Alto",IF(AND(AO62&gt;=80%,AO62&lt;=100%),"Extremo",""))))</f>
        <v/>
      </c>
      <c r="AR62" s="488" t="str">
        <f>IF(AQ62="Bajo","Asumir",IF(AQ62="Moderado","Reducir (Mitigar)",IF(AQ62="Alto","Reducir (Mitigar) o Reducir (Transferir) o Evitar ",IF(AQ62="Extremo","Reducir (Mitigar) o Reducir (Transferir) o Evitar "," "))))</f>
        <v xml:space="preserve"> </v>
      </c>
      <c r="AS62" s="93"/>
      <c r="AT62" s="503"/>
      <c r="AU62" s="506"/>
      <c r="AV62" s="488"/>
      <c r="AW62" s="89"/>
      <c r="AX62" s="93"/>
      <c r="AY62" s="89"/>
      <c r="AZ62" s="488"/>
      <c r="BA62" s="488"/>
      <c r="BB62" s="488"/>
      <c r="BC62" s="488"/>
      <c r="BD62" s="89"/>
      <c r="BE62" s="93"/>
      <c r="BF62" s="89"/>
      <c r="BG62" s="488"/>
      <c r="BH62" s="488"/>
      <c r="BI62" s="488"/>
      <c r="BJ62" s="488"/>
      <c r="BK62" s="89"/>
      <c r="BL62" s="93"/>
      <c r="BM62" s="89"/>
      <c r="BN62" s="488"/>
      <c r="BO62" s="488"/>
      <c r="BP62" s="488"/>
      <c r="BQ62" s="488"/>
      <c r="BR62" s="89"/>
      <c r="BS62" s="93"/>
      <c r="BT62" s="89"/>
      <c r="BU62" s="488"/>
      <c r="BV62" s="488"/>
      <c r="BW62" s="488"/>
      <c r="BX62" s="488"/>
      <c r="BY62" s="488"/>
    </row>
    <row r="63" spans="1:78" ht="16.5" hidden="1" customHeight="1" thickBot="1" x14ac:dyDescent="0.3">
      <c r="A63" s="510"/>
      <c r="B63" s="489"/>
      <c r="C63" s="489"/>
      <c r="D63" s="499"/>
      <c r="E63" s="72"/>
      <c r="F63" s="72"/>
      <c r="G63" s="489"/>
      <c r="H63" s="489"/>
      <c r="I63" s="489"/>
      <c r="J63" s="489"/>
      <c r="K63" s="489"/>
      <c r="L63" s="489"/>
      <c r="M63" s="489"/>
      <c r="N63" s="489"/>
      <c r="O63" s="489"/>
      <c r="P63" s="515"/>
      <c r="Q63" s="518"/>
      <c r="R63" s="489"/>
      <c r="S63" s="489"/>
      <c r="T63" s="522"/>
      <c r="U63" s="525"/>
      <c r="V63" s="525"/>
      <c r="W63" s="529"/>
      <c r="X63" s="532"/>
      <c r="Y63" s="489"/>
      <c r="Z63" s="286"/>
      <c r="AA63" s="72"/>
      <c r="AB63" s="73" t="str">
        <f t="shared" si="6"/>
        <v/>
      </c>
      <c r="AC63" s="72"/>
      <c r="AD63" s="73" t="str">
        <f t="shared" si="7"/>
        <v/>
      </c>
      <c r="AE63" s="71"/>
      <c r="AF63" s="71"/>
      <c r="AG63" s="74"/>
      <c r="AH63" s="74"/>
      <c r="AI63" s="74"/>
      <c r="AJ63" s="74"/>
      <c r="AK63" s="149" t="e">
        <f t="shared" si="5"/>
        <v>#VALUE!</v>
      </c>
      <c r="AL63" s="150" t="str">
        <f>IF(OR(AA63="Preventivo",AA63="Detectivo"),((V62-AL62)*AK63),"0")</f>
        <v>0</v>
      </c>
      <c r="AM63" s="316" t="str">
        <f>IF(AND(AA63="Correctivo",N62="Gestión"),((W62-AM62)*AK63),"0")</f>
        <v>0</v>
      </c>
      <c r="AN63" s="497"/>
      <c r="AO63" s="489"/>
      <c r="AP63" s="489"/>
      <c r="AQ63" s="489"/>
      <c r="AR63" s="494"/>
      <c r="AS63" s="95"/>
      <c r="AT63" s="504"/>
      <c r="AU63" s="507"/>
      <c r="AV63" s="494"/>
      <c r="AW63" s="90"/>
      <c r="AX63" s="95"/>
      <c r="AY63" s="90"/>
      <c r="AZ63" s="489"/>
      <c r="BA63" s="489"/>
      <c r="BB63" s="489"/>
      <c r="BC63" s="489"/>
      <c r="BD63" s="90"/>
      <c r="BE63" s="95"/>
      <c r="BF63" s="90"/>
      <c r="BG63" s="489"/>
      <c r="BH63" s="489"/>
      <c r="BI63" s="489"/>
      <c r="BJ63" s="489"/>
      <c r="BK63" s="90"/>
      <c r="BL63" s="95"/>
      <c r="BM63" s="90"/>
      <c r="BN63" s="489"/>
      <c r="BO63" s="489"/>
      <c r="BP63" s="489"/>
      <c r="BQ63" s="489"/>
      <c r="BR63" s="90"/>
      <c r="BS63" s="95"/>
      <c r="BT63" s="90"/>
      <c r="BU63" s="489"/>
      <c r="BV63" s="489"/>
      <c r="BW63" s="489"/>
      <c r="BX63" s="489"/>
      <c r="BY63" s="489"/>
    </row>
    <row r="64" spans="1:78" ht="16.5" hidden="1" customHeight="1" thickBot="1" x14ac:dyDescent="0.3">
      <c r="A64" s="510"/>
      <c r="B64" s="489"/>
      <c r="C64" s="489"/>
      <c r="D64" s="499"/>
      <c r="E64" s="72"/>
      <c r="F64" s="72"/>
      <c r="G64" s="489"/>
      <c r="H64" s="489"/>
      <c r="I64" s="489"/>
      <c r="J64" s="489"/>
      <c r="K64" s="489"/>
      <c r="L64" s="489"/>
      <c r="M64" s="489"/>
      <c r="N64" s="489"/>
      <c r="O64" s="489"/>
      <c r="P64" s="515"/>
      <c r="Q64" s="518"/>
      <c r="R64" s="489"/>
      <c r="S64" s="489"/>
      <c r="T64" s="522"/>
      <c r="U64" s="525"/>
      <c r="V64" s="525"/>
      <c r="W64" s="529"/>
      <c r="X64" s="532"/>
      <c r="Y64" s="489"/>
      <c r="Z64" s="286"/>
      <c r="AA64" s="72"/>
      <c r="AB64" s="73" t="str">
        <f t="shared" si="6"/>
        <v/>
      </c>
      <c r="AC64" s="72"/>
      <c r="AD64" s="73" t="str">
        <f t="shared" si="7"/>
        <v/>
      </c>
      <c r="AE64" s="71"/>
      <c r="AF64" s="71"/>
      <c r="AG64" s="74"/>
      <c r="AH64" s="74"/>
      <c r="AI64" s="74"/>
      <c r="AJ64" s="74"/>
      <c r="AK64" s="149" t="e">
        <f t="shared" si="5"/>
        <v>#VALUE!</v>
      </c>
      <c r="AL64" s="150" t="str">
        <f>IF(OR(AA64="Preventivo",AA64="Detectivo"),((V62-AL62-AL63)*AK64),"0")</f>
        <v>0</v>
      </c>
      <c r="AM64" s="317" t="str">
        <f>IF(AND(AA64="Correctivo",N62="Gestión"),((W62-AM62-AM63)*AK64),"0")</f>
        <v>0</v>
      </c>
      <c r="AN64" s="497"/>
      <c r="AO64" s="489"/>
      <c r="AP64" s="489"/>
      <c r="AQ64" s="489"/>
      <c r="AR64" s="494"/>
      <c r="AS64" s="95"/>
      <c r="AT64" s="504"/>
      <c r="AU64" s="507"/>
      <c r="AV64" s="494"/>
      <c r="AW64" s="90"/>
      <c r="AX64" s="95"/>
      <c r="AY64" s="90"/>
      <c r="AZ64" s="489"/>
      <c r="BA64" s="489"/>
      <c r="BB64" s="489"/>
      <c r="BC64" s="489"/>
      <c r="BD64" s="90"/>
      <c r="BE64" s="95"/>
      <c r="BF64" s="90"/>
      <c r="BG64" s="489"/>
      <c r="BH64" s="489"/>
      <c r="BI64" s="489"/>
      <c r="BJ64" s="489"/>
      <c r="BK64" s="90"/>
      <c r="BL64" s="95"/>
      <c r="BM64" s="90"/>
      <c r="BN64" s="489"/>
      <c r="BO64" s="489"/>
      <c r="BP64" s="489"/>
      <c r="BQ64" s="489"/>
      <c r="BR64" s="90"/>
      <c r="BS64" s="95"/>
      <c r="BT64" s="90"/>
      <c r="BU64" s="489"/>
      <c r="BV64" s="489"/>
      <c r="BW64" s="489"/>
      <c r="BX64" s="489"/>
      <c r="BY64" s="489"/>
    </row>
    <row r="65" spans="1:77" ht="16.5" hidden="1" customHeight="1" thickBot="1" x14ac:dyDescent="0.3">
      <c r="A65" s="510"/>
      <c r="B65" s="489"/>
      <c r="C65" s="489"/>
      <c r="D65" s="499"/>
      <c r="E65" s="72"/>
      <c r="F65" s="72"/>
      <c r="G65" s="489"/>
      <c r="H65" s="489"/>
      <c r="I65" s="489"/>
      <c r="J65" s="489"/>
      <c r="K65" s="489"/>
      <c r="L65" s="489"/>
      <c r="M65" s="489"/>
      <c r="N65" s="489"/>
      <c r="O65" s="489"/>
      <c r="P65" s="515"/>
      <c r="Q65" s="518"/>
      <c r="R65" s="489"/>
      <c r="S65" s="489"/>
      <c r="T65" s="522"/>
      <c r="U65" s="525"/>
      <c r="V65" s="525"/>
      <c r="W65" s="529"/>
      <c r="X65" s="532"/>
      <c r="Y65" s="489"/>
      <c r="Z65" s="286"/>
      <c r="AA65" s="72"/>
      <c r="AB65" s="73" t="str">
        <f t="shared" si="6"/>
        <v/>
      </c>
      <c r="AC65" s="72"/>
      <c r="AD65" s="73" t="str">
        <f t="shared" si="7"/>
        <v/>
      </c>
      <c r="AE65" s="71"/>
      <c r="AF65" s="71"/>
      <c r="AG65" s="74"/>
      <c r="AH65" s="74"/>
      <c r="AI65" s="74"/>
      <c r="AJ65" s="74"/>
      <c r="AK65" s="149" t="e">
        <f t="shared" si="5"/>
        <v>#VALUE!</v>
      </c>
      <c r="AL65" s="150" t="str">
        <f>IF(OR(AA65="Preventivo",AA65="Detectivo"),((V62-AL62-AL63-AL64)*AK65),"0")</f>
        <v>0</v>
      </c>
      <c r="AM65" s="316" t="str">
        <f>IF(AND(AA65="Correctivo",N62="Gestión"),((W62-AM62-AM63-AM64)*AK65),"0")</f>
        <v>0</v>
      </c>
      <c r="AN65" s="497"/>
      <c r="AO65" s="489"/>
      <c r="AP65" s="489"/>
      <c r="AQ65" s="489"/>
      <c r="AR65" s="494"/>
      <c r="AS65" s="95"/>
      <c r="AT65" s="504"/>
      <c r="AU65" s="507"/>
      <c r="AV65" s="494"/>
      <c r="AW65" s="90"/>
      <c r="AX65" s="95"/>
      <c r="AY65" s="90"/>
      <c r="AZ65" s="489"/>
      <c r="BA65" s="489"/>
      <c r="BB65" s="489"/>
      <c r="BC65" s="489"/>
      <c r="BD65" s="90"/>
      <c r="BE65" s="95"/>
      <c r="BF65" s="90"/>
      <c r="BG65" s="489"/>
      <c r="BH65" s="489"/>
      <c r="BI65" s="489"/>
      <c r="BJ65" s="489"/>
      <c r="BK65" s="90"/>
      <c r="BL65" s="95"/>
      <c r="BM65" s="90"/>
      <c r="BN65" s="489"/>
      <c r="BO65" s="489"/>
      <c r="BP65" s="489"/>
      <c r="BQ65" s="489"/>
      <c r="BR65" s="90"/>
      <c r="BS65" s="95"/>
      <c r="BT65" s="90"/>
      <c r="BU65" s="489"/>
      <c r="BV65" s="489"/>
      <c r="BW65" s="489"/>
      <c r="BX65" s="489"/>
      <c r="BY65" s="489"/>
    </row>
    <row r="66" spans="1:77" ht="16.5" hidden="1" customHeight="1" thickBot="1" x14ac:dyDescent="0.3">
      <c r="A66" s="511"/>
      <c r="B66" s="490"/>
      <c r="C66" s="490"/>
      <c r="D66" s="500"/>
      <c r="E66" s="96"/>
      <c r="F66" s="96"/>
      <c r="G66" s="490"/>
      <c r="H66" s="490"/>
      <c r="I66" s="490"/>
      <c r="J66" s="490"/>
      <c r="K66" s="490"/>
      <c r="L66" s="490"/>
      <c r="M66" s="490"/>
      <c r="N66" s="490"/>
      <c r="O66" s="490"/>
      <c r="P66" s="516"/>
      <c r="Q66" s="519"/>
      <c r="R66" s="490"/>
      <c r="S66" s="490"/>
      <c r="T66" s="523"/>
      <c r="U66" s="526"/>
      <c r="V66" s="526"/>
      <c r="W66" s="530"/>
      <c r="X66" s="533"/>
      <c r="Y66" s="490"/>
      <c r="Z66" s="286"/>
      <c r="AA66" s="72"/>
      <c r="AB66" s="73" t="str">
        <f t="shared" si="6"/>
        <v/>
      </c>
      <c r="AC66" s="72"/>
      <c r="AD66" s="73" t="str">
        <f t="shared" si="7"/>
        <v/>
      </c>
      <c r="AE66" s="71"/>
      <c r="AF66" s="71"/>
      <c r="AG66" s="74"/>
      <c r="AH66" s="74"/>
      <c r="AI66" s="74"/>
      <c r="AJ66" s="74"/>
      <c r="AK66" s="149" t="e">
        <f t="shared" si="5"/>
        <v>#VALUE!</v>
      </c>
      <c r="AL66" s="150" t="str">
        <f>IF(OR(AA66="Preventivo",AA66="Detectivo"),((V62-AL62-AL63-AL64-AL65)*AK66),"0")</f>
        <v>0</v>
      </c>
      <c r="AM66" s="318" t="str">
        <f>IF(AND(AA66="Correctivo",N62="Gestión"),((W62-AM62-AM63-AM64-AM65)*AK66),"0")</f>
        <v>0</v>
      </c>
      <c r="AN66" s="498"/>
      <c r="AO66" s="493"/>
      <c r="AP66" s="493"/>
      <c r="AQ66" s="490"/>
      <c r="AR66" s="495"/>
      <c r="AS66" s="96"/>
      <c r="AT66" s="505"/>
      <c r="AU66" s="508"/>
      <c r="AV66" s="495"/>
      <c r="AW66" s="91"/>
      <c r="AX66" s="96"/>
      <c r="AY66" s="91"/>
      <c r="AZ66" s="490"/>
      <c r="BA66" s="490"/>
      <c r="BB66" s="490"/>
      <c r="BC66" s="490"/>
      <c r="BD66" s="91"/>
      <c r="BE66" s="96"/>
      <c r="BF66" s="91"/>
      <c r="BG66" s="490"/>
      <c r="BH66" s="490"/>
      <c r="BI66" s="490"/>
      <c r="BJ66" s="490"/>
      <c r="BK66" s="91"/>
      <c r="BL66" s="96"/>
      <c r="BM66" s="91"/>
      <c r="BN66" s="490"/>
      <c r="BO66" s="490"/>
      <c r="BP66" s="490"/>
      <c r="BQ66" s="490"/>
      <c r="BR66" s="91"/>
      <c r="BS66" s="96"/>
      <c r="BT66" s="91"/>
      <c r="BU66" s="490"/>
      <c r="BV66" s="490"/>
      <c r="BW66" s="490"/>
      <c r="BX66" s="490"/>
      <c r="BY66" s="490"/>
    </row>
    <row r="67" spans="1:77" ht="16.5" hidden="1" customHeight="1" thickBot="1" x14ac:dyDescent="0.3">
      <c r="A67" s="509"/>
      <c r="B67" s="488" t="str">
        <f>IF(A67&lt;&gt;"",'CONTEXTO PROCESO'!$D$11," ")</f>
        <v xml:space="preserve"> </v>
      </c>
      <c r="C67" s="488" t="str">
        <f>IF(A67&lt;&gt;"",'CONTEXTO PROCESO'!$D$12," ")</f>
        <v xml:space="preserve"> </v>
      </c>
      <c r="D67" s="488"/>
      <c r="E67" s="92"/>
      <c r="F67" s="92"/>
      <c r="G67" s="488"/>
      <c r="H67" s="488"/>
      <c r="I67" s="488" t="str">
        <f>CONCATENATE(H67," por ", E67," debido a ",F67,",",F68,F69,F70,F71," ")</f>
        <v xml:space="preserve"> por  debido a , </v>
      </c>
      <c r="J67" s="488"/>
      <c r="K67" s="488"/>
      <c r="L67" s="488"/>
      <c r="M67" s="488"/>
      <c r="N67" s="488" t="str">
        <f>IF(AND(J67="Si",K67="Si",L67="Si",M67="Si"),"Corrupción_O_LA_FT",IF(AND(J67="",K67="",L67="",M67=""),"","Gestión"))</f>
        <v/>
      </c>
      <c r="O67" s="488"/>
      <c r="P67" s="514"/>
      <c r="Q67" s="517"/>
      <c r="R67" s="488" t="str">
        <f>IF(Q67=Hoja1!$C$22,Hoja1!$B$22,IF(Q67=Hoja1!C$23,Hoja1!$B$23,IF(Q67=Hoja1!$C$24,Hoja1!$B$24,IF(Q67=Hoja1!$C$25,Hoja1!$B$25,IF(Q67=Hoja1!$C$26,Hoja1!$B$26,IF(Q67=Hoja1!$C$27,Hoja1!$B$27,IF(Q67=Hoja1!C$28,Hoja1!$B$28,IF(Q67=Hoja1!$C$29,Hoja1!$B$29,IF(Q67=Hoja1!$C$30,Hoja1!$B$30,IF(Q67=Hoja1!$C$31,Hoja1!$B$31,""))))))))))</f>
        <v/>
      </c>
      <c r="S67" s="520" t="str">
        <f>IF(R67="Muy baja",20%,IF(R67="Rara Vez",20%,IF(R67="Baja",40%,IF(R67="Improbable",40%,IF(R67="Media",60%,IF(R67="Posible",60%,IF(R67="Alta",80%,IF(R67="Probable",80%,IF(R67="Muy alta",100%,IF(R67="Casi seguro",100%,""))))))))))</f>
        <v/>
      </c>
      <c r="T67" s="521" t="str">
        <f>IF(N67="Gestión",HYPERLINK("#"&amp;"Matriz_de_Riesgos!B$263","Clic para Calificar"),IF(N67="Corrupción_O_LA_FT",HYPERLINK("#"&amp;"Matriz_de_Riesgos!A$503","Clic para Calificar"),""))</f>
        <v/>
      </c>
      <c r="U67" s="524" t="str">
        <f>IF(N67="Corrupción_O_LA_FT",X552,E312)</f>
        <v/>
      </c>
      <c r="V67" s="527" t="str">
        <f>S67</f>
        <v/>
      </c>
      <c r="W67" s="528" t="str">
        <f>IF(U67="Catastrófico",100%,IF(U67="Mayor",80%,IF(U67="Moderado",60%,IF(U67="Menor",40%,IF(U67="Leve",20%,"")))))</f>
        <v/>
      </c>
      <c r="X67" s="531" t="e">
        <f>S67*W67</f>
        <v>#VALUE!</v>
      </c>
      <c r="Y67" s="488" t="str">
        <f>IF(OR(AND(V67&lt;=40%,W67&lt;=20%),AND(V67&lt;=20%,W67&lt;=40%)),"Bajo",IF(OR(AND(V67&gt;40%,V67&lt;=80%,W67&lt;=40%),AND(V67&gt;20%,V67&lt;=40%,W67&gt;20%,W67&lt;=40%),AND(V67&lt;=60%,W67&gt;40%,W67&lt;=60%)),"Moderado",IF(OR(AND(V67&gt;80%,W67&lt;=80%),AND(V67&gt;60%,V67&lt;=80%,W67&gt;40%,W67&lt;=80%),AND(V67&lt;=60%,W67&gt;60%,W67&lt;=80%)),"Alto",IF(AND(W67&gt;=80%,W67&lt;=100%),"Extremo",""))))</f>
        <v/>
      </c>
      <c r="Z67" s="286"/>
      <c r="AA67" s="72"/>
      <c r="AB67" s="73" t="str">
        <f t="shared" si="6"/>
        <v/>
      </c>
      <c r="AC67" s="72"/>
      <c r="AD67" s="73" t="str">
        <f t="shared" si="7"/>
        <v/>
      </c>
      <c r="AE67" s="71"/>
      <c r="AF67" s="71"/>
      <c r="AG67" s="74"/>
      <c r="AH67" s="74"/>
      <c r="AI67" s="74"/>
      <c r="AJ67" s="74"/>
      <c r="AK67" s="149" t="e">
        <f t="shared" si="5"/>
        <v>#VALUE!</v>
      </c>
      <c r="AL67" s="150" t="str">
        <f>IF(OR(AA67="Preventivo",AA67="Detectivo"),(V67*AK67),"0")</f>
        <v>0</v>
      </c>
      <c r="AM67" s="319" t="str">
        <f>IF(AND(AA67="Correctivo",N67="Gestión"),(W67*AK67),"0")</f>
        <v>0</v>
      </c>
      <c r="AN67" s="496" t="str">
        <f>IF(S67&lt;&gt;"",S67-SUM(AL67:AL71),"")</f>
        <v/>
      </c>
      <c r="AO67" s="492" t="str">
        <f>IF(W67&lt;&gt;"",W67-SUM(AM67:AM71),"")</f>
        <v/>
      </c>
      <c r="AP67" s="492" t="e">
        <f>AN67*AO67</f>
        <v>#VALUE!</v>
      </c>
      <c r="AQ67" s="488" t="str">
        <f>IF(OR(AND(AN67&lt;=40%,AO67&lt;=20%),AND(AN67&lt;=20%,AO67&lt;=40%)),"Bajo",IF(OR(AND(AN67&gt;40%,AN67&lt;=80%,AO67&lt;=40%),AND(AN67&gt;20%,AN67&lt;=40%,AO67&gt;20%,AO67&lt;=40%),AND(AN67&lt;=60%,AO67&gt;40%,AO67&lt;=60%)),"Moderado",IF(OR(AND(AN67&gt;80%,AO67&lt;=80%),AND(AN67&gt;60%,AN67&lt;=80%,AO67&gt;40%,AO67&lt;=80%),AND(AN67&lt;=60%,AO67&gt;60%,AO67&lt;=80%)),"Alto",IF(AND(AO67&gt;=80%,AO67&lt;=100%),"Extremo",""))))</f>
        <v/>
      </c>
      <c r="AR67" s="488" t="str">
        <f>IF(AQ67="Bajo","Asumir",IF(AQ67="Moderado","Reducir (Mitigar)",IF(AQ67="Alto","Reducir (Mitigar) o Reducir (Transferir) o Evitar ",IF(AQ67="Extremo","Reducir (Mitigar) o Reducir (Transferir) o Evitar "," "))))</f>
        <v xml:space="preserve"> </v>
      </c>
      <c r="AS67" s="93"/>
      <c r="AT67" s="503"/>
      <c r="AU67" s="506"/>
      <c r="AV67" s="488"/>
      <c r="AW67" s="89"/>
      <c r="AX67" s="93"/>
      <c r="AY67" s="89"/>
      <c r="AZ67" s="488"/>
      <c r="BA67" s="488"/>
      <c r="BB67" s="488"/>
      <c r="BC67" s="488"/>
      <c r="BD67" s="89"/>
      <c r="BE67" s="93"/>
      <c r="BF67" s="89"/>
      <c r="BG67" s="488"/>
      <c r="BH67" s="488"/>
      <c r="BI67" s="488"/>
      <c r="BJ67" s="488"/>
      <c r="BK67" s="89"/>
      <c r="BL67" s="93"/>
      <c r="BM67" s="89"/>
      <c r="BN67" s="488"/>
      <c r="BO67" s="488"/>
      <c r="BP67" s="488"/>
      <c r="BQ67" s="488"/>
      <c r="BR67" s="89"/>
      <c r="BS67" s="93"/>
      <c r="BT67" s="89"/>
      <c r="BU67" s="488"/>
      <c r="BV67" s="488"/>
      <c r="BW67" s="488"/>
      <c r="BX67" s="488"/>
      <c r="BY67" s="488"/>
    </row>
    <row r="68" spans="1:77" ht="16.5" hidden="1" customHeight="1" thickBot="1" x14ac:dyDescent="0.3">
      <c r="A68" s="510"/>
      <c r="B68" s="489"/>
      <c r="C68" s="489"/>
      <c r="D68" s="499"/>
      <c r="E68" s="72"/>
      <c r="F68" s="72"/>
      <c r="G68" s="489"/>
      <c r="H68" s="489"/>
      <c r="I68" s="489"/>
      <c r="J68" s="489"/>
      <c r="K68" s="489"/>
      <c r="L68" s="489"/>
      <c r="M68" s="489"/>
      <c r="N68" s="489"/>
      <c r="O68" s="489"/>
      <c r="P68" s="515"/>
      <c r="Q68" s="518"/>
      <c r="R68" s="489"/>
      <c r="S68" s="489"/>
      <c r="T68" s="522"/>
      <c r="U68" s="525"/>
      <c r="V68" s="525"/>
      <c r="W68" s="529"/>
      <c r="X68" s="532"/>
      <c r="Y68" s="489"/>
      <c r="Z68" s="286"/>
      <c r="AA68" s="72"/>
      <c r="AB68" s="73" t="str">
        <f t="shared" si="6"/>
        <v/>
      </c>
      <c r="AC68" s="72"/>
      <c r="AD68" s="73" t="str">
        <f t="shared" si="7"/>
        <v/>
      </c>
      <c r="AE68" s="71"/>
      <c r="AF68" s="71"/>
      <c r="AG68" s="74"/>
      <c r="AH68" s="74"/>
      <c r="AI68" s="74"/>
      <c r="AJ68" s="74"/>
      <c r="AK68" s="149" t="e">
        <f t="shared" si="5"/>
        <v>#VALUE!</v>
      </c>
      <c r="AL68" s="150" t="str">
        <f>IF(OR(AA68="Preventivo",AA68="Detectivo"),((V67-AL67)*AK68),"0")</f>
        <v>0</v>
      </c>
      <c r="AM68" s="316" t="str">
        <f>IF(AND(AA68="Correctivo",N67="Gestión"),((W67-AM67)*AK68),"0")</f>
        <v>0</v>
      </c>
      <c r="AN68" s="497"/>
      <c r="AO68" s="489"/>
      <c r="AP68" s="489"/>
      <c r="AQ68" s="489"/>
      <c r="AR68" s="494"/>
      <c r="AS68" s="95"/>
      <c r="AT68" s="504"/>
      <c r="AU68" s="507"/>
      <c r="AV68" s="494"/>
      <c r="AW68" s="90"/>
      <c r="AX68" s="95"/>
      <c r="AY68" s="90"/>
      <c r="AZ68" s="489"/>
      <c r="BA68" s="489"/>
      <c r="BB68" s="489"/>
      <c r="BC68" s="489"/>
      <c r="BD68" s="90"/>
      <c r="BE68" s="95"/>
      <c r="BF68" s="90"/>
      <c r="BG68" s="489"/>
      <c r="BH68" s="489"/>
      <c r="BI68" s="489"/>
      <c r="BJ68" s="489"/>
      <c r="BK68" s="90"/>
      <c r="BL68" s="95"/>
      <c r="BM68" s="90"/>
      <c r="BN68" s="489"/>
      <c r="BO68" s="489"/>
      <c r="BP68" s="489"/>
      <c r="BQ68" s="489"/>
      <c r="BR68" s="90"/>
      <c r="BS68" s="95"/>
      <c r="BT68" s="90"/>
      <c r="BU68" s="489"/>
      <c r="BV68" s="489"/>
      <c r="BW68" s="489"/>
      <c r="BX68" s="489"/>
      <c r="BY68" s="489"/>
    </row>
    <row r="69" spans="1:77" ht="16.5" hidden="1" customHeight="1" thickBot="1" x14ac:dyDescent="0.3">
      <c r="A69" s="510"/>
      <c r="B69" s="489"/>
      <c r="C69" s="489"/>
      <c r="D69" s="499"/>
      <c r="E69" s="72"/>
      <c r="F69" s="72"/>
      <c r="G69" s="489"/>
      <c r="H69" s="489"/>
      <c r="I69" s="489"/>
      <c r="J69" s="489"/>
      <c r="K69" s="489"/>
      <c r="L69" s="489"/>
      <c r="M69" s="489"/>
      <c r="N69" s="489"/>
      <c r="O69" s="489"/>
      <c r="P69" s="515"/>
      <c r="Q69" s="518"/>
      <c r="R69" s="489"/>
      <c r="S69" s="489"/>
      <c r="T69" s="522"/>
      <c r="U69" s="525"/>
      <c r="V69" s="525"/>
      <c r="W69" s="529"/>
      <c r="X69" s="532"/>
      <c r="Y69" s="489"/>
      <c r="Z69" s="286"/>
      <c r="AA69" s="72"/>
      <c r="AB69" s="73" t="str">
        <f t="shared" si="6"/>
        <v/>
      </c>
      <c r="AC69" s="72"/>
      <c r="AD69" s="73" t="str">
        <f t="shared" si="7"/>
        <v/>
      </c>
      <c r="AE69" s="71"/>
      <c r="AF69" s="71"/>
      <c r="AG69" s="74"/>
      <c r="AH69" s="74"/>
      <c r="AI69" s="74"/>
      <c r="AJ69" s="74"/>
      <c r="AK69" s="149" t="e">
        <f t="shared" si="5"/>
        <v>#VALUE!</v>
      </c>
      <c r="AL69" s="150" t="str">
        <f>IF(OR(AA69="Preventivo",AA69="Detectivo"),((V67-AL67-AL68)*AK69),"0")</f>
        <v>0</v>
      </c>
      <c r="AM69" s="317" t="str">
        <f>IF(AND(AA69="Correctivo",N67="Gestión"),((W67-AM67-AM68)*AK69),"0")</f>
        <v>0</v>
      </c>
      <c r="AN69" s="497"/>
      <c r="AO69" s="489"/>
      <c r="AP69" s="489"/>
      <c r="AQ69" s="489"/>
      <c r="AR69" s="494"/>
      <c r="AS69" s="95"/>
      <c r="AT69" s="504"/>
      <c r="AU69" s="507"/>
      <c r="AV69" s="494"/>
      <c r="AW69" s="90"/>
      <c r="AX69" s="95"/>
      <c r="AY69" s="90"/>
      <c r="AZ69" s="489"/>
      <c r="BA69" s="489"/>
      <c r="BB69" s="489"/>
      <c r="BC69" s="489"/>
      <c r="BD69" s="90"/>
      <c r="BE69" s="95"/>
      <c r="BF69" s="90"/>
      <c r="BG69" s="489"/>
      <c r="BH69" s="489"/>
      <c r="BI69" s="489"/>
      <c r="BJ69" s="489"/>
      <c r="BK69" s="90"/>
      <c r="BL69" s="95"/>
      <c r="BM69" s="90"/>
      <c r="BN69" s="489"/>
      <c r="BO69" s="489"/>
      <c r="BP69" s="489"/>
      <c r="BQ69" s="489"/>
      <c r="BR69" s="90"/>
      <c r="BS69" s="95"/>
      <c r="BT69" s="90"/>
      <c r="BU69" s="489"/>
      <c r="BV69" s="489"/>
      <c r="BW69" s="489"/>
      <c r="BX69" s="489"/>
      <c r="BY69" s="489"/>
    </row>
    <row r="70" spans="1:77" ht="16.5" hidden="1" customHeight="1" thickBot="1" x14ac:dyDescent="0.3">
      <c r="A70" s="510"/>
      <c r="B70" s="489"/>
      <c r="C70" s="489"/>
      <c r="D70" s="499"/>
      <c r="E70" s="72"/>
      <c r="F70" s="72"/>
      <c r="G70" s="489"/>
      <c r="H70" s="489"/>
      <c r="I70" s="489"/>
      <c r="J70" s="489"/>
      <c r="K70" s="489"/>
      <c r="L70" s="489"/>
      <c r="M70" s="489"/>
      <c r="N70" s="489"/>
      <c r="O70" s="489"/>
      <c r="P70" s="515"/>
      <c r="Q70" s="518"/>
      <c r="R70" s="489"/>
      <c r="S70" s="489"/>
      <c r="T70" s="522"/>
      <c r="U70" s="525"/>
      <c r="V70" s="525"/>
      <c r="W70" s="529"/>
      <c r="X70" s="532"/>
      <c r="Y70" s="489"/>
      <c r="Z70" s="286"/>
      <c r="AA70" s="72"/>
      <c r="AB70" s="73" t="str">
        <f t="shared" si="6"/>
        <v/>
      </c>
      <c r="AC70" s="72"/>
      <c r="AD70" s="73" t="str">
        <f t="shared" si="7"/>
        <v/>
      </c>
      <c r="AE70" s="71"/>
      <c r="AF70" s="71"/>
      <c r="AG70" s="74"/>
      <c r="AH70" s="74"/>
      <c r="AI70" s="74"/>
      <c r="AJ70" s="74"/>
      <c r="AK70" s="149" t="e">
        <f t="shared" si="5"/>
        <v>#VALUE!</v>
      </c>
      <c r="AL70" s="150" t="str">
        <f>IF(OR(AA70="Preventivo",AA70="Detectivo"),((V67-AL67-AL68-AL69)*AK70),"0")</f>
        <v>0</v>
      </c>
      <c r="AM70" s="316" t="str">
        <f>IF(AND(AA70="Correctivo",N67="Gestión"),((W67-AM67-AM68-AM69)*AK70),"0")</f>
        <v>0</v>
      </c>
      <c r="AN70" s="497"/>
      <c r="AO70" s="489"/>
      <c r="AP70" s="489"/>
      <c r="AQ70" s="489"/>
      <c r="AR70" s="494"/>
      <c r="AS70" s="95"/>
      <c r="AT70" s="504"/>
      <c r="AU70" s="507"/>
      <c r="AV70" s="494"/>
      <c r="AW70" s="90"/>
      <c r="AX70" s="95"/>
      <c r="AY70" s="90"/>
      <c r="AZ70" s="489"/>
      <c r="BA70" s="489"/>
      <c r="BB70" s="489"/>
      <c r="BC70" s="489"/>
      <c r="BD70" s="90"/>
      <c r="BE70" s="95"/>
      <c r="BF70" s="90"/>
      <c r="BG70" s="489"/>
      <c r="BH70" s="489"/>
      <c r="BI70" s="489"/>
      <c r="BJ70" s="489"/>
      <c r="BK70" s="90"/>
      <c r="BL70" s="95"/>
      <c r="BM70" s="90"/>
      <c r="BN70" s="489"/>
      <c r="BO70" s="489"/>
      <c r="BP70" s="489"/>
      <c r="BQ70" s="489"/>
      <c r="BR70" s="90"/>
      <c r="BS70" s="95"/>
      <c r="BT70" s="90"/>
      <c r="BU70" s="489"/>
      <c r="BV70" s="489"/>
      <c r="BW70" s="489"/>
      <c r="BX70" s="489"/>
      <c r="BY70" s="489"/>
    </row>
    <row r="71" spans="1:77" ht="16.5" hidden="1" customHeight="1" thickBot="1" x14ac:dyDescent="0.3">
      <c r="A71" s="511"/>
      <c r="B71" s="490"/>
      <c r="C71" s="490"/>
      <c r="D71" s="500"/>
      <c r="E71" s="96"/>
      <c r="F71" s="96"/>
      <c r="G71" s="490"/>
      <c r="H71" s="490"/>
      <c r="I71" s="490"/>
      <c r="J71" s="490"/>
      <c r="K71" s="490"/>
      <c r="L71" s="490"/>
      <c r="M71" s="490"/>
      <c r="N71" s="490"/>
      <c r="O71" s="490"/>
      <c r="P71" s="516"/>
      <c r="Q71" s="519"/>
      <c r="R71" s="490"/>
      <c r="S71" s="490"/>
      <c r="T71" s="523"/>
      <c r="U71" s="526"/>
      <c r="V71" s="526"/>
      <c r="W71" s="530"/>
      <c r="X71" s="533"/>
      <c r="Y71" s="490"/>
      <c r="Z71" s="286"/>
      <c r="AA71" s="72"/>
      <c r="AB71" s="73" t="str">
        <f t="shared" si="6"/>
        <v/>
      </c>
      <c r="AC71" s="72"/>
      <c r="AD71" s="73" t="str">
        <f t="shared" si="7"/>
        <v/>
      </c>
      <c r="AE71" s="71"/>
      <c r="AF71" s="71"/>
      <c r="AG71" s="74"/>
      <c r="AH71" s="74"/>
      <c r="AI71" s="74"/>
      <c r="AJ71" s="74"/>
      <c r="AK71" s="149" t="e">
        <f t="shared" si="5"/>
        <v>#VALUE!</v>
      </c>
      <c r="AL71" s="150" t="str">
        <f>IF(OR(AA71="Preventivo",AA71="Detectivo"),((V67-AL67-AL68-AL69-AL70)*AK71),"0")</f>
        <v>0</v>
      </c>
      <c r="AM71" s="318" t="str">
        <f>IF(AND(AA71="Correctivo",N67="Gestión"),((W67-AM67-AM68-AM69-AM70)*AK71),"0")</f>
        <v>0</v>
      </c>
      <c r="AN71" s="498"/>
      <c r="AO71" s="493"/>
      <c r="AP71" s="493"/>
      <c r="AQ71" s="490"/>
      <c r="AR71" s="495"/>
      <c r="AS71" s="96"/>
      <c r="AT71" s="505"/>
      <c r="AU71" s="508"/>
      <c r="AV71" s="495"/>
      <c r="AW71" s="91"/>
      <c r="AX71" s="96"/>
      <c r="AY71" s="91"/>
      <c r="AZ71" s="490"/>
      <c r="BA71" s="490"/>
      <c r="BB71" s="490"/>
      <c r="BC71" s="490"/>
      <c r="BD71" s="91"/>
      <c r="BE71" s="96"/>
      <c r="BF71" s="91"/>
      <c r="BG71" s="490"/>
      <c r="BH71" s="490"/>
      <c r="BI71" s="490"/>
      <c r="BJ71" s="490"/>
      <c r="BK71" s="91"/>
      <c r="BL71" s="96"/>
      <c r="BM71" s="91"/>
      <c r="BN71" s="490"/>
      <c r="BO71" s="490"/>
      <c r="BP71" s="490"/>
      <c r="BQ71" s="490"/>
      <c r="BR71" s="91"/>
      <c r="BS71" s="96"/>
      <c r="BT71" s="91"/>
      <c r="BU71" s="490"/>
      <c r="BV71" s="490"/>
      <c r="BW71" s="490"/>
      <c r="BX71" s="490"/>
      <c r="BY71" s="490"/>
    </row>
    <row r="72" spans="1:77" ht="16.5" hidden="1" customHeight="1" thickBot="1" x14ac:dyDescent="0.3">
      <c r="A72" s="509"/>
      <c r="B72" s="488" t="str">
        <f>IF(A72&lt;&gt;"",'CONTEXTO PROCESO'!$D$11," ")</f>
        <v xml:space="preserve"> </v>
      </c>
      <c r="C72" s="488" t="str">
        <f>IF(A72&lt;&gt;"",'CONTEXTO PROCESO'!$D$12," ")</f>
        <v xml:space="preserve"> </v>
      </c>
      <c r="D72" s="488"/>
      <c r="E72" s="92"/>
      <c r="F72" s="92"/>
      <c r="G72" s="488"/>
      <c r="H72" s="488"/>
      <c r="I72" s="488" t="str">
        <f>CONCATENATE(H72," por ", E72," debido a ",F72,",",F73,F74,F75,F76," ")</f>
        <v xml:space="preserve"> por  debido a , </v>
      </c>
      <c r="J72" s="488"/>
      <c r="K72" s="488"/>
      <c r="L72" s="488"/>
      <c r="M72" s="488"/>
      <c r="N72" s="488" t="str">
        <f>IF(AND(J72="Si",K72="Si",L72="Si",M72="Si"),"Corrupción_O_LA_FT",IF(AND(J72="",K72="",L72="",M72=""),"","Gestión"))</f>
        <v/>
      </c>
      <c r="O72" s="488"/>
      <c r="P72" s="514"/>
      <c r="Q72" s="517"/>
      <c r="R72" s="488" t="str">
        <f>IF(Q72=Hoja1!$C$22,Hoja1!$B$22,IF(Q72=Hoja1!C$23,Hoja1!$B$23,IF(Q72=Hoja1!$C$24,Hoja1!$B$24,IF(Q72=Hoja1!$C$25,Hoja1!$B$25,IF(Q72=Hoja1!$C$26,Hoja1!$B$26,IF(Q72=Hoja1!$C$27,Hoja1!$B$27,IF(Q72=Hoja1!C$28,Hoja1!$B$28,IF(Q72=Hoja1!$C$29,Hoja1!$B$29,IF(Q72=Hoja1!$C$30,Hoja1!$B$30,IF(Q72=Hoja1!$C$31,Hoja1!$B$31,""))))))))))</f>
        <v/>
      </c>
      <c r="S72" s="520" t="str">
        <f>IF(R72="Muy baja",20%,IF(R72="Rara Vez",20%,IF(R72="Baja",40%,IF(R72="Improbable",40%,IF(R72="Media",60%,IF(R72="Posible",60%,IF(R72="Alta",80%,IF(R72="Probable",80%,IF(R72="Muy alta",100%,IF(R72="Casi seguro",100%,""))))))))))</f>
        <v/>
      </c>
      <c r="T72" s="521" t="str">
        <f>IF(N72="Gestión",HYPERLINK("#"&amp;"Matriz_de_Riesgos!B$263","Clic para Calificar"),IF(N72="Corrupción_O_LA_FT",HYPERLINK("#"&amp;"Matriz_de_Riesgos!A$503","Clic para Calificar"),""))</f>
        <v/>
      </c>
      <c r="U72" s="524" t="str">
        <f>IF(N72="Corrupción_O_LA_FT",X557,E317)</f>
        <v/>
      </c>
      <c r="V72" s="527" t="str">
        <f>S72</f>
        <v/>
      </c>
      <c r="W72" s="528" t="str">
        <f>IF(U72="Catastrófico",100%,IF(U72="Mayor",80%,IF(U72="Moderado",60%,IF(U72="Menor",40%,IF(U72="Leve",20%,"")))))</f>
        <v/>
      </c>
      <c r="X72" s="531" t="e">
        <f>S72*W72</f>
        <v>#VALUE!</v>
      </c>
      <c r="Y72" s="488" t="str">
        <f>IF(OR(AND(V72&lt;=40%,W72&lt;=20%),AND(V72&lt;=20%,W72&lt;=40%)),"Bajo",IF(OR(AND(V72&gt;40%,V72&lt;=80%,W72&lt;=40%),AND(V72&gt;20%,V72&lt;=40%,W72&gt;20%,W72&lt;=40%),AND(V72&lt;=60%,W72&gt;40%,W72&lt;=60%)),"Moderado",IF(OR(AND(V72&gt;80%,W72&lt;=80%),AND(V72&gt;60%,V72&lt;=80%,W72&gt;40%,W72&lt;=80%),AND(V72&lt;=60%,W72&gt;60%,W72&lt;=80%)),"Alto",IF(AND(W72&gt;=80%,W72&lt;=100%),"Extremo",""))))</f>
        <v/>
      </c>
      <c r="Z72" s="286"/>
      <c r="AA72" s="72"/>
      <c r="AB72" s="73" t="str">
        <f t="shared" si="6"/>
        <v/>
      </c>
      <c r="AC72" s="72"/>
      <c r="AD72" s="73" t="str">
        <f t="shared" si="7"/>
        <v/>
      </c>
      <c r="AE72" s="71"/>
      <c r="AF72" s="71"/>
      <c r="AG72" s="74"/>
      <c r="AH72" s="74"/>
      <c r="AI72" s="74"/>
      <c r="AJ72" s="74"/>
      <c r="AK72" s="149" t="e">
        <f t="shared" si="5"/>
        <v>#VALUE!</v>
      </c>
      <c r="AL72" s="150" t="str">
        <f>IF(OR(AA72="Preventivo",AA72="Detectivo"),(V72*AK72),"0")</f>
        <v>0</v>
      </c>
      <c r="AM72" s="319" t="str">
        <f>IF(AND(AA72="Correctivo",N72="Gestión"),(W72*AK72),"0")</f>
        <v>0</v>
      </c>
      <c r="AN72" s="496" t="str">
        <f>IF(S72&lt;&gt;"",S72-SUM(AL72:AL76),"")</f>
        <v/>
      </c>
      <c r="AO72" s="492" t="str">
        <f>IF(W72&lt;&gt;"",W72-SUM(AM72:AM76),"")</f>
        <v/>
      </c>
      <c r="AP72" s="492" t="e">
        <f>AN72*AO72</f>
        <v>#VALUE!</v>
      </c>
      <c r="AQ72" s="488" t="str">
        <f>IF(OR(AND(AN72&lt;=40%,AO72&lt;=20%),AND(AN72&lt;=20%,AO72&lt;=40%)),"Bajo",IF(OR(AND(AN72&gt;40%,AN72&lt;=80%,AO72&lt;=40%),AND(AN72&gt;20%,AN72&lt;=40%,AO72&gt;20%,AO72&lt;=40%),AND(AN72&lt;=60%,AO72&gt;40%,AO72&lt;=60%)),"Moderado",IF(OR(AND(AN72&gt;80%,AO72&lt;=80%),AND(AN72&gt;60%,AN72&lt;=80%,AO72&gt;40%,AO72&lt;=80%),AND(AN72&lt;=60%,AO72&gt;60%,AO72&lt;=80%)),"Alto",IF(AND(AO72&gt;=80%,AO72&lt;=100%),"Extremo",""))))</f>
        <v/>
      </c>
      <c r="AR72" s="488" t="str">
        <f>IF(AQ72="Bajo","Asumir",IF(AQ72="Moderado","Reducir (Mitigar)",IF(AQ72="Alto","Reducir (Mitigar) o Reducir (Transferir) o Evitar ",IF(AQ72="Extremo","Reducir (Mitigar) o Reducir (Transferir) o Evitar "," "))))</f>
        <v xml:space="preserve"> </v>
      </c>
      <c r="AS72" s="93"/>
      <c r="AT72" s="503"/>
      <c r="AU72" s="506"/>
      <c r="AV72" s="488"/>
      <c r="AW72" s="89"/>
      <c r="AX72" s="93"/>
      <c r="AY72" s="89"/>
      <c r="AZ72" s="488"/>
      <c r="BA72" s="488"/>
      <c r="BB72" s="488"/>
      <c r="BC72" s="488"/>
      <c r="BD72" s="89"/>
      <c r="BE72" s="93"/>
      <c r="BF72" s="89"/>
      <c r="BG72" s="488"/>
      <c r="BH72" s="488"/>
      <c r="BI72" s="488"/>
      <c r="BJ72" s="488"/>
      <c r="BK72" s="89"/>
      <c r="BL72" s="93"/>
      <c r="BM72" s="89"/>
      <c r="BN72" s="488"/>
      <c r="BO72" s="488"/>
      <c r="BP72" s="488"/>
      <c r="BQ72" s="488"/>
      <c r="BR72" s="89"/>
      <c r="BS72" s="93"/>
      <c r="BT72" s="89"/>
      <c r="BU72" s="488"/>
      <c r="BV72" s="488"/>
      <c r="BW72" s="488"/>
      <c r="BX72" s="488"/>
      <c r="BY72" s="488"/>
    </row>
    <row r="73" spans="1:77" ht="16.5" hidden="1" customHeight="1" thickBot="1" x14ac:dyDescent="0.3">
      <c r="A73" s="510"/>
      <c r="B73" s="489"/>
      <c r="C73" s="489"/>
      <c r="D73" s="499"/>
      <c r="E73" s="72"/>
      <c r="F73" s="72"/>
      <c r="G73" s="489"/>
      <c r="H73" s="489"/>
      <c r="I73" s="489"/>
      <c r="J73" s="489"/>
      <c r="K73" s="489"/>
      <c r="L73" s="489"/>
      <c r="M73" s="489"/>
      <c r="N73" s="489"/>
      <c r="O73" s="489"/>
      <c r="P73" s="515"/>
      <c r="Q73" s="518"/>
      <c r="R73" s="489"/>
      <c r="S73" s="489"/>
      <c r="T73" s="522"/>
      <c r="U73" s="525"/>
      <c r="V73" s="525"/>
      <c r="W73" s="529"/>
      <c r="X73" s="532"/>
      <c r="Y73" s="489"/>
      <c r="Z73" s="286"/>
      <c r="AA73" s="72"/>
      <c r="AB73" s="73" t="str">
        <f t="shared" si="6"/>
        <v/>
      </c>
      <c r="AC73" s="72"/>
      <c r="AD73" s="73" t="str">
        <f t="shared" si="7"/>
        <v/>
      </c>
      <c r="AE73" s="71"/>
      <c r="AF73" s="71"/>
      <c r="AG73" s="74"/>
      <c r="AH73" s="74"/>
      <c r="AI73" s="74"/>
      <c r="AJ73" s="74"/>
      <c r="AK73" s="149" t="e">
        <f t="shared" si="5"/>
        <v>#VALUE!</v>
      </c>
      <c r="AL73" s="150" t="str">
        <f>IF(OR(AA73="Preventivo",AA73="Detectivo"),((V72-AL72)*AK73),"0")</f>
        <v>0</v>
      </c>
      <c r="AM73" s="316" t="str">
        <f>IF(AND(AA73="Correctivo",N72="Gestión"),((W72-AM72)*AK73),"0")</f>
        <v>0</v>
      </c>
      <c r="AN73" s="497"/>
      <c r="AO73" s="489"/>
      <c r="AP73" s="489"/>
      <c r="AQ73" s="489"/>
      <c r="AR73" s="494"/>
      <c r="AS73" s="95"/>
      <c r="AT73" s="504"/>
      <c r="AU73" s="507"/>
      <c r="AV73" s="494"/>
      <c r="AW73" s="90"/>
      <c r="AX73" s="95"/>
      <c r="AY73" s="90"/>
      <c r="AZ73" s="489"/>
      <c r="BA73" s="489"/>
      <c r="BB73" s="489"/>
      <c r="BC73" s="489"/>
      <c r="BD73" s="90"/>
      <c r="BE73" s="95"/>
      <c r="BF73" s="90"/>
      <c r="BG73" s="489"/>
      <c r="BH73" s="489"/>
      <c r="BI73" s="489"/>
      <c r="BJ73" s="489"/>
      <c r="BK73" s="90"/>
      <c r="BL73" s="95"/>
      <c r="BM73" s="90"/>
      <c r="BN73" s="489"/>
      <c r="BO73" s="489"/>
      <c r="BP73" s="489"/>
      <c r="BQ73" s="489"/>
      <c r="BR73" s="90"/>
      <c r="BS73" s="95"/>
      <c r="BT73" s="90"/>
      <c r="BU73" s="489"/>
      <c r="BV73" s="489"/>
      <c r="BW73" s="489"/>
      <c r="BX73" s="489"/>
      <c r="BY73" s="489"/>
    </row>
    <row r="74" spans="1:77" ht="16.5" hidden="1" customHeight="1" thickBot="1" x14ac:dyDescent="0.3">
      <c r="A74" s="510"/>
      <c r="B74" s="489"/>
      <c r="C74" s="489"/>
      <c r="D74" s="499"/>
      <c r="E74" s="72"/>
      <c r="F74" s="72"/>
      <c r="G74" s="489"/>
      <c r="H74" s="489"/>
      <c r="I74" s="489"/>
      <c r="J74" s="489"/>
      <c r="K74" s="489"/>
      <c r="L74" s="489"/>
      <c r="M74" s="489"/>
      <c r="N74" s="489"/>
      <c r="O74" s="489"/>
      <c r="P74" s="515"/>
      <c r="Q74" s="518"/>
      <c r="R74" s="489"/>
      <c r="S74" s="489"/>
      <c r="T74" s="522"/>
      <c r="U74" s="525"/>
      <c r="V74" s="525"/>
      <c r="W74" s="529"/>
      <c r="X74" s="532"/>
      <c r="Y74" s="489"/>
      <c r="Z74" s="286"/>
      <c r="AA74" s="72"/>
      <c r="AB74" s="73" t="str">
        <f t="shared" si="6"/>
        <v/>
      </c>
      <c r="AC74" s="72"/>
      <c r="AD74" s="73" t="str">
        <f t="shared" si="7"/>
        <v/>
      </c>
      <c r="AE74" s="71"/>
      <c r="AF74" s="71"/>
      <c r="AG74" s="74"/>
      <c r="AH74" s="74"/>
      <c r="AI74" s="74"/>
      <c r="AJ74" s="74"/>
      <c r="AK74" s="149" t="e">
        <f t="shared" si="5"/>
        <v>#VALUE!</v>
      </c>
      <c r="AL74" s="150" t="str">
        <f>IF(OR(AA74="Preventivo",AA74="Detectivo"),((V72-AL72-AL73)*AK74),"0")</f>
        <v>0</v>
      </c>
      <c r="AM74" s="317" t="str">
        <f>IF(AND(AA74="Correctivo",N72="Gestión"),((W72-AM72-AM73)*AK74),"0")</f>
        <v>0</v>
      </c>
      <c r="AN74" s="497"/>
      <c r="AO74" s="489"/>
      <c r="AP74" s="489"/>
      <c r="AQ74" s="489"/>
      <c r="AR74" s="494"/>
      <c r="AS74" s="95"/>
      <c r="AT74" s="504"/>
      <c r="AU74" s="507"/>
      <c r="AV74" s="494"/>
      <c r="AW74" s="90"/>
      <c r="AX74" s="95"/>
      <c r="AY74" s="90"/>
      <c r="AZ74" s="489"/>
      <c r="BA74" s="489"/>
      <c r="BB74" s="489"/>
      <c r="BC74" s="489"/>
      <c r="BD74" s="90"/>
      <c r="BE74" s="95"/>
      <c r="BF74" s="90"/>
      <c r="BG74" s="489"/>
      <c r="BH74" s="489"/>
      <c r="BI74" s="489"/>
      <c r="BJ74" s="489"/>
      <c r="BK74" s="90"/>
      <c r="BL74" s="95"/>
      <c r="BM74" s="90"/>
      <c r="BN74" s="489"/>
      <c r="BO74" s="489"/>
      <c r="BP74" s="489"/>
      <c r="BQ74" s="489"/>
      <c r="BR74" s="90"/>
      <c r="BS74" s="95"/>
      <c r="BT74" s="90"/>
      <c r="BU74" s="489"/>
      <c r="BV74" s="489"/>
      <c r="BW74" s="489"/>
      <c r="BX74" s="489"/>
      <c r="BY74" s="489"/>
    </row>
    <row r="75" spans="1:77" ht="16.5" hidden="1" customHeight="1" thickBot="1" x14ac:dyDescent="0.3">
      <c r="A75" s="510"/>
      <c r="B75" s="489"/>
      <c r="C75" s="489"/>
      <c r="D75" s="499"/>
      <c r="E75" s="72"/>
      <c r="F75" s="72"/>
      <c r="G75" s="489"/>
      <c r="H75" s="489"/>
      <c r="I75" s="489"/>
      <c r="J75" s="489"/>
      <c r="K75" s="489"/>
      <c r="L75" s="489"/>
      <c r="M75" s="489"/>
      <c r="N75" s="489"/>
      <c r="O75" s="489"/>
      <c r="P75" s="515"/>
      <c r="Q75" s="518"/>
      <c r="R75" s="489"/>
      <c r="S75" s="489"/>
      <c r="T75" s="522"/>
      <c r="U75" s="525"/>
      <c r="V75" s="525"/>
      <c r="W75" s="529"/>
      <c r="X75" s="532"/>
      <c r="Y75" s="489"/>
      <c r="Z75" s="286"/>
      <c r="AA75" s="72"/>
      <c r="AB75" s="73" t="str">
        <f t="shared" si="6"/>
        <v/>
      </c>
      <c r="AC75" s="72"/>
      <c r="AD75" s="73" t="str">
        <f t="shared" si="7"/>
        <v/>
      </c>
      <c r="AE75" s="71"/>
      <c r="AF75" s="71"/>
      <c r="AG75" s="74"/>
      <c r="AH75" s="74"/>
      <c r="AI75" s="74"/>
      <c r="AJ75" s="74"/>
      <c r="AK75" s="149" t="e">
        <f t="shared" si="5"/>
        <v>#VALUE!</v>
      </c>
      <c r="AL75" s="150" t="str">
        <f>IF(OR(AA75="Preventivo",AA75="Detectivo"),((V72-AL72-AL73-AL74)*AK75),"0")</f>
        <v>0</v>
      </c>
      <c r="AM75" s="316" t="str">
        <f>IF(AND(AA75="Correctivo",N72="Gestión"),((W72-AM72-AM73-AM74)*AK75),"0")</f>
        <v>0</v>
      </c>
      <c r="AN75" s="497"/>
      <c r="AO75" s="489"/>
      <c r="AP75" s="489"/>
      <c r="AQ75" s="489"/>
      <c r="AR75" s="494"/>
      <c r="AS75" s="95"/>
      <c r="AT75" s="504"/>
      <c r="AU75" s="507"/>
      <c r="AV75" s="494"/>
      <c r="AW75" s="90"/>
      <c r="AX75" s="95"/>
      <c r="AY75" s="90"/>
      <c r="AZ75" s="489"/>
      <c r="BA75" s="489"/>
      <c r="BB75" s="489"/>
      <c r="BC75" s="489"/>
      <c r="BD75" s="90"/>
      <c r="BE75" s="95"/>
      <c r="BF75" s="90"/>
      <c r="BG75" s="489"/>
      <c r="BH75" s="489"/>
      <c r="BI75" s="489"/>
      <c r="BJ75" s="489"/>
      <c r="BK75" s="90"/>
      <c r="BL75" s="95"/>
      <c r="BM75" s="90"/>
      <c r="BN75" s="489"/>
      <c r="BO75" s="489"/>
      <c r="BP75" s="489"/>
      <c r="BQ75" s="489"/>
      <c r="BR75" s="90"/>
      <c r="BS75" s="95"/>
      <c r="BT75" s="90"/>
      <c r="BU75" s="489"/>
      <c r="BV75" s="489"/>
      <c r="BW75" s="489"/>
      <c r="BX75" s="489"/>
      <c r="BY75" s="489"/>
    </row>
    <row r="76" spans="1:77" ht="16.5" hidden="1" customHeight="1" thickBot="1" x14ac:dyDescent="0.3">
      <c r="A76" s="511"/>
      <c r="B76" s="490"/>
      <c r="C76" s="490"/>
      <c r="D76" s="500"/>
      <c r="E76" s="96"/>
      <c r="F76" s="96"/>
      <c r="G76" s="490"/>
      <c r="H76" s="490"/>
      <c r="I76" s="490"/>
      <c r="J76" s="490"/>
      <c r="K76" s="490"/>
      <c r="L76" s="490"/>
      <c r="M76" s="490"/>
      <c r="N76" s="490"/>
      <c r="O76" s="490"/>
      <c r="P76" s="516"/>
      <c r="Q76" s="519"/>
      <c r="R76" s="490"/>
      <c r="S76" s="490"/>
      <c r="T76" s="523"/>
      <c r="U76" s="526"/>
      <c r="V76" s="526"/>
      <c r="W76" s="530"/>
      <c r="X76" s="533"/>
      <c r="Y76" s="490"/>
      <c r="Z76" s="286"/>
      <c r="AA76" s="72"/>
      <c r="AB76" s="73" t="str">
        <f t="shared" si="6"/>
        <v/>
      </c>
      <c r="AC76" s="72"/>
      <c r="AD76" s="73" t="str">
        <f t="shared" si="7"/>
        <v/>
      </c>
      <c r="AE76" s="71"/>
      <c r="AF76" s="71"/>
      <c r="AG76" s="74"/>
      <c r="AH76" s="74"/>
      <c r="AI76" s="74"/>
      <c r="AJ76" s="74"/>
      <c r="AK76" s="149" t="e">
        <f t="shared" si="5"/>
        <v>#VALUE!</v>
      </c>
      <c r="AL76" s="150" t="str">
        <f>IF(OR(AA76="Preventivo",AA76="Detectivo"),((V72-AL72-AL73-AL74-AL75)*AK76),"0")</f>
        <v>0</v>
      </c>
      <c r="AM76" s="318" t="str">
        <f>IF(AND(AA76="Correctivo",N72="Gestión"),((W72-AM72-AM73-AM74-AM75)*AK76),"0")</f>
        <v>0</v>
      </c>
      <c r="AN76" s="498"/>
      <c r="AO76" s="493"/>
      <c r="AP76" s="493"/>
      <c r="AQ76" s="490"/>
      <c r="AR76" s="495"/>
      <c r="AS76" s="96"/>
      <c r="AT76" s="505"/>
      <c r="AU76" s="508"/>
      <c r="AV76" s="495"/>
      <c r="AW76" s="91"/>
      <c r="AX76" s="96"/>
      <c r="AY76" s="91"/>
      <c r="AZ76" s="490"/>
      <c r="BA76" s="490"/>
      <c r="BB76" s="490"/>
      <c r="BC76" s="490"/>
      <c r="BD76" s="91"/>
      <c r="BE76" s="96"/>
      <c r="BF76" s="91"/>
      <c r="BG76" s="490"/>
      <c r="BH76" s="490"/>
      <c r="BI76" s="490"/>
      <c r="BJ76" s="490"/>
      <c r="BK76" s="91"/>
      <c r="BL76" s="96"/>
      <c r="BM76" s="91"/>
      <c r="BN76" s="490"/>
      <c r="BO76" s="490"/>
      <c r="BP76" s="490"/>
      <c r="BQ76" s="490"/>
      <c r="BR76" s="91"/>
      <c r="BS76" s="96"/>
      <c r="BT76" s="91"/>
      <c r="BU76" s="490"/>
      <c r="BV76" s="490"/>
      <c r="BW76" s="490"/>
      <c r="BX76" s="490"/>
      <c r="BY76" s="490"/>
    </row>
    <row r="77" spans="1:77" ht="16.5" hidden="1" customHeight="1" thickBot="1" x14ac:dyDescent="0.3">
      <c r="A77" s="509"/>
      <c r="B77" s="488" t="str">
        <f>IF(A77&lt;&gt;"",'CONTEXTO PROCESO'!$D$11," ")</f>
        <v xml:space="preserve"> </v>
      </c>
      <c r="C77" s="488" t="str">
        <f>IF(A77&lt;&gt;"",'CONTEXTO PROCESO'!$D$12," ")</f>
        <v xml:space="preserve"> </v>
      </c>
      <c r="D77" s="488"/>
      <c r="E77" s="92"/>
      <c r="F77" s="92"/>
      <c r="G77" s="488"/>
      <c r="H77" s="488"/>
      <c r="I77" s="488" t="str">
        <f>CONCATENATE(H77," por ", E77," debido a ",F77,",",F78,F79,F80,F81," ")</f>
        <v xml:space="preserve"> por  debido a , </v>
      </c>
      <c r="J77" s="488"/>
      <c r="K77" s="488"/>
      <c r="L77" s="488"/>
      <c r="M77" s="488"/>
      <c r="N77" s="488" t="str">
        <f>IF(AND(J77="Si",K77="Si",L77="Si",M77="Si"),"Corrupción_O_LA_FT",IF(AND(J77="",K77="",L77="",M77=""),"","Gestión"))</f>
        <v/>
      </c>
      <c r="O77" s="488"/>
      <c r="P77" s="514"/>
      <c r="Q77" s="517"/>
      <c r="R77" s="488" t="str">
        <f>IF(Q77=Hoja1!$C$22,Hoja1!$B$22,IF(Q77=Hoja1!C$23,Hoja1!$B$23,IF(Q77=Hoja1!$C$24,Hoja1!$B$24,IF(Q77=Hoja1!$C$25,Hoja1!$B$25,IF(Q77=Hoja1!$C$26,Hoja1!$B$26,IF(Q77=Hoja1!$C$27,Hoja1!$B$27,IF(Q77=Hoja1!C$28,Hoja1!$B$28,IF(Q77=Hoja1!$C$29,Hoja1!$B$29,IF(Q77=Hoja1!$C$30,Hoja1!$B$30,IF(Q77=Hoja1!$C$31,Hoja1!$B$31,""))))))))))</f>
        <v/>
      </c>
      <c r="S77" s="520" t="str">
        <f>IF(R77="Muy baja",20%,IF(R77="Rara Vez",20%,IF(R77="Baja",40%,IF(R77="Improbable",40%,IF(R77="Media",60%,IF(R77="Posible",60%,IF(R77="Alta",80%,IF(R77="Probable",80%,IF(R77="Muy alta",100%,IF(R77="Casi seguro",100%,""))))))))))</f>
        <v/>
      </c>
      <c r="T77" s="521" t="str">
        <f>IF(N77="Gestión",HYPERLINK("#"&amp;"Matriz_de_Riesgos!B$263","Clic para Calificar"),IF(N77="Corrupción_O_LA_FT",HYPERLINK("#"&amp;"Matriz_de_Riesgos!A$503","Clic para Calificar"),""))</f>
        <v/>
      </c>
      <c r="U77" s="524" t="str">
        <f>IF(N77="Corrupción_O_LA_FT",X562,E322)</f>
        <v/>
      </c>
      <c r="V77" s="527" t="str">
        <f>S77</f>
        <v/>
      </c>
      <c r="W77" s="528" t="str">
        <f>IF(U77="Catastrófico",100%,IF(U77="Mayor",80%,IF(U77="Moderado",60%,IF(U77="Menor",40%,IF(U77="Leve",20%,"")))))</f>
        <v/>
      </c>
      <c r="X77" s="531" t="e">
        <f>S77*W77</f>
        <v>#VALUE!</v>
      </c>
      <c r="Y77" s="488" t="str">
        <f>IF(OR(AND(V77&lt;=40%,W77&lt;=20%),AND(V77&lt;=20%,W77&lt;=40%)),"Bajo",IF(OR(AND(V77&gt;40%,V77&lt;=80%,W77&lt;=40%),AND(V77&gt;20%,V77&lt;=40%,W77&gt;20%,W77&lt;=40%),AND(V77&lt;=60%,W77&gt;40%,W77&lt;=60%)),"Moderado",IF(OR(AND(V77&gt;80%,W77&lt;=80%),AND(V77&gt;60%,V77&lt;=80%,W77&gt;40%,W77&lt;=80%),AND(V77&lt;=60%,W77&gt;60%,W77&lt;=80%)),"Alto",IF(AND(W77&gt;=80%,W77&lt;=100%),"Extremo",""))))</f>
        <v/>
      </c>
      <c r="Z77" s="286"/>
      <c r="AA77" s="72"/>
      <c r="AB77" s="73" t="str">
        <f t="shared" si="6"/>
        <v/>
      </c>
      <c r="AC77" s="72"/>
      <c r="AD77" s="73" t="str">
        <f t="shared" si="7"/>
        <v/>
      </c>
      <c r="AE77" s="71"/>
      <c r="AF77" s="71"/>
      <c r="AG77" s="74"/>
      <c r="AH77" s="74"/>
      <c r="AI77" s="74"/>
      <c r="AJ77" s="74"/>
      <c r="AK77" s="149" t="e">
        <f t="shared" si="5"/>
        <v>#VALUE!</v>
      </c>
      <c r="AL77" s="150" t="str">
        <f>IF(OR(AA77="Preventivo",AA77="Detectivo"),(V77*AK77),"0")</f>
        <v>0</v>
      </c>
      <c r="AM77" s="319" t="str">
        <f>IF(AND(AA77="Correctivo",N77="Gestión"),(W77*AK77),"0")</f>
        <v>0</v>
      </c>
      <c r="AN77" s="496" t="str">
        <f>IF(S77&lt;&gt;"",S77-SUM(AL77:AL81),"")</f>
        <v/>
      </c>
      <c r="AO77" s="492" t="str">
        <f>IF(W77&lt;&gt;"",W77-SUM(AM77:AM81),"")</f>
        <v/>
      </c>
      <c r="AP77" s="492" t="e">
        <f>AN77*AO77</f>
        <v>#VALUE!</v>
      </c>
      <c r="AQ77" s="488" t="str">
        <f>IF(OR(AND(AN77&lt;=40%,AO77&lt;=20%),AND(AN77&lt;=20%,AO77&lt;=40%)),"Bajo",IF(OR(AND(AN77&gt;40%,AN77&lt;=80%,AO77&lt;=40%),AND(AN77&gt;20%,AN77&lt;=40%,AO77&gt;20%,AO77&lt;=40%),AND(AN77&lt;=60%,AO77&gt;40%,AO77&lt;=60%)),"Moderado",IF(OR(AND(AN77&gt;80%,AO77&lt;=80%),AND(AN77&gt;60%,AN77&lt;=80%,AO77&gt;40%,AO77&lt;=80%),AND(AN77&lt;=60%,AO77&gt;60%,AO77&lt;=80%)),"Alto",IF(AND(AO77&gt;=80%,AO77&lt;=100%),"Extremo",""))))</f>
        <v/>
      </c>
      <c r="AR77" s="488" t="str">
        <f>IF(AQ77="Bajo","Asumir",IF(AQ77="Moderado","Reducir (Mitigar)",IF(AQ77="Alto","Reducir (Mitigar) o Reducir (Transferir) o Evitar ",IF(AQ77="Extremo","Reducir (Mitigar) o Reducir (Transferir) o Evitar "," "))))</f>
        <v xml:space="preserve"> </v>
      </c>
      <c r="AS77" s="93"/>
      <c r="AT77" s="503"/>
      <c r="AU77" s="506"/>
      <c r="AV77" s="488"/>
      <c r="AW77" s="89"/>
      <c r="AX77" s="93"/>
      <c r="AY77" s="89"/>
      <c r="AZ77" s="488"/>
      <c r="BA77" s="488"/>
      <c r="BB77" s="488"/>
      <c r="BC77" s="488"/>
      <c r="BD77" s="89"/>
      <c r="BE77" s="93"/>
      <c r="BF77" s="89"/>
      <c r="BG77" s="488"/>
      <c r="BH77" s="488"/>
      <c r="BI77" s="488"/>
      <c r="BJ77" s="488"/>
      <c r="BK77" s="89"/>
      <c r="BL77" s="93"/>
      <c r="BM77" s="89"/>
      <c r="BN77" s="488"/>
      <c r="BO77" s="488"/>
      <c r="BP77" s="488"/>
      <c r="BQ77" s="488"/>
      <c r="BR77" s="89"/>
      <c r="BS77" s="93"/>
      <c r="BT77" s="89"/>
      <c r="BU77" s="488"/>
      <c r="BV77" s="488"/>
      <c r="BW77" s="488"/>
      <c r="BX77" s="488"/>
      <c r="BY77" s="488"/>
    </row>
    <row r="78" spans="1:77" ht="16.5" hidden="1" customHeight="1" thickBot="1" x14ac:dyDescent="0.3">
      <c r="A78" s="510"/>
      <c r="B78" s="489"/>
      <c r="C78" s="489"/>
      <c r="D78" s="499"/>
      <c r="E78" s="72"/>
      <c r="F78" s="72"/>
      <c r="G78" s="489"/>
      <c r="H78" s="489"/>
      <c r="I78" s="489"/>
      <c r="J78" s="489"/>
      <c r="K78" s="489"/>
      <c r="L78" s="489"/>
      <c r="M78" s="489"/>
      <c r="N78" s="489"/>
      <c r="O78" s="489"/>
      <c r="P78" s="515"/>
      <c r="Q78" s="518"/>
      <c r="R78" s="489"/>
      <c r="S78" s="489"/>
      <c r="T78" s="522"/>
      <c r="U78" s="525"/>
      <c r="V78" s="525"/>
      <c r="W78" s="529"/>
      <c r="X78" s="532"/>
      <c r="Y78" s="489"/>
      <c r="Z78" s="286"/>
      <c r="AA78" s="72"/>
      <c r="AB78" s="73" t="str">
        <f t="shared" si="6"/>
        <v/>
      </c>
      <c r="AC78" s="72"/>
      <c r="AD78" s="73" t="str">
        <f t="shared" si="7"/>
        <v/>
      </c>
      <c r="AE78" s="71"/>
      <c r="AF78" s="71"/>
      <c r="AG78" s="74"/>
      <c r="AH78" s="74"/>
      <c r="AI78" s="74"/>
      <c r="AJ78" s="74"/>
      <c r="AK78" s="149" t="e">
        <f t="shared" si="5"/>
        <v>#VALUE!</v>
      </c>
      <c r="AL78" s="150" t="str">
        <f>IF(OR(AA78="Preventivo",AA78="Detectivo"),((V77-AL77)*AK78),"0")</f>
        <v>0</v>
      </c>
      <c r="AM78" s="316" t="str">
        <f>IF(AND(AA78="Correctivo",N77="Gestión"),((W77-AM77)*AK78),"0")</f>
        <v>0</v>
      </c>
      <c r="AN78" s="497"/>
      <c r="AO78" s="489"/>
      <c r="AP78" s="489"/>
      <c r="AQ78" s="489"/>
      <c r="AR78" s="494"/>
      <c r="AS78" s="95"/>
      <c r="AT78" s="504"/>
      <c r="AU78" s="507"/>
      <c r="AV78" s="494"/>
      <c r="AW78" s="90"/>
      <c r="AX78" s="95"/>
      <c r="AY78" s="90"/>
      <c r="AZ78" s="489"/>
      <c r="BA78" s="489"/>
      <c r="BB78" s="489"/>
      <c r="BC78" s="489"/>
      <c r="BD78" s="90"/>
      <c r="BE78" s="95"/>
      <c r="BF78" s="90"/>
      <c r="BG78" s="489"/>
      <c r="BH78" s="489"/>
      <c r="BI78" s="489"/>
      <c r="BJ78" s="489"/>
      <c r="BK78" s="90"/>
      <c r="BL78" s="95"/>
      <c r="BM78" s="90"/>
      <c r="BN78" s="489"/>
      <c r="BO78" s="489"/>
      <c r="BP78" s="489"/>
      <c r="BQ78" s="489"/>
      <c r="BR78" s="90"/>
      <c r="BS78" s="95"/>
      <c r="BT78" s="90"/>
      <c r="BU78" s="489"/>
      <c r="BV78" s="489"/>
      <c r="BW78" s="489"/>
      <c r="BX78" s="489"/>
      <c r="BY78" s="489"/>
    </row>
    <row r="79" spans="1:77" ht="16.5" hidden="1" customHeight="1" thickBot="1" x14ac:dyDescent="0.3">
      <c r="A79" s="510"/>
      <c r="B79" s="489"/>
      <c r="C79" s="489"/>
      <c r="D79" s="499"/>
      <c r="E79" s="72"/>
      <c r="F79" s="72"/>
      <c r="G79" s="489"/>
      <c r="H79" s="489"/>
      <c r="I79" s="489"/>
      <c r="J79" s="489"/>
      <c r="K79" s="489"/>
      <c r="L79" s="489"/>
      <c r="M79" s="489"/>
      <c r="N79" s="489"/>
      <c r="O79" s="489"/>
      <c r="P79" s="515"/>
      <c r="Q79" s="518"/>
      <c r="R79" s="489"/>
      <c r="S79" s="489"/>
      <c r="T79" s="522"/>
      <c r="U79" s="525"/>
      <c r="V79" s="525"/>
      <c r="W79" s="529"/>
      <c r="X79" s="532"/>
      <c r="Y79" s="489"/>
      <c r="Z79" s="286"/>
      <c r="AA79" s="72"/>
      <c r="AB79" s="73" t="str">
        <f t="shared" si="6"/>
        <v/>
      </c>
      <c r="AC79" s="72"/>
      <c r="AD79" s="73" t="str">
        <f t="shared" si="7"/>
        <v/>
      </c>
      <c r="AE79" s="71"/>
      <c r="AF79" s="71"/>
      <c r="AG79" s="74"/>
      <c r="AH79" s="74"/>
      <c r="AI79" s="74"/>
      <c r="AJ79" s="74"/>
      <c r="AK79" s="149" t="e">
        <f t="shared" si="5"/>
        <v>#VALUE!</v>
      </c>
      <c r="AL79" s="150" t="str">
        <f>IF(OR(AA79="Preventivo",AA79="Detectivo"),((V77-AL77-AL78)*AK79),"0")</f>
        <v>0</v>
      </c>
      <c r="AM79" s="317" t="str">
        <f>IF(AND(AA79="Correctivo",N77="Gestión"),((W77-AM77-AM78)*AK79),"0")</f>
        <v>0</v>
      </c>
      <c r="AN79" s="497"/>
      <c r="AO79" s="489"/>
      <c r="AP79" s="489"/>
      <c r="AQ79" s="489"/>
      <c r="AR79" s="494"/>
      <c r="AS79" s="95"/>
      <c r="AT79" s="504"/>
      <c r="AU79" s="507"/>
      <c r="AV79" s="494"/>
      <c r="AW79" s="90"/>
      <c r="AX79" s="95"/>
      <c r="AY79" s="90"/>
      <c r="AZ79" s="489"/>
      <c r="BA79" s="489"/>
      <c r="BB79" s="489"/>
      <c r="BC79" s="489"/>
      <c r="BD79" s="90"/>
      <c r="BE79" s="95"/>
      <c r="BF79" s="90"/>
      <c r="BG79" s="489"/>
      <c r="BH79" s="489"/>
      <c r="BI79" s="489"/>
      <c r="BJ79" s="489"/>
      <c r="BK79" s="90"/>
      <c r="BL79" s="95"/>
      <c r="BM79" s="90"/>
      <c r="BN79" s="489"/>
      <c r="BO79" s="489"/>
      <c r="BP79" s="489"/>
      <c r="BQ79" s="489"/>
      <c r="BR79" s="90"/>
      <c r="BS79" s="95"/>
      <c r="BT79" s="90"/>
      <c r="BU79" s="489"/>
      <c r="BV79" s="489"/>
      <c r="BW79" s="489"/>
      <c r="BX79" s="489"/>
      <c r="BY79" s="489"/>
    </row>
    <row r="80" spans="1:77" ht="16.5" hidden="1" customHeight="1" thickBot="1" x14ac:dyDescent="0.3">
      <c r="A80" s="510"/>
      <c r="B80" s="489"/>
      <c r="C80" s="489"/>
      <c r="D80" s="499"/>
      <c r="E80" s="72"/>
      <c r="F80" s="72"/>
      <c r="G80" s="489"/>
      <c r="H80" s="489"/>
      <c r="I80" s="489"/>
      <c r="J80" s="489"/>
      <c r="K80" s="489"/>
      <c r="L80" s="489"/>
      <c r="M80" s="489"/>
      <c r="N80" s="489"/>
      <c r="O80" s="489"/>
      <c r="P80" s="515"/>
      <c r="Q80" s="518"/>
      <c r="R80" s="489"/>
      <c r="S80" s="489"/>
      <c r="T80" s="522"/>
      <c r="U80" s="525"/>
      <c r="V80" s="525"/>
      <c r="W80" s="529"/>
      <c r="X80" s="532"/>
      <c r="Y80" s="489"/>
      <c r="Z80" s="286"/>
      <c r="AA80" s="72"/>
      <c r="AB80" s="73" t="str">
        <f t="shared" si="6"/>
        <v/>
      </c>
      <c r="AC80" s="72"/>
      <c r="AD80" s="73" t="str">
        <f t="shared" si="7"/>
        <v/>
      </c>
      <c r="AE80" s="71"/>
      <c r="AF80" s="71"/>
      <c r="AG80" s="74"/>
      <c r="AH80" s="74"/>
      <c r="AI80" s="74"/>
      <c r="AJ80" s="74"/>
      <c r="AK80" s="149" t="e">
        <f t="shared" si="5"/>
        <v>#VALUE!</v>
      </c>
      <c r="AL80" s="150" t="str">
        <f>IF(OR(AA80="Preventivo",AA80="Detectivo"),((V77-AL77-AL78-AL79)*AK80),"0")</f>
        <v>0</v>
      </c>
      <c r="AM80" s="316" t="str">
        <f>IF(AND(AA80="Correctivo",N77="Gestión"),((W77-AM77-AM78-AM79)*AK80),"0")</f>
        <v>0</v>
      </c>
      <c r="AN80" s="497"/>
      <c r="AO80" s="489"/>
      <c r="AP80" s="489"/>
      <c r="AQ80" s="489"/>
      <c r="AR80" s="494"/>
      <c r="AS80" s="95"/>
      <c r="AT80" s="504"/>
      <c r="AU80" s="507"/>
      <c r="AV80" s="494"/>
      <c r="AW80" s="90"/>
      <c r="AX80" s="95"/>
      <c r="AY80" s="90"/>
      <c r="AZ80" s="489"/>
      <c r="BA80" s="489"/>
      <c r="BB80" s="489"/>
      <c r="BC80" s="489"/>
      <c r="BD80" s="90"/>
      <c r="BE80" s="95"/>
      <c r="BF80" s="90"/>
      <c r="BG80" s="489"/>
      <c r="BH80" s="489"/>
      <c r="BI80" s="489"/>
      <c r="BJ80" s="489"/>
      <c r="BK80" s="90"/>
      <c r="BL80" s="95"/>
      <c r="BM80" s="90"/>
      <c r="BN80" s="489"/>
      <c r="BO80" s="489"/>
      <c r="BP80" s="489"/>
      <c r="BQ80" s="489"/>
      <c r="BR80" s="90"/>
      <c r="BS80" s="95"/>
      <c r="BT80" s="90"/>
      <c r="BU80" s="489"/>
      <c r="BV80" s="489"/>
      <c r="BW80" s="489"/>
      <c r="BX80" s="489"/>
      <c r="BY80" s="489"/>
    </row>
    <row r="81" spans="1:77" ht="16.5" hidden="1" customHeight="1" thickBot="1" x14ac:dyDescent="0.3">
      <c r="A81" s="511"/>
      <c r="B81" s="490"/>
      <c r="C81" s="490"/>
      <c r="D81" s="500"/>
      <c r="E81" s="96"/>
      <c r="F81" s="96"/>
      <c r="G81" s="490"/>
      <c r="H81" s="490"/>
      <c r="I81" s="490"/>
      <c r="J81" s="490"/>
      <c r="K81" s="490"/>
      <c r="L81" s="490"/>
      <c r="M81" s="490"/>
      <c r="N81" s="490"/>
      <c r="O81" s="490"/>
      <c r="P81" s="516"/>
      <c r="Q81" s="519"/>
      <c r="R81" s="490"/>
      <c r="S81" s="490"/>
      <c r="T81" s="523"/>
      <c r="U81" s="526"/>
      <c r="V81" s="526"/>
      <c r="W81" s="530"/>
      <c r="X81" s="533"/>
      <c r="Y81" s="490"/>
      <c r="Z81" s="286"/>
      <c r="AA81" s="72"/>
      <c r="AB81" s="73" t="str">
        <f t="shared" si="6"/>
        <v/>
      </c>
      <c r="AC81" s="72"/>
      <c r="AD81" s="73" t="str">
        <f t="shared" si="7"/>
        <v/>
      </c>
      <c r="AE81" s="71"/>
      <c r="AF81" s="71"/>
      <c r="AG81" s="74"/>
      <c r="AH81" s="74"/>
      <c r="AI81" s="74"/>
      <c r="AJ81" s="74"/>
      <c r="AK81" s="149" t="e">
        <f t="shared" si="5"/>
        <v>#VALUE!</v>
      </c>
      <c r="AL81" s="150" t="str">
        <f>IF(OR(AA81="Preventivo",AA81="Detectivo"),((V77-AL77-AL78-AL79-AL80)*AK81),"0")</f>
        <v>0</v>
      </c>
      <c r="AM81" s="318" t="str">
        <f>IF(AND(AA81="Correctivo",N77="Gestión"),((W77-AM77-AM78-AM79-AM80)*AK81),"0")</f>
        <v>0</v>
      </c>
      <c r="AN81" s="498"/>
      <c r="AO81" s="493"/>
      <c r="AP81" s="493"/>
      <c r="AQ81" s="490"/>
      <c r="AR81" s="495"/>
      <c r="AS81" s="96"/>
      <c r="AT81" s="505"/>
      <c r="AU81" s="508"/>
      <c r="AV81" s="495"/>
      <c r="AW81" s="91"/>
      <c r="AX81" s="96"/>
      <c r="AY81" s="91"/>
      <c r="AZ81" s="490"/>
      <c r="BA81" s="490"/>
      <c r="BB81" s="490"/>
      <c r="BC81" s="490"/>
      <c r="BD81" s="91"/>
      <c r="BE81" s="96"/>
      <c r="BF81" s="91"/>
      <c r="BG81" s="490"/>
      <c r="BH81" s="490"/>
      <c r="BI81" s="490"/>
      <c r="BJ81" s="490"/>
      <c r="BK81" s="91"/>
      <c r="BL81" s="96"/>
      <c r="BM81" s="91"/>
      <c r="BN81" s="490"/>
      <c r="BO81" s="490"/>
      <c r="BP81" s="490"/>
      <c r="BQ81" s="490"/>
      <c r="BR81" s="91"/>
      <c r="BS81" s="96"/>
      <c r="BT81" s="91"/>
      <c r="BU81" s="490"/>
      <c r="BV81" s="490"/>
      <c r="BW81" s="490"/>
      <c r="BX81" s="490"/>
      <c r="BY81" s="490"/>
    </row>
    <row r="82" spans="1:77" ht="16.5" hidden="1" customHeight="1" thickBot="1" x14ac:dyDescent="0.3">
      <c r="A82" s="509"/>
      <c r="B82" s="488" t="str">
        <f>IF(A82&lt;&gt;"",'CONTEXTO PROCESO'!$D$11," ")</f>
        <v xml:space="preserve"> </v>
      </c>
      <c r="C82" s="488" t="str">
        <f>IF(A82&lt;&gt;"",'CONTEXTO PROCESO'!$D$12," ")</f>
        <v xml:space="preserve"> </v>
      </c>
      <c r="D82" s="488"/>
      <c r="E82" s="92"/>
      <c r="F82" s="92"/>
      <c r="G82" s="488"/>
      <c r="H82" s="488"/>
      <c r="I82" s="488" t="str">
        <f>CONCATENATE(H82," por ", E82," debido a ",F82,",",F83,F84,F85,F86," ")</f>
        <v xml:space="preserve"> por  debido a , </v>
      </c>
      <c r="J82" s="488"/>
      <c r="K82" s="488"/>
      <c r="L82" s="488"/>
      <c r="M82" s="488"/>
      <c r="N82" s="488" t="str">
        <f>IF(AND(J82="Si",K82="Si",L82="Si",M82="Si"),"Corrupción_O_LA_FT",IF(AND(J82="",K82="",L82="",M82=""),"","Gestión"))</f>
        <v/>
      </c>
      <c r="O82" s="488"/>
      <c r="P82" s="514"/>
      <c r="Q82" s="517"/>
      <c r="R82" s="488" t="str">
        <f>IF(Q82=Hoja1!$C$22,Hoja1!$B$22,IF(Q82=Hoja1!C$23,Hoja1!$B$23,IF(Q82=Hoja1!$C$24,Hoja1!$B$24,IF(Q82=Hoja1!$C$25,Hoja1!$B$25,IF(Q82=Hoja1!$C$26,Hoja1!$B$26,IF(Q82=Hoja1!$C$27,Hoja1!$B$27,IF(Q82=Hoja1!C$28,Hoja1!$B$28,IF(Q82=Hoja1!$C$29,Hoja1!$B$29,IF(Q82=Hoja1!$C$30,Hoja1!$B$30,IF(Q82=Hoja1!$C$31,Hoja1!$B$31,""))))))))))</f>
        <v/>
      </c>
      <c r="S82" s="520" t="str">
        <f>IF(R82="Muy baja",20%,IF(R82="Rara Vez",20%,IF(R82="Baja",40%,IF(R82="Improbable",40%,IF(R82="Media",60%,IF(R82="Posible",60%,IF(R82="Alta",80%,IF(R82="Probable",80%,IF(R82="Muy alta",100%,IF(R82="Casi seguro",100%,""))))))))))</f>
        <v/>
      </c>
      <c r="T82" s="521" t="str">
        <f>IF(N82="Gestión",HYPERLINK("#"&amp;"Matriz_de_Riesgos!B$263","Clic para Calificar"),IF(N82="Corrupción_O_LA_FT",HYPERLINK("#"&amp;"Matriz_de_Riesgos!A$503","Clic para Calificar"),""))</f>
        <v/>
      </c>
      <c r="U82" s="524" t="str">
        <f>IF(N82="Corrupción_O_LA_FT",X567,E327)</f>
        <v/>
      </c>
      <c r="V82" s="527" t="str">
        <f>S82</f>
        <v/>
      </c>
      <c r="W82" s="528" t="str">
        <f>IF(U82="Catastrófico",100%,IF(U82="Mayor",80%,IF(U82="Moderado",60%,IF(U82="Menor",40%,IF(U82="Leve",20%,"")))))</f>
        <v/>
      </c>
      <c r="X82" s="531" t="e">
        <f>S82*W82</f>
        <v>#VALUE!</v>
      </c>
      <c r="Y82" s="488" t="str">
        <f>IF(OR(AND(V82&lt;=40%,W82&lt;=20%),AND(V82&lt;=20%,W82&lt;=40%)),"Bajo",IF(OR(AND(V82&gt;40%,V82&lt;=80%,W82&lt;=40%),AND(V82&gt;20%,V82&lt;=40%,W82&gt;20%,W82&lt;=40%),AND(V82&lt;=60%,W82&gt;40%,W82&lt;=60%)),"Moderado",IF(OR(AND(V82&gt;80%,W82&lt;=80%),AND(V82&gt;60%,V82&lt;=80%,W82&gt;40%,W82&lt;=80%),AND(V82&lt;=60%,W82&gt;60%,W82&lt;=80%)),"Alto",IF(AND(W82&gt;=80%,W82&lt;=100%),"Extremo",""))))</f>
        <v/>
      </c>
      <c r="Z82" s="286"/>
      <c r="AA82" s="72"/>
      <c r="AB82" s="73" t="str">
        <f t="shared" si="6"/>
        <v/>
      </c>
      <c r="AC82" s="72"/>
      <c r="AD82" s="73" t="str">
        <f t="shared" si="7"/>
        <v/>
      </c>
      <c r="AE82" s="71"/>
      <c r="AF82" s="71"/>
      <c r="AG82" s="74"/>
      <c r="AH82" s="74"/>
      <c r="AI82" s="74"/>
      <c r="AJ82" s="74"/>
      <c r="AK82" s="149" t="e">
        <f t="shared" si="5"/>
        <v>#VALUE!</v>
      </c>
      <c r="AL82" s="150" t="str">
        <f>IF(OR(AA82="Preventivo",AA82="Detectivo"),(V82*AK82),"0")</f>
        <v>0</v>
      </c>
      <c r="AM82" s="319" t="str">
        <f>IF(AND(AA82="Correctivo",N82="Gestión"),(W82*AK82),"0")</f>
        <v>0</v>
      </c>
      <c r="AN82" s="496" t="str">
        <f>IF(S82&lt;&gt;"",S82-SUM(AL82:AL86),"")</f>
        <v/>
      </c>
      <c r="AO82" s="492" t="str">
        <f>IF(W82&lt;&gt;"",W82-SUM(AM82:AM86),"")</f>
        <v/>
      </c>
      <c r="AP82" s="492" t="e">
        <f>AN82*AO82</f>
        <v>#VALUE!</v>
      </c>
      <c r="AQ82" s="488" t="str">
        <f>IF(OR(AND(AN82&lt;=40%,AO82&lt;=20%),AND(AN82&lt;=20%,AO82&lt;=40%)),"Bajo",IF(OR(AND(AN82&gt;40%,AN82&lt;=80%,AO82&lt;=40%),AND(AN82&gt;20%,AN82&lt;=40%,AO82&gt;20%,AO82&lt;=40%),AND(AN82&lt;=60%,AO82&gt;40%,AO82&lt;=60%)),"Moderado",IF(OR(AND(AN82&gt;80%,AO82&lt;=80%),AND(AN82&gt;60%,AN82&lt;=80%,AO82&gt;40%,AO82&lt;=80%),AND(AN82&lt;=60%,AO82&gt;60%,AO82&lt;=80%)),"Alto",IF(AND(AO82&gt;=80%,AO82&lt;=100%),"Extremo",""))))</f>
        <v/>
      </c>
      <c r="AR82" s="488" t="str">
        <f>IF(AQ82="Bajo","Asumir",IF(AQ82="Moderado","Reducir (Mitigar)",IF(AQ82="Alto","Reducir (Mitigar) o Reducir (Transferir) o Evitar ",IF(AQ82="Extremo","Reducir (Mitigar) o Reducir (Transferir) o Evitar "," "))))</f>
        <v xml:space="preserve"> </v>
      </c>
      <c r="AS82" s="93"/>
      <c r="AT82" s="503"/>
      <c r="AU82" s="506"/>
      <c r="AV82" s="488"/>
      <c r="AW82" s="89"/>
      <c r="AX82" s="93"/>
      <c r="AY82" s="89"/>
      <c r="AZ82" s="488"/>
      <c r="BA82" s="488"/>
      <c r="BB82" s="488"/>
      <c r="BC82" s="488"/>
      <c r="BD82" s="89"/>
      <c r="BE82" s="93"/>
      <c r="BF82" s="89"/>
      <c r="BG82" s="488"/>
      <c r="BH82" s="488"/>
      <c r="BI82" s="488"/>
      <c r="BJ82" s="488"/>
      <c r="BK82" s="89"/>
      <c r="BL82" s="93"/>
      <c r="BM82" s="89"/>
      <c r="BN82" s="488"/>
      <c r="BO82" s="488"/>
      <c r="BP82" s="488"/>
      <c r="BQ82" s="488"/>
      <c r="BR82" s="89"/>
      <c r="BS82" s="93"/>
      <c r="BT82" s="89"/>
      <c r="BU82" s="488"/>
      <c r="BV82" s="488"/>
      <c r="BW82" s="488"/>
      <c r="BX82" s="488"/>
      <c r="BY82" s="488"/>
    </row>
    <row r="83" spans="1:77" ht="16.5" hidden="1" customHeight="1" thickBot="1" x14ac:dyDescent="0.3">
      <c r="A83" s="510"/>
      <c r="B83" s="489"/>
      <c r="C83" s="489"/>
      <c r="D83" s="499"/>
      <c r="E83" s="72"/>
      <c r="F83" s="72"/>
      <c r="G83" s="489"/>
      <c r="H83" s="489"/>
      <c r="I83" s="489"/>
      <c r="J83" s="489"/>
      <c r="K83" s="489"/>
      <c r="L83" s="489"/>
      <c r="M83" s="489"/>
      <c r="N83" s="489"/>
      <c r="O83" s="489"/>
      <c r="P83" s="515"/>
      <c r="Q83" s="518"/>
      <c r="R83" s="489"/>
      <c r="S83" s="489"/>
      <c r="T83" s="522"/>
      <c r="U83" s="525"/>
      <c r="V83" s="525"/>
      <c r="W83" s="529"/>
      <c r="X83" s="532"/>
      <c r="Y83" s="489"/>
      <c r="Z83" s="286"/>
      <c r="AA83" s="72"/>
      <c r="AB83" s="73" t="str">
        <f t="shared" si="6"/>
        <v/>
      </c>
      <c r="AC83" s="72"/>
      <c r="AD83" s="73" t="str">
        <f t="shared" si="7"/>
        <v/>
      </c>
      <c r="AE83" s="71"/>
      <c r="AF83" s="71"/>
      <c r="AG83" s="74"/>
      <c r="AH83" s="74"/>
      <c r="AI83" s="74"/>
      <c r="AJ83" s="74"/>
      <c r="AK83" s="149" t="e">
        <f t="shared" si="5"/>
        <v>#VALUE!</v>
      </c>
      <c r="AL83" s="150" t="str">
        <f>IF(OR(AA83="Preventivo",AA83="Detectivo"),((V82-AL82)*AK83),"0")</f>
        <v>0</v>
      </c>
      <c r="AM83" s="316" t="str">
        <f>IF(AND(AA83="Correctivo",N82="Gestión"),((W82-AM82)*AK83),"0")</f>
        <v>0</v>
      </c>
      <c r="AN83" s="497"/>
      <c r="AO83" s="489"/>
      <c r="AP83" s="489"/>
      <c r="AQ83" s="489"/>
      <c r="AR83" s="494"/>
      <c r="AS83" s="95"/>
      <c r="AT83" s="504"/>
      <c r="AU83" s="507"/>
      <c r="AV83" s="494"/>
      <c r="AW83" s="90"/>
      <c r="AX83" s="95"/>
      <c r="AY83" s="90"/>
      <c r="AZ83" s="489"/>
      <c r="BA83" s="489"/>
      <c r="BB83" s="489"/>
      <c r="BC83" s="489"/>
      <c r="BD83" s="90"/>
      <c r="BE83" s="95"/>
      <c r="BF83" s="90"/>
      <c r="BG83" s="489"/>
      <c r="BH83" s="489"/>
      <c r="BI83" s="489"/>
      <c r="BJ83" s="489"/>
      <c r="BK83" s="90"/>
      <c r="BL83" s="95"/>
      <c r="BM83" s="90"/>
      <c r="BN83" s="489"/>
      <c r="BO83" s="489"/>
      <c r="BP83" s="489"/>
      <c r="BQ83" s="489"/>
      <c r="BR83" s="90"/>
      <c r="BS83" s="95"/>
      <c r="BT83" s="90"/>
      <c r="BU83" s="489"/>
      <c r="BV83" s="489"/>
      <c r="BW83" s="489"/>
      <c r="BX83" s="489"/>
      <c r="BY83" s="489"/>
    </row>
    <row r="84" spans="1:77" ht="16.5" hidden="1" customHeight="1" thickBot="1" x14ac:dyDescent="0.3">
      <c r="A84" s="510"/>
      <c r="B84" s="489"/>
      <c r="C84" s="489"/>
      <c r="D84" s="499"/>
      <c r="E84" s="72"/>
      <c r="F84" s="72"/>
      <c r="G84" s="489"/>
      <c r="H84" s="489"/>
      <c r="I84" s="489"/>
      <c r="J84" s="489"/>
      <c r="K84" s="489"/>
      <c r="L84" s="489"/>
      <c r="M84" s="489"/>
      <c r="N84" s="489"/>
      <c r="O84" s="489"/>
      <c r="P84" s="515"/>
      <c r="Q84" s="518"/>
      <c r="R84" s="489"/>
      <c r="S84" s="489"/>
      <c r="T84" s="522"/>
      <c r="U84" s="525"/>
      <c r="V84" s="525"/>
      <c r="W84" s="529"/>
      <c r="X84" s="532"/>
      <c r="Y84" s="489"/>
      <c r="Z84" s="286"/>
      <c r="AA84" s="72"/>
      <c r="AB84" s="73" t="str">
        <f t="shared" si="6"/>
        <v/>
      </c>
      <c r="AC84" s="72"/>
      <c r="AD84" s="73" t="str">
        <f t="shared" si="7"/>
        <v/>
      </c>
      <c r="AE84" s="71"/>
      <c r="AF84" s="71"/>
      <c r="AG84" s="74"/>
      <c r="AH84" s="74"/>
      <c r="AI84" s="74"/>
      <c r="AJ84" s="74"/>
      <c r="AK84" s="149" t="e">
        <f t="shared" si="5"/>
        <v>#VALUE!</v>
      </c>
      <c r="AL84" s="150" t="str">
        <f>IF(OR(AA84="Preventivo",AA84="Detectivo"),((V82-AL82-AL83)*AK84),"0")</f>
        <v>0</v>
      </c>
      <c r="AM84" s="317" t="str">
        <f>IF(AND(AA84="Correctivo",N82="Gestión"),((W82-AM82-AM83)*AK84),"0")</f>
        <v>0</v>
      </c>
      <c r="AN84" s="497"/>
      <c r="AO84" s="489"/>
      <c r="AP84" s="489"/>
      <c r="AQ84" s="489"/>
      <c r="AR84" s="494"/>
      <c r="AS84" s="95"/>
      <c r="AT84" s="504"/>
      <c r="AU84" s="507"/>
      <c r="AV84" s="494"/>
      <c r="AW84" s="90"/>
      <c r="AX84" s="95"/>
      <c r="AY84" s="90"/>
      <c r="AZ84" s="489"/>
      <c r="BA84" s="489"/>
      <c r="BB84" s="489"/>
      <c r="BC84" s="489"/>
      <c r="BD84" s="90"/>
      <c r="BE84" s="95"/>
      <c r="BF84" s="90"/>
      <c r="BG84" s="489"/>
      <c r="BH84" s="489"/>
      <c r="BI84" s="489"/>
      <c r="BJ84" s="489"/>
      <c r="BK84" s="90"/>
      <c r="BL84" s="95"/>
      <c r="BM84" s="90"/>
      <c r="BN84" s="489"/>
      <c r="BO84" s="489"/>
      <c r="BP84" s="489"/>
      <c r="BQ84" s="489"/>
      <c r="BR84" s="90"/>
      <c r="BS84" s="95"/>
      <c r="BT84" s="90"/>
      <c r="BU84" s="489"/>
      <c r="BV84" s="489"/>
      <c r="BW84" s="489"/>
      <c r="BX84" s="489"/>
      <c r="BY84" s="489"/>
    </row>
    <row r="85" spans="1:77" ht="16.5" hidden="1" customHeight="1" thickBot="1" x14ac:dyDescent="0.3">
      <c r="A85" s="510"/>
      <c r="B85" s="489"/>
      <c r="C85" s="489"/>
      <c r="D85" s="499"/>
      <c r="E85" s="72"/>
      <c r="F85" s="72"/>
      <c r="G85" s="489"/>
      <c r="H85" s="489"/>
      <c r="I85" s="489"/>
      <c r="J85" s="489"/>
      <c r="K85" s="489"/>
      <c r="L85" s="489"/>
      <c r="M85" s="489"/>
      <c r="N85" s="489"/>
      <c r="O85" s="489"/>
      <c r="P85" s="515"/>
      <c r="Q85" s="518"/>
      <c r="R85" s="489"/>
      <c r="S85" s="489"/>
      <c r="T85" s="522"/>
      <c r="U85" s="525"/>
      <c r="V85" s="525"/>
      <c r="W85" s="529"/>
      <c r="X85" s="532"/>
      <c r="Y85" s="489"/>
      <c r="Z85" s="286"/>
      <c r="AA85" s="72"/>
      <c r="AB85" s="73" t="str">
        <f t="shared" si="6"/>
        <v/>
      </c>
      <c r="AC85" s="72"/>
      <c r="AD85" s="73" t="str">
        <f t="shared" si="7"/>
        <v/>
      </c>
      <c r="AE85" s="71"/>
      <c r="AF85" s="71"/>
      <c r="AG85" s="74"/>
      <c r="AH85" s="74"/>
      <c r="AI85" s="74"/>
      <c r="AJ85" s="74"/>
      <c r="AK85" s="149" t="e">
        <f t="shared" si="5"/>
        <v>#VALUE!</v>
      </c>
      <c r="AL85" s="150" t="str">
        <f>IF(OR(AA85="Preventivo",AA85="Detectivo"),((V82-AL82-AL83-AL84)*AK85),"0")</f>
        <v>0</v>
      </c>
      <c r="AM85" s="316" t="str">
        <f>IF(AND(AA85="Correctivo",N82="Gestión"),((W82-AM82-AM83-AM84)*AK85),"0")</f>
        <v>0</v>
      </c>
      <c r="AN85" s="497"/>
      <c r="AO85" s="489"/>
      <c r="AP85" s="489"/>
      <c r="AQ85" s="489"/>
      <c r="AR85" s="494"/>
      <c r="AS85" s="95"/>
      <c r="AT85" s="504"/>
      <c r="AU85" s="507"/>
      <c r="AV85" s="494"/>
      <c r="AW85" s="90"/>
      <c r="AX85" s="95"/>
      <c r="AY85" s="90"/>
      <c r="AZ85" s="489"/>
      <c r="BA85" s="489"/>
      <c r="BB85" s="489"/>
      <c r="BC85" s="489"/>
      <c r="BD85" s="90"/>
      <c r="BE85" s="95"/>
      <c r="BF85" s="90"/>
      <c r="BG85" s="489"/>
      <c r="BH85" s="489"/>
      <c r="BI85" s="489"/>
      <c r="BJ85" s="489"/>
      <c r="BK85" s="90"/>
      <c r="BL85" s="95"/>
      <c r="BM85" s="90"/>
      <c r="BN85" s="489"/>
      <c r="BO85" s="489"/>
      <c r="BP85" s="489"/>
      <c r="BQ85" s="489"/>
      <c r="BR85" s="90"/>
      <c r="BS85" s="95"/>
      <c r="BT85" s="90"/>
      <c r="BU85" s="489"/>
      <c r="BV85" s="489"/>
      <c r="BW85" s="489"/>
      <c r="BX85" s="489"/>
      <c r="BY85" s="489"/>
    </row>
    <row r="86" spans="1:77" ht="16.5" hidden="1" customHeight="1" thickBot="1" x14ac:dyDescent="0.3">
      <c r="A86" s="511"/>
      <c r="B86" s="490"/>
      <c r="C86" s="490"/>
      <c r="D86" s="500"/>
      <c r="E86" s="96"/>
      <c r="F86" s="96"/>
      <c r="G86" s="490"/>
      <c r="H86" s="490"/>
      <c r="I86" s="490"/>
      <c r="J86" s="490"/>
      <c r="K86" s="490"/>
      <c r="L86" s="490"/>
      <c r="M86" s="490"/>
      <c r="N86" s="490"/>
      <c r="O86" s="490"/>
      <c r="P86" s="516"/>
      <c r="Q86" s="519"/>
      <c r="R86" s="490"/>
      <c r="S86" s="490"/>
      <c r="T86" s="523"/>
      <c r="U86" s="526"/>
      <c r="V86" s="526"/>
      <c r="W86" s="530"/>
      <c r="X86" s="533"/>
      <c r="Y86" s="490"/>
      <c r="Z86" s="286"/>
      <c r="AA86" s="72"/>
      <c r="AB86" s="73" t="str">
        <f t="shared" si="6"/>
        <v/>
      </c>
      <c r="AC86" s="72"/>
      <c r="AD86" s="73" t="str">
        <f t="shared" si="7"/>
        <v/>
      </c>
      <c r="AE86" s="71"/>
      <c r="AF86" s="71"/>
      <c r="AG86" s="71"/>
      <c r="AH86" s="71"/>
      <c r="AI86" s="71"/>
      <c r="AJ86" s="71"/>
      <c r="AK86" s="149" t="e">
        <f t="shared" si="5"/>
        <v>#VALUE!</v>
      </c>
      <c r="AL86" s="150" t="str">
        <f>IF(OR(AA86="Preventivo",AA86="Detectivo"),((V82-AL82-AL83-AL84-AL85)*AK86),"0")</f>
        <v>0</v>
      </c>
      <c r="AM86" s="318" t="str">
        <f>IF(AND(AA86="Correctivo",N82="Gestión"),((W82-AM82-AM83-AM84-AM85)*AK86),"0")</f>
        <v>0</v>
      </c>
      <c r="AN86" s="498"/>
      <c r="AO86" s="493"/>
      <c r="AP86" s="493"/>
      <c r="AQ86" s="490"/>
      <c r="AR86" s="495"/>
      <c r="AS86" s="96"/>
      <c r="AT86" s="505"/>
      <c r="AU86" s="508"/>
      <c r="AV86" s="495"/>
      <c r="AW86" s="91"/>
      <c r="AX86" s="96"/>
      <c r="AY86" s="91"/>
      <c r="AZ86" s="490"/>
      <c r="BA86" s="490"/>
      <c r="BB86" s="490"/>
      <c r="BC86" s="490"/>
      <c r="BD86" s="91"/>
      <c r="BE86" s="96"/>
      <c r="BF86" s="91"/>
      <c r="BG86" s="490"/>
      <c r="BH86" s="490"/>
      <c r="BI86" s="490"/>
      <c r="BJ86" s="490"/>
      <c r="BK86" s="91"/>
      <c r="BL86" s="96"/>
      <c r="BM86" s="91"/>
      <c r="BN86" s="490"/>
      <c r="BO86" s="490"/>
      <c r="BP86" s="490"/>
      <c r="BQ86" s="490"/>
      <c r="BR86" s="91"/>
      <c r="BS86" s="96"/>
      <c r="BT86" s="91"/>
      <c r="BU86" s="490"/>
      <c r="BV86" s="490"/>
      <c r="BW86" s="490"/>
      <c r="BX86" s="490"/>
      <c r="BY86" s="490"/>
    </row>
    <row r="87" spans="1:77" ht="16.5" hidden="1" customHeight="1" thickBot="1" x14ac:dyDescent="0.3">
      <c r="A87" s="509"/>
      <c r="B87" s="488" t="str">
        <f>IF(A87&lt;&gt;"",'CONTEXTO PROCESO'!$D$11," ")</f>
        <v xml:space="preserve"> </v>
      </c>
      <c r="C87" s="488" t="str">
        <f>IF(A87&lt;&gt;"",'CONTEXTO PROCESO'!$D$12," ")</f>
        <v xml:space="preserve"> </v>
      </c>
      <c r="D87" s="488"/>
      <c r="E87" s="92"/>
      <c r="F87" s="92"/>
      <c r="G87" s="488"/>
      <c r="H87" s="488"/>
      <c r="I87" s="488" t="str">
        <f>CONCATENATE(H87," por ", E87," debido a ",F87,",",F88,F89,F90,F91," ")</f>
        <v xml:space="preserve"> por  debido a , </v>
      </c>
      <c r="J87" s="488"/>
      <c r="K87" s="488"/>
      <c r="L87" s="488"/>
      <c r="M87" s="488"/>
      <c r="N87" s="488" t="str">
        <f>IF(AND(J87="Si",K87="Si",L87="Si",M87="Si"),"Corrupción_O_LA_FT",IF(AND(J87="",K87="",L87="",M87=""),"","Gestión"))</f>
        <v/>
      </c>
      <c r="O87" s="488"/>
      <c r="P87" s="514"/>
      <c r="Q87" s="517"/>
      <c r="R87" s="488" t="str">
        <f>IF(Q87=Hoja1!$C$22,Hoja1!$B$22,IF(Q87=Hoja1!C$23,Hoja1!$B$23,IF(Q87=Hoja1!$C$24,Hoja1!$B$24,IF(Q87=Hoja1!$C$25,Hoja1!$B$25,IF(Q87=Hoja1!$C$26,Hoja1!$B$26,IF(Q87=Hoja1!$C$27,Hoja1!$B$27,IF(Q87=Hoja1!C$28,Hoja1!$B$28,IF(Q87=Hoja1!$C$29,Hoja1!$B$29,IF(Q87=Hoja1!$C$30,Hoja1!$B$30,IF(Q87=Hoja1!$C$31,Hoja1!$B$31,""))))))))))</f>
        <v/>
      </c>
      <c r="S87" s="520" t="str">
        <f>IF(R87="Muy baja",20%,IF(R87="Rara Vez",20%,IF(R87="Baja",40%,IF(R87="Improbable",40%,IF(R87="Media",60%,IF(R87="Posible",60%,IF(R87="Alta",80%,IF(R87="Probable",80%,IF(R87="Muy alta",100%,IF(R87="Casi seguro",100%,""))))))))))</f>
        <v/>
      </c>
      <c r="T87" s="521" t="str">
        <f>IF(N87="Gestión",HYPERLINK("#"&amp;"Matriz_de_Riesgos!B$263","Clic para Calificar"),IF(N87="Corrupción_O_LA_FT",HYPERLINK("#"&amp;"Matriz_de_Riesgos!A$503","Clic para Calificar"),""))</f>
        <v/>
      </c>
      <c r="U87" s="524" t="str">
        <f>IF(N87="Corrupción_O_LA_FT",X572,E332)</f>
        <v/>
      </c>
      <c r="V87" s="527" t="str">
        <f>S87</f>
        <v/>
      </c>
      <c r="W87" s="528" t="str">
        <f>IF(U87="Catastrófico",100%,IF(U87="Mayor",80%,IF(U87="Moderado",60%,IF(U87="Menor",40%,IF(U87="Leve",20%,"")))))</f>
        <v/>
      </c>
      <c r="X87" s="531" t="e">
        <f>S87*W87</f>
        <v>#VALUE!</v>
      </c>
      <c r="Y87" s="488" t="str">
        <f>IF(OR(AND(V87&lt;=40%,W87&lt;=20%),AND(V87&lt;=20%,W87&lt;=40%)),"Bajo",IF(OR(AND(V87&gt;40%,V87&lt;=80%,W87&lt;=40%),AND(V87&gt;20%,V87&lt;=40%,W87&gt;20%,W87&lt;=40%),AND(V87&lt;=60%,W87&gt;40%,W87&lt;=60%)),"Moderado",IF(OR(AND(V87&gt;80%,W87&lt;=80%),AND(V87&gt;60%,V87&lt;=80%,W87&gt;40%,W87&lt;=80%),AND(V87&lt;=60%,W87&gt;60%,W87&lt;=80%)),"Alto",IF(AND(W87&gt;=80%,W87&lt;=100%),"Extremo",""))))</f>
        <v/>
      </c>
      <c r="Z87" s="286"/>
      <c r="AA87" s="72"/>
      <c r="AB87" s="73" t="str">
        <f t="shared" si="6"/>
        <v/>
      </c>
      <c r="AC87" s="72"/>
      <c r="AD87" s="73" t="str">
        <f t="shared" si="7"/>
        <v/>
      </c>
      <c r="AE87" s="71"/>
      <c r="AF87" s="71"/>
      <c r="AG87" s="74"/>
      <c r="AH87" s="71"/>
      <c r="AI87" s="71"/>
      <c r="AJ87" s="71"/>
      <c r="AK87" s="149" t="e">
        <f t="shared" si="5"/>
        <v>#VALUE!</v>
      </c>
      <c r="AL87" s="150" t="str">
        <f>IF(OR(AA87="Preventivo",AA87="Detectivo"),(V87*AK87),"0")</f>
        <v>0</v>
      </c>
      <c r="AM87" s="319" t="str">
        <f>IF(AND(AA87="Correctivo",N87="Gestión"),(W87*AK87),"0")</f>
        <v>0</v>
      </c>
      <c r="AN87" s="496" t="str">
        <f>IF(S87&lt;&gt;"",S87-SUM(AL87:AL91),"")</f>
        <v/>
      </c>
      <c r="AO87" s="492" t="str">
        <f>IF(W87&lt;&gt;"",W87-SUM(AM87:AM91),"")</f>
        <v/>
      </c>
      <c r="AP87" s="492" t="e">
        <f>AN87*AO87</f>
        <v>#VALUE!</v>
      </c>
      <c r="AQ87" s="488" t="str">
        <f>IF(OR(AND(AN87&lt;=40%,AO87&lt;=20%),AND(AN87&lt;=20%,AO87&lt;=40%)),"Bajo",IF(OR(AND(AN87&gt;40%,AN87&lt;=80%,AO87&lt;=40%),AND(AN87&gt;20%,AN87&lt;=40%,AO87&gt;20%,AO87&lt;=40%),AND(AN87&lt;=60%,AO87&gt;40%,AO87&lt;=60%)),"Moderado",IF(OR(AND(AN87&gt;80%,AO87&lt;=80%),AND(AN87&gt;60%,AN87&lt;=80%,AO87&gt;40%,AO87&lt;=80%),AND(AN87&lt;=60%,AO87&gt;60%,AO87&lt;=80%)),"Alto",IF(AND(AO87&gt;=80%,AO87&lt;=100%),"Extremo",""))))</f>
        <v/>
      </c>
      <c r="AR87" s="488" t="str">
        <f>IF(AQ87="Bajo","Asumir",IF(AQ87="Moderado","Reducir (Mitigar)",IF(AQ87="Alto","Reducir (Mitigar) o Reducir (Transferir) o Evitar ",IF(AQ87="Extremo","Reducir (Mitigar) o Reducir (Transferir) o Evitar "," "))))</f>
        <v xml:space="preserve"> </v>
      </c>
      <c r="AS87" s="93"/>
      <c r="AT87" s="503"/>
      <c r="AU87" s="506"/>
      <c r="AV87" s="488"/>
      <c r="AW87" s="89"/>
      <c r="AX87" s="93"/>
      <c r="AY87" s="89"/>
      <c r="AZ87" s="488"/>
      <c r="BA87" s="488"/>
      <c r="BB87" s="488"/>
      <c r="BC87" s="488"/>
      <c r="BD87" s="89"/>
      <c r="BE87" s="93"/>
      <c r="BF87" s="89"/>
      <c r="BG87" s="488"/>
      <c r="BH87" s="488"/>
      <c r="BI87" s="488"/>
      <c r="BJ87" s="488"/>
      <c r="BK87" s="89"/>
      <c r="BL87" s="93"/>
      <c r="BM87" s="89"/>
      <c r="BN87" s="488"/>
      <c r="BO87" s="488"/>
      <c r="BP87" s="488"/>
      <c r="BQ87" s="488"/>
      <c r="BR87" s="89"/>
      <c r="BS87" s="93"/>
      <c r="BT87" s="89"/>
      <c r="BU87" s="488"/>
      <c r="BV87" s="488"/>
      <c r="BW87" s="488"/>
      <c r="BX87" s="488"/>
      <c r="BY87" s="488"/>
    </row>
    <row r="88" spans="1:77" ht="16.5" hidden="1" customHeight="1" thickBot="1" x14ac:dyDescent="0.3">
      <c r="A88" s="510"/>
      <c r="B88" s="489"/>
      <c r="C88" s="489"/>
      <c r="D88" s="499"/>
      <c r="E88" s="72"/>
      <c r="F88" s="72"/>
      <c r="G88" s="489"/>
      <c r="H88" s="489"/>
      <c r="I88" s="489"/>
      <c r="J88" s="489"/>
      <c r="K88" s="489"/>
      <c r="L88" s="489"/>
      <c r="M88" s="489"/>
      <c r="N88" s="489"/>
      <c r="O88" s="489"/>
      <c r="P88" s="515"/>
      <c r="Q88" s="518"/>
      <c r="R88" s="489"/>
      <c r="S88" s="489"/>
      <c r="T88" s="522"/>
      <c r="U88" s="525"/>
      <c r="V88" s="525"/>
      <c r="W88" s="529"/>
      <c r="X88" s="532"/>
      <c r="Y88" s="489"/>
      <c r="Z88" s="286"/>
      <c r="AA88" s="72"/>
      <c r="AB88" s="73" t="str">
        <f t="shared" si="6"/>
        <v/>
      </c>
      <c r="AC88" s="72"/>
      <c r="AD88" s="73" t="str">
        <f t="shared" si="7"/>
        <v/>
      </c>
      <c r="AE88" s="71"/>
      <c r="AF88" s="71"/>
      <c r="AG88" s="74"/>
      <c r="AH88" s="71"/>
      <c r="AI88" s="71"/>
      <c r="AJ88" s="71"/>
      <c r="AK88" s="149" t="e">
        <f t="shared" si="5"/>
        <v>#VALUE!</v>
      </c>
      <c r="AL88" s="150" t="str">
        <f>IF(OR(AA88="Preventivo",AA88="Detectivo"),((V87-AL87)*AK88),"0")</f>
        <v>0</v>
      </c>
      <c r="AM88" s="316" t="str">
        <f>IF(AND(AA88="Correctivo",N87="Gestión"),((W87-AM87)*AK88),"0")</f>
        <v>0</v>
      </c>
      <c r="AN88" s="497"/>
      <c r="AO88" s="489"/>
      <c r="AP88" s="489"/>
      <c r="AQ88" s="489"/>
      <c r="AR88" s="494"/>
      <c r="AS88" s="95"/>
      <c r="AT88" s="504"/>
      <c r="AU88" s="507"/>
      <c r="AV88" s="494"/>
      <c r="AW88" s="90"/>
      <c r="AX88" s="95"/>
      <c r="AY88" s="90"/>
      <c r="AZ88" s="489"/>
      <c r="BA88" s="489"/>
      <c r="BB88" s="489"/>
      <c r="BC88" s="489"/>
      <c r="BD88" s="90"/>
      <c r="BE88" s="95"/>
      <c r="BF88" s="90"/>
      <c r="BG88" s="489"/>
      <c r="BH88" s="489"/>
      <c r="BI88" s="489"/>
      <c r="BJ88" s="489"/>
      <c r="BK88" s="90"/>
      <c r="BL88" s="95"/>
      <c r="BM88" s="90"/>
      <c r="BN88" s="489"/>
      <c r="BO88" s="489"/>
      <c r="BP88" s="489"/>
      <c r="BQ88" s="489"/>
      <c r="BR88" s="90"/>
      <c r="BS88" s="95"/>
      <c r="BT88" s="90"/>
      <c r="BU88" s="489"/>
      <c r="BV88" s="489"/>
      <c r="BW88" s="489"/>
      <c r="BX88" s="489"/>
      <c r="BY88" s="489"/>
    </row>
    <row r="89" spans="1:77" ht="16.5" hidden="1" customHeight="1" thickBot="1" x14ac:dyDescent="0.3">
      <c r="A89" s="510"/>
      <c r="B89" s="489"/>
      <c r="C89" s="489"/>
      <c r="D89" s="499"/>
      <c r="E89" s="72"/>
      <c r="F89" s="72"/>
      <c r="G89" s="489"/>
      <c r="H89" s="489"/>
      <c r="I89" s="489"/>
      <c r="J89" s="489"/>
      <c r="K89" s="489"/>
      <c r="L89" s="489"/>
      <c r="M89" s="489"/>
      <c r="N89" s="489"/>
      <c r="O89" s="489"/>
      <c r="P89" s="515"/>
      <c r="Q89" s="518"/>
      <c r="R89" s="489"/>
      <c r="S89" s="489"/>
      <c r="T89" s="522"/>
      <c r="U89" s="525"/>
      <c r="V89" s="525"/>
      <c r="W89" s="529"/>
      <c r="X89" s="532"/>
      <c r="Y89" s="489"/>
      <c r="Z89" s="286"/>
      <c r="AA89" s="72"/>
      <c r="AB89" s="73" t="str">
        <f t="shared" si="6"/>
        <v/>
      </c>
      <c r="AC89" s="72"/>
      <c r="AD89" s="73" t="str">
        <f t="shared" si="7"/>
        <v/>
      </c>
      <c r="AE89" s="71"/>
      <c r="AF89" s="71"/>
      <c r="AG89" s="74"/>
      <c r="AH89" s="71"/>
      <c r="AI89" s="71"/>
      <c r="AJ89" s="71"/>
      <c r="AK89" s="149" t="e">
        <f t="shared" si="5"/>
        <v>#VALUE!</v>
      </c>
      <c r="AL89" s="150" t="str">
        <f>IF(OR(AA89="Preventivo",AA89="Detectivo"),((V87-AL87-AL88)*AK89),"0")</f>
        <v>0</v>
      </c>
      <c r="AM89" s="317" t="str">
        <f>IF(AND(AA89="Correctivo",N87="Gestión"),((W87-AM87-AM88)*AK89),"0")</f>
        <v>0</v>
      </c>
      <c r="AN89" s="497"/>
      <c r="AO89" s="489"/>
      <c r="AP89" s="489"/>
      <c r="AQ89" s="489"/>
      <c r="AR89" s="494"/>
      <c r="AS89" s="95"/>
      <c r="AT89" s="504"/>
      <c r="AU89" s="507"/>
      <c r="AV89" s="494"/>
      <c r="AW89" s="90"/>
      <c r="AX89" s="95"/>
      <c r="AY89" s="90"/>
      <c r="AZ89" s="489"/>
      <c r="BA89" s="489"/>
      <c r="BB89" s="489"/>
      <c r="BC89" s="489"/>
      <c r="BD89" s="90"/>
      <c r="BE89" s="95"/>
      <c r="BF89" s="90"/>
      <c r="BG89" s="489"/>
      <c r="BH89" s="489"/>
      <c r="BI89" s="489"/>
      <c r="BJ89" s="489"/>
      <c r="BK89" s="90"/>
      <c r="BL89" s="95"/>
      <c r="BM89" s="90"/>
      <c r="BN89" s="489"/>
      <c r="BO89" s="489"/>
      <c r="BP89" s="489"/>
      <c r="BQ89" s="489"/>
      <c r="BR89" s="90"/>
      <c r="BS89" s="95"/>
      <c r="BT89" s="90"/>
      <c r="BU89" s="489"/>
      <c r="BV89" s="489"/>
      <c r="BW89" s="489"/>
      <c r="BX89" s="489"/>
      <c r="BY89" s="489"/>
    </row>
    <row r="90" spans="1:77" ht="16.5" hidden="1" customHeight="1" thickBot="1" x14ac:dyDescent="0.3">
      <c r="A90" s="510"/>
      <c r="B90" s="489"/>
      <c r="C90" s="489"/>
      <c r="D90" s="499"/>
      <c r="E90" s="72"/>
      <c r="F90" s="72"/>
      <c r="G90" s="489"/>
      <c r="H90" s="489"/>
      <c r="I90" s="489"/>
      <c r="J90" s="489"/>
      <c r="K90" s="489"/>
      <c r="L90" s="489"/>
      <c r="M90" s="489"/>
      <c r="N90" s="489"/>
      <c r="O90" s="489"/>
      <c r="P90" s="515"/>
      <c r="Q90" s="518"/>
      <c r="R90" s="489"/>
      <c r="S90" s="489"/>
      <c r="T90" s="522"/>
      <c r="U90" s="525"/>
      <c r="V90" s="525"/>
      <c r="W90" s="529"/>
      <c r="X90" s="532"/>
      <c r="Y90" s="489"/>
      <c r="Z90" s="286"/>
      <c r="AA90" s="72"/>
      <c r="AB90" s="73" t="str">
        <f t="shared" si="6"/>
        <v/>
      </c>
      <c r="AC90" s="72"/>
      <c r="AD90" s="73" t="str">
        <f t="shared" si="7"/>
        <v/>
      </c>
      <c r="AE90" s="71"/>
      <c r="AF90" s="71"/>
      <c r="AG90" s="74"/>
      <c r="AH90" s="71"/>
      <c r="AI90" s="71"/>
      <c r="AJ90" s="71"/>
      <c r="AK90" s="149" t="e">
        <f t="shared" si="5"/>
        <v>#VALUE!</v>
      </c>
      <c r="AL90" s="150" t="str">
        <f>IF(OR(AA90="Preventivo",AA90="Detectivo"),((V87-AL87-AL88-AL89)*AK90),"0")</f>
        <v>0</v>
      </c>
      <c r="AM90" s="316" t="str">
        <f>IF(AND(AA90="Correctivo",N87="Gestión"),((W87-AM87-AM88-AM89)*AK90),"0")</f>
        <v>0</v>
      </c>
      <c r="AN90" s="497"/>
      <c r="AO90" s="489"/>
      <c r="AP90" s="489"/>
      <c r="AQ90" s="489"/>
      <c r="AR90" s="494"/>
      <c r="AS90" s="95"/>
      <c r="AT90" s="504"/>
      <c r="AU90" s="507"/>
      <c r="AV90" s="494"/>
      <c r="AW90" s="90"/>
      <c r="AX90" s="95"/>
      <c r="AY90" s="90"/>
      <c r="AZ90" s="489"/>
      <c r="BA90" s="489"/>
      <c r="BB90" s="489"/>
      <c r="BC90" s="489"/>
      <c r="BD90" s="90"/>
      <c r="BE90" s="95"/>
      <c r="BF90" s="90"/>
      <c r="BG90" s="489"/>
      <c r="BH90" s="489"/>
      <c r="BI90" s="489"/>
      <c r="BJ90" s="489"/>
      <c r="BK90" s="90"/>
      <c r="BL90" s="95"/>
      <c r="BM90" s="90"/>
      <c r="BN90" s="489"/>
      <c r="BO90" s="489"/>
      <c r="BP90" s="489"/>
      <c r="BQ90" s="489"/>
      <c r="BR90" s="90"/>
      <c r="BS90" s="95"/>
      <c r="BT90" s="90"/>
      <c r="BU90" s="489"/>
      <c r="BV90" s="489"/>
      <c r="BW90" s="489"/>
      <c r="BX90" s="489"/>
      <c r="BY90" s="489"/>
    </row>
    <row r="91" spans="1:77" ht="16.5" hidden="1" customHeight="1" thickBot="1" x14ac:dyDescent="0.3">
      <c r="A91" s="511"/>
      <c r="B91" s="490"/>
      <c r="C91" s="490"/>
      <c r="D91" s="500"/>
      <c r="E91" s="96"/>
      <c r="F91" s="96"/>
      <c r="G91" s="490"/>
      <c r="H91" s="490"/>
      <c r="I91" s="490"/>
      <c r="J91" s="490"/>
      <c r="K91" s="490"/>
      <c r="L91" s="490"/>
      <c r="M91" s="490"/>
      <c r="N91" s="490"/>
      <c r="O91" s="490"/>
      <c r="P91" s="516"/>
      <c r="Q91" s="519"/>
      <c r="R91" s="490"/>
      <c r="S91" s="490"/>
      <c r="T91" s="523"/>
      <c r="U91" s="526"/>
      <c r="V91" s="526"/>
      <c r="W91" s="530"/>
      <c r="X91" s="533"/>
      <c r="Y91" s="490"/>
      <c r="Z91" s="286"/>
      <c r="AA91" s="72"/>
      <c r="AB91" s="73" t="str">
        <f t="shared" si="6"/>
        <v/>
      </c>
      <c r="AC91" s="72"/>
      <c r="AD91" s="73" t="str">
        <f t="shared" si="7"/>
        <v/>
      </c>
      <c r="AE91" s="71"/>
      <c r="AF91" s="71"/>
      <c r="AG91" s="74"/>
      <c r="AH91" s="71"/>
      <c r="AI91" s="71"/>
      <c r="AJ91" s="71"/>
      <c r="AK91" s="149" t="e">
        <f t="shared" si="5"/>
        <v>#VALUE!</v>
      </c>
      <c r="AL91" s="150" t="str">
        <f>IF(OR(AA91="Preventivo",AA91="Detectivo"),((V87-AL87-AL88-AL89-AL90)*AK91),"0")</f>
        <v>0</v>
      </c>
      <c r="AM91" s="318" t="str">
        <f>IF(AND(AA91="Correctivo",N87="Gestión"),((W87-AM87-AM88-AM89-AM90)*AK91),"0")</f>
        <v>0</v>
      </c>
      <c r="AN91" s="498"/>
      <c r="AO91" s="493"/>
      <c r="AP91" s="493"/>
      <c r="AQ91" s="490"/>
      <c r="AR91" s="495"/>
      <c r="AS91" s="96"/>
      <c r="AT91" s="505"/>
      <c r="AU91" s="508"/>
      <c r="AV91" s="495"/>
      <c r="AW91" s="91"/>
      <c r="AX91" s="96"/>
      <c r="AY91" s="91"/>
      <c r="AZ91" s="490"/>
      <c r="BA91" s="490"/>
      <c r="BB91" s="490"/>
      <c r="BC91" s="490"/>
      <c r="BD91" s="91"/>
      <c r="BE91" s="96"/>
      <c r="BF91" s="91"/>
      <c r="BG91" s="490"/>
      <c r="BH91" s="490"/>
      <c r="BI91" s="490"/>
      <c r="BJ91" s="490"/>
      <c r="BK91" s="91"/>
      <c r="BL91" s="96"/>
      <c r="BM91" s="91"/>
      <c r="BN91" s="490"/>
      <c r="BO91" s="490"/>
      <c r="BP91" s="490"/>
      <c r="BQ91" s="490"/>
      <c r="BR91" s="91"/>
      <c r="BS91" s="96"/>
      <c r="BT91" s="91"/>
      <c r="BU91" s="490"/>
      <c r="BV91" s="490"/>
      <c r="BW91" s="490"/>
      <c r="BX91" s="490"/>
      <c r="BY91" s="490"/>
    </row>
    <row r="92" spans="1:77" ht="16.5" hidden="1" customHeight="1" thickBot="1" x14ac:dyDescent="0.3">
      <c r="A92" s="509"/>
      <c r="B92" s="488" t="str">
        <f>IF(A92&lt;&gt;"",'CONTEXTO PROCESO'!$D$11," ")</f>
        <v xml:space="preserve"> </v>
      </c>
      <c r="C92" s="488" t="str">
        <f>IF(A92&lt;&gt;"",'CONTEXTO PROCESO'!$D$12," ")</f>
        <v xml:space="preserve"> </v>
      </c>
      <c r="D92" s="488"/>
      <c r="E92" s="92"/>
      <c r="F92" s="92"/>
      <c r="G92" s="488"/>
      <c r="H92" s="488"/>
      <c r="I92" s="488" t="str">
        <f>CONCATENATE(H92," por ", E92," debido a ",F92,",",F93,F94,F95,F96," ")</f>
        <v xml:space="preserve"> por  debido a , </v>
      </c>
      <c r="J92" s="488"/>
      <c r="K92" s="488"/>
      <c r="L92" s="488"/>
      <c r="M92" s="488"/>
      <c r="N92" s="488" t="str">
        <f>IF(AND(J92="Si",K92="Si",L92="Si",M92="Si"),"Corrupción_O_LA_FT",IF(AND(J92="",K92="",L92="",M92=""),"","Gestión"))</f>
        <v/>
      </c>
      <c r="O92" s="488"/>
      <c r="P92" s="514"/>
      <c r="Q92" s="517"/>
      <c r="R92" s="488" t="str">
        <f>IF(Q92=Hoja1!$C$22,Hoja1!$B$22,IF(Q92=Hoja1!C$23,Hoja1!$B$23,IF(Q92=Hoja1!$C$24,Hoja1!$B$24,IF(Q92=Hoja1!$C$25,Hoja1!$B$25,IF(Q92=Hoja1!$C$26,Hoja1!$B$26,IF(Q92=Hoja1!$C$27,Hoja1!$B$27,IF(Q92=Hoja1!C$28,Hoja1!$B$28,IF(Q92=Hoja1!$C$29,Hoja1!$B$29,IF(Q92=Hoja1!$C$30,Hoja1!$B$30,IF(Q92=Hoja1!$C$31,Hoja1!$B$31,""))))))))))</f>
        <v/>
      </c>
      <c r="S92" s="520" t="str">
        <f>IF(R92="Muy baja",20%,IF(R92="Rara Vez",20%,IF(R92="Baja",40%,IF(R92="Improbable",40%,IF(R92="Media",60%,IF(R92="Posible",60%,IF(R92="Alta",80%,IF(R92="Probable",80%,IF(R92="Muy alta",100%,IF(R92="Casi seguro",100%,""))))))))))</f>
        <v/>
      </c>
      <c r="T92" s="521" t="str">
        <f>IF(N92="Gestión",HYPERLINK("#"&amp;"Matriz_de_Riesgos!B$263","Clic para Calificar"),IF(N92="Corrupción_O_LA_FT",HYPERLINK("#"&amp;"Matriz_de_Riesgos!A$503","Clic para Calificar"),""))</f>
        <v/>
      </c>
      <c r="U92" s="524" t="str">
        <f>IF(N92="Corrupción_O_LA_FT",X577,E337)</f>
        <v/>
      </c>
      <c r="V92" s="527" t="str">
        <f>S92</f>
        <v/>
      </c>
      <c r="W92" s="528" t="str">
        <f>IF(U92="Catastrófico",100%,IF(U92="Mayor",80%,IF(U92="Moderado",60%,IF(U92="Menor",40%,IF(U92="Leve",20%,"")))))</f>
        <v/>
      </c>
      <c r="X92" s="531" t="e">
        <f>S92*W92</f>
        <v>#VALUE!</v>
      </c>
      <c r="Y92" s="488" t="str">
        <f>IF(OR(AND(V92&lt;=40%,W92&lt;=20%),AND(V92&lt;=20%,W92&lt;=40%)),"Bajo",IF(OR(AND(V92&gt;40%,V92&lt;=80%,W92&lt;=40%),AND(V92&gt;20%,V92&lt;=40%,W92&gt;20%,W92&lt;=40%),AND(V92&lt;=60%,W92&gt;40%,W92&lt;=60%)),"Moderado",IF(OR(AND(V92&gt;80%,W92&lt;=80%),AND(V92&gt;60%,V92&lt;=80%,W92&gt;40%,W92&lt;=80%),AND(V92&lt;=60%,W92&gt;60%,W92&lt;=80%)),"Alto",IF(AND(W92&gt;=80%,W92&lt;=100%),"Extremo",""))))</f>
        <v/>
      </c>
      <c r="Z92" s="286"/>
      <c r="AA92" s="72"/>
      <c r="AB92" s="73" t="str">
        <f t="shared" si="6"/>
        <v/>
      </c>
      <c r="AC92" s="72"/>
      <c r="AD92" s="73" t="str">
        <f t="shared" si="7"/>
        <v/>
      </c>
      <c r="AE92" s="71"/>
      <c r="AF92" s="71"/>
      <c r="AG92" s="74"/>
      <c r="AH92" s="71"/>
      <c r="AI92" s="71"/>
      <c r="AJ92" s="71"/>
      <c r="AK92" s="149" t="e">
        <f t="shared" si="5"/>
        <v>#VALUE!</v>
      </c>
      <c r="AL92" s="150" t="str">
        <f>IF(OR(AA92="Preventivo",AA92="Detectivo"),(V92*AK92),"0")</f>
        <v>0</v>
      </c>
      <c r="AM92" s="319" t="str">
        <f>IF(AND(AA92="Correctivo",N92="Gestión"),(W92*AK92),"0")</f>
        <v>0</v>
      </c>
      <c r="AN92" s="496" t="str">
        <f>IF(S92&lt;&gt;"",S92-SUM(AL92:AL96),"")</f>
        <v/>
      </c>
      <c r="AO92" s="492" t="str">
        <f>IF(W92&lt;&gt;"",W92-SUM(AM92:AM96),"")</f>
        <v/>
      </c>
      <c r="AP92" s="492" t="e">
        <f>AN92*AO92</f>
        <v>#VALUE!</v>
      </c>
      <c r="AQ92" s="488" t="str">
        <f>IF(OR(AND(AN92&lt;=40%,AO92&lt;=20%),AND(AN92&lt;=20%,AO92&lt;=40%)),"Bajo",IF(OR(AND(AN92&gt;40%,AN92&lt;=80%,AO92&lt;=40%),AND(AN92&gt;20%,AN92&lt;=40%,AO92&gt;20%,AO92&lt;=40%),AND(AN92&lt;=60%,AO92&gt;40%,AO92&lt;=60%)),"Moderado",IF(OR(AND(AN92&gt;80%,AO92&lt;=80%),AND(AN92&gt;60%,AN92&lt;=80%,AO92&gt;40%,AO92&lt;=80%),AND(AN92&lt;=60%,AO92&gt;60%,AO92&lt;=80%)),"Alto",IF(AND(AO92&gt;=80%,AO92&lt;=100%),"Extremo",""))))</f>
        <v/>
      </c>
      <c r="AR92" s="488" t="str">
        <f>IF(AQ92="Bajo","Asumir",IF(AQ92="Moderado","Reducir (Mitigar)",IF(AQ92="Alto","Reducir (Mitigar) o Reducir (Transferir) o Evitar ",IF(AQ92="Extremo","Reducir (Mitigar) o Reducir (Transferir) o Evitar "," "))))</f>
        <v xml:space="preserve"> </v>
      </c>
      <c r="AS92" s="93"/>
      <c r="AT92" s="503"/>
      <c r="AU92" s="506"/>
      <c r="AV92" s="488"/>
      <c r="AW92" s="89"/>
      <c r="AX92" s="93"/>
      <c r="AY92" s="89"/>
      <c r="AZ92" s="488"/>
      <c r="BA92" s="488"/>
      <c r="BB92" s="488"/>
      <c r="BC92" s="488"/>
      <c r="BD92" s="89"/>
      <c r="BE92" s="93"/>
      <c r="BF92" s="89"/>
      <c r="BG92" s="488"/>
      <c r="BH92" s="488"/>
      <c r="BI92" s="488"/>
      <c r="BJ92" s="488"/>
      <c r="BK92" s="89"/>
      <c r="BL92" s="93"/>
      <c r="BM92" s="89"/>
      <c r="BN92" s="488"/>
      <c r="BO92" s="488"/>
      <c r="BP92" s="488"/>
      <c r="BQ92" s="488"/>
      <c r="BR92" s="89"/>
      <c r="BS92" s="93"/>
      <c r="BT92" s="89"/>
      <c r="BU92" s="488"/>
      <c r="BV92" s="488"/>
      <c r="BW92" s="488"/>
      <c r="BX92" s="488"/>
      <c r="BY92" s="488"/>
    </row>
    <row r="93" spans="1:77" ht="16.5" hidden="1" customHeight="1" thickBot="1" x14ac:dyDescent="0.3">
      <c r="A93" s="510"/>
      <c r="B93" s="489"/>
      <c r="C93" s="489"/>
      <c r="D93" s="499"/>
      <c r="E93" s="72"/>
      <c r="F93" s="72"/>
      <c r="G93" s="489"/>
      <c r="H93" s="489"/>
      <c r="I93" s="489"/>
      <c r="J93" s="489"/>
      <c r="K93" s="489"/>
      <c r="L93" s="489"/>
      <c r="M93" s="489"/>
      <c r="N93" s="489"/>
      <c r="O93" s="489"/>
      <c r="P93" s="515"/>
      <c r="Q93" s="518"/>
      <c r="R93" s="489"/>
      <c r="S93" s="489"/>
      <c r="T93" s="522"/>
      <c r="U93" s="525"/>
      <c r="V93" s="525"/>
      <c r="W93" s="529"/>
      <c r="X93" s="532"/>
      <c r="Y93" s="489"/>
      <c r="Z93" s="286"/>
      <c r="AA93" s="72"/>
      <c r="AB93" s="73" t="str">
        <f t="shared" si="6"/>
        <v/>
      </c>
      <c r="AC93" s="72"/>
      <c r="AD93" s="73" t="str">
        <f t="shared" si="7"/>
        <v/>
      </c>
      <c r="AE93" s="71"/>
      <c r="AF93" s="71"/>
      <c r="AG93" s="74"/>
      <c r="AH93" s="71"/>
      <c r="AI93" s="71"/>
      <c r="AJ93" s="71"/>
      <c r="AK93" s="149" t="e">
        <f t="shared" si="5"/>
        <v>#VALUE!</v>
      </c>
      <c r="AL93" s="150" t="str">
        <f>IF(OR(AA93="Preventivo",AA93="Detectivo"),((V92-AL92)*AK93),"0")</f>
        <v>0</v>
      </c>
      <c r="AM93" s="316" t="str">
        <f>IF(AND(AA93="Correctivo",N92="Gestión"),((W92-AM92)*AK93),"0")</f>
        <v>0</v>
      </c>
      <c r="AN93" s="497"/>
      <c r="AO93" s="489"/>
      <c r="AP93" s="489"/>
      <c r="AQ93" s="489"/>
      <c r="AR93" s="494"/>
      <c r="AS93" s="95"/>
      <c r="AT93" s="504"/>
      <c r="AU93" s="507"/>
      <c r="AV93" s="494"/>
      <c r="AW93" s="90"/>
      <c r="AX93" s="95"/>
      <c r="AY93" s="90"/>
      <c r="AZ93" s="489"/>
      <c r="BA93" s="489"/>
      <c r="BB93" s="489"/>
      <c r="BC93" s="489"/>
      <c r="BD93" s="90"/>
      <c r="BE93" s="95"/>
      <c r="BF93" s="90"/>
      <c r="BG93" s="489"/>
      <c r="BH93" s="489"/>
      <c r="BI93" s="489"/>
      <c r="BJ93" s="489"/>
      <c r="BK93" s="90"/>
      <c r="BL93" s="95"/>
      <c r="BM93" s="90"/>
      <c r="BN93" s="489"/>
      <c r="BO93" s="489"/>
      <c r="BP93" s="489"/>
      <c r="BQ93" s="489"/>
      <c r="BR93" s="90"/>
      <c r="BS93" s="95"/>
      <c r="BT93" s="90"/>
      <c r="BU93" s="489"/>
      <c r="BV93" s="489"/>
      <c r="BW93" s="489"/>
      <c r="BX93" s="489"/>
      <c r="BY93" s="489"/>
    </row>
    <row r="94" spans="1:77" ht="16.5" hidden="1" customHeight="1" thickBot="1" x14ac:dyDescent="0.3">
      <c r="A94" s="510"/>
      <c r="B94" s="489"/>
      <c r="C94" s="489"/>
      <c r="D94" s="499"/>
      <c r="E94" s="72"/>
      <c r="F94" s="72"/>
      <c r="G94" s="489"/>
      <c r="H94" s="489"/>
      <c r="I94" s="489"/>
      <c r="J94" s="489"/>
      <c r="K94" s="489"/>
      <c r="L94" s="489"/>
      <c r="M94" s="489"/>
      <c r="N94" s="489"/>
      <c r="O94" s="489"/>
      <c r="P94" s="515"/>
      <c r="Q94" s="518"/>
      <c r="R94" s="489"/>
      <c r="S94" s="489"/>
      <c r="T94" s="522"/>
      <c r="U94" s="525"/>
      <c r="V94" s="525"/>
      <c r="W94" s="529"/>
      <c r="X94" s="532"/>
      <c r="Y94" s="489"/>
      <c r="Z94" s="286"/>
      <c r="AA94" s="72"/>
      <c r="AB94" s="73" t="str">
        <f t="shared" si="6"/>
        <v/>
      </c>
      <c r="AC94" s="72"/>
      <c r="AD94" s="73" t="str">
        <f t="shared" si="7"/>
        <v/>
      </c>
      <c r="AE94" s="71"/>
      <c r="AF94" s="71"/>
      <c r="AG94" s="74"/>
      <c r="AH94" s="71"/>
      <c r="AI94" s="71"/>
      <c r="AJ94" s="71"/>
      <c r="AK94" s="149" t="e">
        <f t="shared" si="5"/>
        <v>#VALUE!</v>
      </c>
      <c r="AL94" s="150" t="str">
        <f>IF(OR(AA94="Preventivo",AA94="Detectivo"),((V92-AL92-AL93)*AK94),"0")</f>
        <v>0</v>
      </c>
      <c r="AM94" s="317" t="str">
        <f>IF(AND(AA94="Correctivo",N92="Gestión"),((W92-AM92-AM93)*AK94),"0")</f>
        <v>0</v>
      </c>
      <c r="AN94" s="497"/>
      <c r="AO94" s="489"/>
      <c r="AP94" s="489"/>
      <c r="AQ94" s="489"/>
      <c r="AR94" s="494"/>
      <c r="AS94" s="95"/>
      <c r="AT94" s="504"/>
      <c r="AU94" s="507"/>
      <c r="AV94" s="494"/>
      <c r="AW94" s="90"/>
      <c r="AX94" s="95"/>
      <c r="AY94" s="90"/>
      <c r="AZ94" s="489"/>
      <c r="BA94" s="489"/>
      <c r="BB94" s="489"/>
      <c r="BC94" s="489"/>
      <c r="BD94" s="90"/>
      <c r="BE94" s="95"/>
      <c r="BF94" s="90"/>
      <c r="BG94" s="489"/>
      <c r="BH94" s="489"/>
      <c r="BI94" s="489"/>
      <c r="BJ94" s="489"/>
      <c r="BK94" s="90"/>
      <c r="BL94" s="95"/>
      <c r="BM94" s="90"/>
      <c r="BN94" s="489"/>
      <c r="BO94" s="489"/>
      <c r="BP94" s="489"/>
      <c r="BQ94" s="489"/>
      <c r="BR94" s="90"/>
      <c r="BS94" s="95"/>
      <c r="BT94" s="90"/>
      <c r="BU94" s="489"/>
      <c r="BV94" s="489"/>
      <c r="BW94" s="489"/>
      <c r="BX94" s="489"/>
      <c r="BY94" s="489"/>
    </row>
    <row r="95" spans="1:77" ht="16.5" hidden="1" customHeight="1" thickBot="1" x14ac:dyDescent="0.3">
      <c r="A95" s="510"/>
      <c r="B95" s="489"/>
      <c r="C95" s="489"/>
      <c r="D95" s="499"/>
      <c r="E95" s="72"/>
      <c r="F95" s="72"/>
      <c r="G95" s="489"/>
      <c r="H95" s="489"/>
      <c r="I95" s="489"/>
      <c r="J95" s="489"/>
      <c r="K95" s="489"/>
      <c r="L95" s="489"/>
      <c r="M95" s="489"/>
      <c r="N95" s="489"/>
      <c r="O95" s="489"/>
      <c r="P95" s="515"/>
      <c r="Q95" s="518"/>
      <c r="R95" s="489"/>
      <c r="S95" s="489"/>
      <c r="T95" s="522"/>
      <c r="U95" s="525"/>
      <c r="V95" s="525"/>
      <c r="W95" s="529"/>
      <c r="X95" s="532"/>
      <c r="Y95" s="489"/>
      <c r="Z95" s="286"/>
      <c r="AA95" s="72"/>
      <c r="AB95" s="73" t="str">
        <f t="shared" si="6"/>
        <v/>
      </c>
      <c r="AC95" s="72"/>
      <c r="AD95" s="73" t="str">
        <f t="shared" si="7"/>
        <v/>
      </c>
      <c r="AE95" s="71"/>
      <c r="AF95" s="71"/>
      <c r="AG95" s="74"/>
      <c r="AH95" s="71"/>
      <c r="AI95" s="71"/>
      <c r="AJ95" s="71"/>
      <c r="AK95" s="149" t="e">
        <f t="shared" si="5"/>
        <v>#VALUE!</v>
      </c>
      <c r="AL95" s="150" t="str">
        <f>IF(OR(AA95="Preventivo",AA95="Detectivo"),((V92-AL92-AL93-AL94)*AK95),"0")</f>
        <v>0</v>
      </c>
      <c r="AM95" s="316" t="str">
        <f>IF(AND(AA95="Correctivo",N92="Gestión"),((W92-AM92-AM93-AM94)*AK95),"0")</f>
        <v>0</v>
      </c>
      <c r="AN95" s="497"/>
      <c r="AO95" s="489"/>
      <c r="AP95" s="489"/>
      <c r="AQ95" s="489"/>
      <c r="AR95" s="494"/>
      <c r="AS95" s="95"/>
      <c r="AT95" s="504"/>
      <c r="AU95" s="507"/>
      <c r="AV95" s="494"/>
      <c r="AW95" s="90"/>
      <c r="AX95" s="95"/>
      <c r="AY95" s="90"/>
      <c r="AZ95" s="489"/>
      <c r="BA95" s="489"/>
      <c r="BB95" s="489"/>
      <c r="BC95" s="489"/>
      <c r="BD95" s="90"/>
      <c r="BE95" s="95"/>
      <c r="BF95" s="90"/>
      <c r="BG95" s="489"/>
      <c r="BH95" s="489"/>
      <c r="BI95" s="489"/>
      <c r="BJ95" s="489"/>
      <c r="BK95" s="90"/>
      <c r="BL95" s="95"/>
      <c r="BM95" s="90"/>
      <c r="BN95" s="489"/>
      <c r="BO95" s="489"/>
      <c r="BP95" s="489"/>
      <c r="BQ95" s="489"/>
      <c r="BR95" s="90"/>
      <c r="BS95" s="95"/>
      <c r="BT95" s="90"/>
      <c r="BU95" s="489"/>
      <c r="BV95" s="489"/>
      <c r="BW95" s="489"/>
      <c r="BX95" s="489"/>
      <c r="BY95" s="489"/>
    </row>
    <row r="96" spans="1:77" ht="16.5" hidden="1" customHeight="1" thickBot="1" x14ac:dyDescent="0.3">
      <c r="A96" s="511"/>
      <c r="B96" s="490"/>
      <c r="C96" s="490"/>
      <c r="D96" s="500"/>
      <c r="E96" s="96"/>
      <c r="F96" s="96"/>
      <c r="G96" s="490"/>
      <c r="H96" s="490"/>
      <c r="I96" s="490"/>
      <c r="J96" s="490"/>
      <c r="K96" s="490"/>
      <c r="L96" s="490"/>
      <c r="M96" s="490"/>
      <c r="N96" s="490"/>
      <c r="O96" s="490"/>
      <c r="P96" s="516"/>
      <c r="Q96" s="519"/>
      <c r="R96" s="490"/>
      <c r="S96" s="490"/>
      <c r="T96" s="523"/>
      <c r="U96" s="526"/>
      <c r="V96" s="526"/>
      <c r="W96" s="530"/>
      <c r="X96" s="533"/>
      <c r="Y96" s="490"/>
      <c r="Z96" s="286"/>
      <c r="AA96" s="72"/>
      <c r="AB96" s="73" t="str">
        <f t="shared" si="6"/>
        <v/>
      </c>
      <c r="AC96" s="72"/>
      <c r="AD96" s="73" t="str">
        <f t="shared" si="7"/>
        <v/>
      </c>
      <c r="AE96" s="71"/>
      <c r="AF96" s="71"/>
      <c r="AG96" s="74"/>
      <c r="AH96" s="71"/>
      <c r="AI96" s="71"/>
      <c r="AJ96" s="71"/>
      <c r="AK96" s="149" t="e">
        <f t="shared" si="5"/>
        <v>#VALUE!</v>
      </c>
      <c r="AL96" s="150" t="str">
        <f>IF(OR(AA96="Preventivo",AA96="Detectivo"),((V92-AL92-AL93-AL94-AL95)*AK96),"0")</f>
        <v>0</v>
      </c>
      <c r="AM96" s="318" t="str">
        <f>IF(AND(AA96="Correctivo",N92="Gestión"),((W92-AM92-AM93-AM94-AM95)*AK96),"0")</f>
        <v>0</v>
      </c>
      <c r="AN96" s="498"/>
      <c r="AO96" s="493"/>
      <c r="AP96" s="493"/>
      <c r="AQ96" s="490"/>
      <c r="AR96" s="495"/>
      <c r="AS96" s="96"/>
      <c r="AT96" s="505"/>
      <c r="AU96" s="508"/>
      <c r="AV96" s="495"/>
      <c r="AW96" s="91"/>
      <c r="AX96" s="96"/>
      <c r="AY96" s="91"/>
      <c r="AZ96" s="490"/>
      <c r="BA96" s="490"/>
      <c r="BB96" s="490"/>
      <c r="BC96" s="490"/>
      <c r="BD96" s="91"/>
      <c r="BE96" s="96"/>
      <c r="BF96" s="91"/>
      <c r="BG96" s="490"/>
      <c r="BH96" s="490"/>
      <c r="BI96" s="490"/>
      <c r="BJ96" s="490"/>
      <c r="BK96" s="91"/>
      <c r="BL96" s="96"/>
      <c r="BM96" s="91"/>
      <c r="BN96" s="490"/>
      <c r="BO96" s="490"/>
      <c r="BP96" s="490"/>
      <c r="BQ96" s="490"/>
      <c r="BR96" s="91"/>
      <c r="BS96" s="96"/>
      <c r="BT96" s="91"/>
      <c r="BU96" s="490"/>
      <c r="BV96" s="490"/>
      <c r="BW96" s="490"/>
      <c r="BX96" s="490"/>
      <c r="BY96" s="490"/>
    </row>
    <row r="97" spans="1:77" ht="16.5" hidden="1" customHeight="1" thickBot="1" x14ac:dyDescent="0.3">
      <c r="A97" s="509"/>
      <c r="B97" s="488" t="str">
        <f>IF(A97&lt;&gt;"",'CONTEXTO PROCESO'!$D$11," ")</f>
        <v xml:space="preserve"> </v>
      </c>
      <c r="C97" s="488" t="str">
        <f>IF(A97&lt;&gt;"",'CONTEXTO PROCESO'!$D$12," ")</f>
        <v xml:space="preserve"> </v>
      </c>
      <c r="D97" s="488"/>
      <c r="E97" s="92"/>
      <c r="F97" s="92"/>
      <c r="G97" s="488"/>
      <c r="H97" s="488"/>
      <c r="I97" s="488" t="str">
        <f>CONCATENATE(H97," por ", E97," debido a ",F97,",",F98,F99,F100,F101," ")</f>
        <v xml:space="preserve"> por  debido a , </v>
      </c>
      <c r="J97" s="488"/>
      <c r="K97" s="488"/>
      <c r="L97" s="488"/>
      <c r="M97" s="488"/>
      <c r="N97" s="488" t="str">
        <f>IF(AND(J97="Si",K97="Si",L97="Si",M97="Si"),"Corrupción_O_LA_FT",IF(AND(J97="",K97="",L97="",M97=""),"","Gestión"))</f>
        <v/>
      </c>
      <c r="O97" s="488"/>
      <c r="P97" s="514"/>
      <c r="Q97" s="517"/>
      <c r="R97" s="488" t="str">
        <f>IF(Q97=Hoja1!$C$22,Hoja1!$B$22,IF(Q97=Hoja1!C$23,Hoja1!$B$23,IF(Q97=Hoja1!$C$24,Hoja1!$B$24,IF(Q97=Hoja1!$C$25,Hoja1!$B$25,IF(Q97=Hoja1!$C$26,Hoja1!$B$26,IF(Q97=Hoja1!$C$27,Hoja1!$B$27,IF(Q97=Hoja1!C$28,Hoja1!$B$28,IF(Q97=Hoja1!$C$29,Hoja1!$B$29,IF(Q97=Hoja1!$C$30,Hoja1!$B$30,IF(Q97=Hoja1!$C$31,Hoja1!$B$31,""))))))))))</f>
        <v/>
      </c>
      <c r="S97" s="520" t="str">
        <f>IF(R97="Muy baja",20%,IF(R97="Rara Vez",20%,IF(R97="Baja",40%,IF(R97="Improbable",40%,IF(R97="Media",60%,IF(R97="Posible",60%,IF(R97="Alta",80%,IF(R97="Probable",80%,IF(R97="Muy alta",100%,IF(R97="Casi seguro",100%,""))))))))))</f>
        <v/>
      </c>
      <c r="T97" s="521" t="str">
        <f>IF(N97="Gestión",HYPERLINK("#"&amp;"Matriz_de_Riesgos!B$263","Clic para Calificar"),IF(N97="Corrupción_O_LA_FT",HYPERLINK("#"&amp;"Matriz_de_Riesgos!A$503","Clic para Calificar"),""))</f>
        <v/>
      </c>
      <c r="U97" s="524" t="str">
        <f>IF(N97="Corrupción_O_LA_FT",X582,E342)</f>
        <v/>
      </c>
      <c r="V97" s="527" t="str">
        <f>S97</f>
        <v/>
      </c>
      <c r="W97" s="528" t="str">
        <f>IF(U97="Catastrófico",100%,IF(U97="Mayor",80%,IF(U97="Moderado",60%,IF(U97="Menor",40%,IF(U97="Leve",20%,"")))))</f>
        <v/>
      </c>
      <c r="X97" s="531" t="e">
        <f>S97*W97</f>
        <v>#VALUE!</v>
      </c>
      <c r="Y97" s="488" t="str">
        <f>IF(OR(AND(V97&lt;=40%,W97&lt;=20%),AND(V97&lt;=20%,W97&lt;=40%)),"Bajo",IF(OR(AND(V97&gt;40%,V97&lt;=80%,W97&lt;=40%),AND(V97&gt;20%,V97&lt;=40%,W97&gt;20%,W97&lt;=40%),AND(V97&lt;=60%,W97&gt;40%,W97&lt;=60%)),"Moderado",IF(OR(AND(V97&gt;80%,W97&lt;=80%),AND(V97&gt;60%,V97&lt;=80%,W97&gt;40%,W97&lt;=80%),AND(V97&lt;=60%,W97&gt;60%,W97&lt;=80%)),"Alto",IF(AND(W97&gt;=80%,W97&lt;=100%),"Extremo",""))))</f>
        <v/>
      </c>
      <c r="Z97" s="286"/>
      <c r="AA97" s="72"/>
      <c r="AB97" s="73" t="str">
        <f t="shared" si="6"/>
        <v/>
      </c>
      <c r="AC97" s="72"/>
      <c r="AD97" s="73" t="str">
        <f t="shared" si="7"/>
        <v/>
      </c>
      <c r="AE97" s="71"/>
      <c r="AF97" s="71"/>
      <c r="AG97" s="74"/>
      <c r="AH97" s="71"/>
      <c r="AI97" s="71"/>
      <c r="AJ97" s="71"/>
      <c r="AK97" s="149" t="e">
        <f t="shared" si="5"/>
        <v>#VALUE!</v>
      </c>
      <c r="AL97" s="150" t="str">
        <f>IF(OR(AA97="Preventivo",AA97="Detectivo"),(V97*AK97),"0")</f>
        <v>0</v>
      </c>
      <c r="AM97" s="319" t="str">
        <f>IF(AND(AA97="Correctivo",N97="Gestión"),(W97*AK97),"0")</f>
        <v>0</v>
      </c>
      <c r="AN97" s="496" t="str">
        <f>IF(S97&lt;&gt;"",S97-SUM(AL97:AL101),"")</f>
        <v/>
      </c>
      <c r="AO97" s="492" t="str">
        <f>IF(W97&lt;&gt;"",W97-SUM(AM97:AM101),"")</f>
        <v/>
      </c>
      <c r="AP97" s="492" t="e">
        <f>AN97*AO97</f>
        <v>#VALUE!</v>
      </c>
      <c r="AQ97" s="488" t="str">
        <f>IF(OR(AND(AN97&lt;=40%,AO97&lt;=20%),AND(AN97&lt;=20%,AO97&lt;=40%)),"Bajo",IF(OR(AND(AN97&gt;40%,AN97&lt;=80%,AO97&lt;=40%),AND(AN97&gt;20%,AN97&lt;=40%,AO97&gt;20%,AO97&lt;=40%),AND(AN97&lt;=60%,AO97&gt;40%,AO97&lt;=60%)),"Moderado",IF(OR(AND(AN97&gt;80%,AO97&lt;=80%),AND(AN97&gt;60%,AN97&lt;=80%,AO97&gt;40%,AO97&lt;=80%),AND(AN97&lt;=60%,AO97&gt;60%,AO97&lt;=80%)),"Alto",IF(AND(AO97&gt;=80%,AO97&lt;=100%),"Extremo",""))))</f>
        <v/>
      </c>
      <c r="AR97" s="488" t="str">
        <f>IF(AQ97="Bajo","Asumir",IF(AQ97="Moderado","Reducir (Mitigar)",IF(AQ97="Alto","Reducir (Mitigar) o Reducir (Transferir) o Evitar ",IF(AQ97="Extremo","Reducir (Mitigar) o Reducir (Transferir) o Evitar "," "))))</f>
        <v xml:space="preserve"> </v>
      </c>
      <c r="AS97" s="93"/>
      <c r="AT97" s="503"/>
      <c r="AU97" s="506"/>
      <c r="AV97" s="488"/>
      <c r="AW97" s="89"/>
      <c r="AX97" s="93"/>
      <c r="AY97" s="89"/>
      <c r="AZ97" s="488"/>
      <c r="BA97" s="488"/>
      <c r="BB97" s="488"/>
      <c r="BC97" s="488"/>
      <c r="BD97" s="89"/>
      <c r="BE97" s="93"/>
      <c r="BF97" s="89"/>
      <c r="BG97" s="488"/>
      <c r="BH97" s="488"/>
      <c r="BI97" s="488"/>
      <c r="BJ97" s="488"/>
      <c r="BK97" s="89"/>
      <c r="BL97" s="93"/>
      <c r="BM97" s="89"/>
      <c r="BN97" s="488"/>
      <c r="BO97" s="488"/>
      <c r="BP97" s="488"/>
      <c r="BQ97" s="488"/>
      <c r="BR97" s="89"/>
      <c r="BS97" s="93"/>
      <c r="BT97" s="89"/>
      <c r="BU97" s="488"/>
      <c r="BV97" s="488"/>
      <c r="BW97" s="488"/>
      <c r="BX97" s="488"/>
      <c r="BY97" s="488"/>
    </row>
    <row r="98" spans="1:77" ht="16.5" hidden="1" customHeight="1" thickBot="1" x14ac:dyDescent="0.3">
      <c r="A98" s="510"/>
      <c r="B98" s="489"/>
      <c r="C98" s="489"/>
      <c r="D98" s="499"/>
      <c r="E98" s="72"/>
      <c r="F98" s="72"/>
      <c r="G98" s="489"/>
      <c r="H98" s="489"/>
      <c r="I98" s="489"/>
      <c r="J98" s="489"/>
      <c r="K98" s="489"/>
      <c r="L98" s="489"/>
      <c r="M98" s="489"/>
      <c r="N98" s="489"/>
      <c r="O98" s="489"/>
      <c r="P98" s="515"/>
      <c r="Q98" s="518"/>
      <c r="R98" s="489"/>
      <c r="S98" s="489"/>
      <c r="T98" s="522"/>
      <c r="U98" s="525"/>
      <c r="V98" s="525"/>
      <c r="W98" s="529"/>
      <c r="X98" s="532"/>
      <c r="Y98" s="489"/>
      <c r="Z98" s="286"/>
      <c r="AA98" s="72"/>
      <c r="AB98" s="73" t="str">
        <f t="shared" si="6"/>
        <v/>
      </c>
      <c r="AC98" s="72"/>
      <c r="AD98" s="73" t="str">
        <f t="shared" si="7"/>
        <v/>
      </c>
      <c r="AE98" s="71"/>
      <c r="AF98" s="71"/>
      <c r="AG98" s="74"/>
      <c r="AH98" s="74"/>
      <c r="AI98" s="74"/>
      <c r="AJ98" s="74"/>
      <c r="AK98" s="149" t="e">
        <f t="shared" si="5"/>
        <v>#VALUE!</v>
      </c>
      <c r="AL98" s="150" t="str">
        <f>IF(OR(AA98="Preventivo",AA98="Detectivo"),((V97-AL97)*AK98),"0")</f>
        <v>0</v>
      </c>
      <c r="AM98" s="316" t="str">
        <f>IF(AND(AA98="Correctivo",N97="Gestión"),((W97-AM97)*AK98),"0")</f>
        <v>0</v>
      </c>
      <c r="AN98" s="497"/>
      <c r="AO98" s="489"/>
      <c r="AP98" s="489"/>
      <c r="AQ98" s="489"/>
      <c r="AR98" s="494"/>
      <c r="AS98" s="95"/>
      <c r="AT98" s="504"/>
      <c r="AU98" s="507"/>
      <c r="AV98" s="494"/>
      <c r="AW98" s="90"/>
      <c r="AX98" s="95"/>
      <c r="AY98" s="90"/>
      <c r="AZ98" s="489"/>
      <c r="BA98" s="489"/>
      <c r="BB98" s="489"/>
      <c r="BC98" s="489"/>
      <c r="BD98" s="90"/>
      <c r="BE98" s="95"/>
      <c r="BF98" s="90"/>
      <c r="BG98" s="489"/>
      <c r="BH98" s="489"/>
      <c r="BI98" s="489"/>
      <c r="BJ98" s="489"/>
      <c r="BK98" s="90"/>
      <c r="BL98" s="95"/>
      <c r="BM98" s="90"/>
      <c r="BN98" s="489"/>
      <c r="BO98" s="489"/>
      <c r="BP98" s="489"/>
      <c r="BQ98" s="489"/>
      <c r="BR98" s="90"/>
      <c r="BS98" s="95"/>
      <c r="BT98" s="90"/>
      <c r="BU98" s="489"/>
      <c r="BV98" s="489"/>
      <c r="BW98" s="489"/>
      <c r="BX98" s="489"/>
      <c r="BY98" s="489"/>
    </row>
    <row r="99" spans="1:77" ht="16.5" hidden="1" customHeight="1" thickBot="1" x14ac:dyDescent="0.3">
      <c r="A99" s="510"/>
      <c r="B99" s="489"/>
      <c r="C99" s="489"/>
      <c r="D99" s="499"/>
      <c r="E99" s="72"/>
      <c r="F99" s="72"/>
      <c r="G99" s="489"/>
      <c r="H99" s="489"/>
      <c r="I99" s="489"/>
      <c r="J99" s="489"/>
      <c r="K99" s="489"/>
      <c r="L99" s="489"/>
      <c r="M99" s="489"/>
      <c r="N99" s="489"/>
      <c r="O99" s="489"/>
      <c r="P99" s="515"/>
      <c r="Q99" s="518"/>
      <c r="R99" s="489"/>
      <c r="S99" s="489"/>
      <c r="T99" s="522"/>
      <c r="U99" s="525"/>
      <c r="V99" s="525"/>
      <c r="W99" s="529"/>
      <c r="X99" s="532"/>
      <c r="Y99" s="489"/>
      <c r="Z99" s="286"/>
      <c r="AA99" s="72"/>
      <c r="AB99" s="73" t="str">
        <f t="shared" si="6"/>
        <v/>
      </c>
      <c r="AC99" s="72"/>
      <c r="AD99" s="73" t="str">
        <f t="shared" si="7"/>
        <v/>
      </c>
      <c r="AE99" s="71"/>
      <c r="AF99" s="71"/>
      <c r="AG99" s="74"/>
      <c r="AH99" s="74"/>
      <c r="AI99" s="74"/>
      <c r="AJ99" s="74"/>
      <c r="AK99" s="149" t="e">
        <f t="shared" si="5"/>
        <v>#VALUE!</v>
      </c>
      <c r="AL99" s="150" t="str">
        <f>IF(OR(AA99="Preventivo",AA99="Detectivo"),((V97-AL97-AL98)*AK99),"0")</f>
        <v>0</v>
      </c>
      <c r="AM99" s="317" t="str">
        <f>IF(AND(AA99="Correctivo",N97="Gestión"),((W97-AM97-AM98)*AK99),"0")</f>
        <v>0</v>
      </c>
      <c r="AN99" s="497"/>
      <c r="AO99" s="489"/>
      <c r="AP99" s="489"/>
      <c r="AQ99" s="489"/>
      <c r="AR99" s="494"/>
      <c r="AS99" s="95"/>
      <c r="AT99" s="504"/>
      <c r="AU99" s="507"/>
      <c r="AV99" s="494"/>
      <c r="AW99" s="90"/>
      <c r="AX99" s="95"/>
      <c r="AY99" s="90"/>
      <c r="AZ99" s="489"/>
      <c r="BA99" s="489"/>
      <c r="BB99" s="489"/>
      <c r="BC99" s="489"/>
      <c r="BD99" s="90"/>
      <c r="BE99" s="95"/>
      <c r="BF99" s="90"/>
      <c r="BG99" s="489"/>
      <c r="BH99" s="489"/>
      <c r="BI99" s="489"/>
      <c r="BJ99" s="489"/>
      <c r="BK99" s="90"/>
      <c r="BL99" s="95"/>
      <c r="BM99" s="90"/>
      <c r="BN99" s="489"/>
      <c r="BO99" s="489"/>
      <c r="BP99" s="489"/>
      <c r="BQ99" s="489"/>
      <c r="BR99" s="90"/>
      <c r="BS99" s="95"/>
      <c r="BT99" s="90"/>
      <c r="BU99" s="489"/>
      <c r="BV99" s="489"/>
      <c r="BW99" s="489"/>
      <c r="BX99" s="489"/>
      <c r="BY99" s="489"/>
    </row>
    <row r="100" spans="1:77" ht="16.5" hidden="1" customHeight="1" thickBot="1" x14ac:dyDescent="0.3">
      <c r="A100" s="510"/>
      <c r="B100" s="489"/>
      <c r="C100" s="489"/>
      <c r="D100" s="499"/>
      <c r="E100" s="72"/>
      <c r="F100" s="72"/>
      <c r="G100" s="489"/>
      <c r="H100" s="489"/>
      <c r="I100" s="489"/>
      <c r="J100" s="489"/>
      <c r="K100" s="489"/>
      <c r="L100" s="489"/>
      <c r="M100" s="489"/>
      <c r="N100" s="489"/>
      <c r="O100" s="489"/>
      <c r="P100" s="515"/>
      <c r="Q100" s="518"/>
      <c r="R100" s="489"/>
      <c r="S100" s="489"/>
      <c r="T100" s="522"/>
      <c r="U100" s="525"/>
      <c r="V100" s="525"/>
      <c r="W100" s="529"/>
      <c r="X100" s="532"/>
      <c r="Y100" s="489"/>
      <c r="Z100" s="286"/>
      <c r="AA100" s="72"/>
      <c r="AB100" s="73" t="str">
        <f t="shared" si="6"/>
        <v/>
      </c>
      <c r="AC100" s="72"/>
      <c r="AD100" s="73" t="str">
        <f t="shared" si="7"/>
        <v/>
      </c>
      <c r="AE100" s="71"/>
      <c r="AF100" s="71"/>
      <c r="AG100" s="74"/>
      <c r="AH100" s="74"/>
      <c r="AI100" s="74"/>
      <c r="AJ100" s="74"/>
      <c r="AK100" s="149" t="e">
        <f t="shared" si="5"/>
        <v>#VALUE!</v>
      </c>
      <c r="AL100" s="150" t="str">
        <f>IF(OR(AA100="Preventivo",AA100="Detectivo"),((V97-AL97-AL98-AL99)*AK100),"0")</f>
        <v>0</v>
      </c>
      <c r="AM100" s="316" t="str">
        <f>IF(AND(AA100="Correctivo",N97="Gestión"),((W97-AM97-AM98-AM99)*AK100),"0")</f>
        <v>0</v>
      </c>
      <c r="AN100" s="497"/>
      <c r="AO100" s="489"/>
      <c r="AP100" s="489"/>
      <c r="AQ100" s="489"/>
      <c r="AR100" s="494"/>
      <c r="AS100" s="95"/>
      <c r="AT100" s="504"/>
      <c r="AU100" s="507"/>
      <c r="AV100" s="494"/>
      <c r="AW100" s="90"/>
      <c r="AX100" s="95"/>
      <c r="AY100" s="90"/>
      <c r="AZ100" s="489"/>
      <c r="BA100" s="489"/>
      <c r="BB100" s="489"/>
      <c r="BC100" s="489"/>
      <c r="BD100" s="90"/>
      <c r="BE100" s="95"/>
      <c r="BF100" s="90"/>
      <c r="BG100" s="489"/>
      <c r="BH100" s="489"/>
      <c r="BI100" s="489"/>
      <c r="BJ100" s="489"/>
      <c r="BK100" s="90"/>
      <c r="BL100" s="95"/>
      <c r="BM100" s="90"/>
      <c r="BN100" s="489"/>
      <c r="BO100" s="489"/>
      <c r="BP100" s="489"/>
      <c r="BQ100" s="489"/>
      <c r="BR100" s="90"/>
      <c r="BS100" s="95"/>
      <c r="BT100" s="90"/>
      <c r="BU100" s="489"/>
      <c r="BV100" s="489"/>
      <c r="BW100" s="489"/>
      <c r="BX100" s="489"/>
      <c r="BY100" s="489"/>
    </row>
    <row r="101" spans="1:77" ht="16.5" hidden="1" customHeight="1" thickBot="1" x14ac:dyDescent="0.3">
      <c r="A101" s="511"/>
      <c r="B101" s="490"/>
      <c r="C101" s="490"/>
      <c r="D101" s="500"/>
      <c r="E101" s="96"/>
      <c r="F101" s="96"/>
      <c r="G101" s="490"/>
      <c r="H101" s="490"/>
      <c r="I101" s="490"/>
      <c r="J101" s="490"/>
      <c r="K101" s="490"/>
      <c r="L101" s="490"/>
      <c r="M101" s="490"/>
      <c r="N101" s="490"/>
      <c r="O101" s="490"/>
      <c r="P101" s="516"/>
      <c r="Q101" s="519"/>
      <c r="R101" s="490"/>
      <c r="S101" s="490"/>
      <c r="T101" s="523"/>
      <c r="U101" s="526"/>
      <c r="V101" s="526"/>
      <c r="W101" s="530"/>
      <c r="X101" s="533"/>
      <c r="Y101" s="490"/>
      <c r="Z101" s="286"/>
      <c r="AA101" s="72"/>
      <c r="AB101" s="73" t="str">
        <f t="shared" si="6"/>
        <v/>
      </c>
      <c r="AC101" s="72"/>
      <c r="AD101" s="73" t="str">
        <f t="shared" si="7"/>
        <v/>
      </c>
      <c r="AE101" s="71"/>
      <c r="AF101" s="71"/>
      <c r="AG101" s="74"/>
      <c r="AH101" s="74"/>
      <c r="AI101" s="74"/>
      <c r="AJ101" s="74"/>
      <c r="AK101" s="149" t="e">
        <f t="shared" si="5"/>
        <v>#VALUE!</v>
      </c>
      <c r="AL101" s="150" t="str">
        <f>IF(OR(AA101="Preventivo",AA101="Detectivo"),((V97-AL97-AL98-AL99-AL100)*AK101),"0")</f>
        <v>0</v>
      </c>
      <c r="AM101" s="318" t="str">
        <f>IF(AND(AA101="Correctivo",N97="Gestión"),((W97-AM97-AM98-AM99-AM100)*AK101),"0")</f>
        <v>0</v>
      </c>
      <c r="AN101" s="498"/>
      <c r="AO101" s="493"/>
      <c r="AP101" s="493"/>
      <c r="AQ101" s="490"/>
      <c r="AR101" s="495"/>
      <c r="AS101" s="96"/>
      <c r="AT101" s="505"/>
      <c r="AU101" s="508"/>
      <c r="AV101" s="495"/>
      <c r="AW101" s="91"/>
      <c r="AX101" s="96"/>
      <c r="AY101" s="91"/>
      <c r="AZ101" s="490"/>
      <c r="BA101" s="490"/>
      <c r="BB101" s="490"/>
      <c r="BC101" s="490"/>
      <c r="BD101" s="91"/>
      <c r="BE101" s="96"/>
      <c r="BF101" s="91"/>
      <c r="BG101" s="490"/>
      <c r="BH101" s="490"/>
      <c r="BI101" s="490"/>
      <c r="BJ101" s="490"/>
      <c r="BK101" s="91"/>
      <c r="BL101" s="96"/>
      <c r="BM101" s="91"/>
      <c r="BN101" s="490"/>
      <c r="BO101" s="490"/>
      <c r="BP101" s="490"/>
      <c r="BQ101" s="490"/>
      <c r="BR101" s="91"/>
      <c r="BS101" s="96"/>
      <c r="BT101" s="91"/>
      <c r="BU101" s="490"/>
      <c r="BV101" s="490"/>
      <c r="BW101" s="490"/>
      <c r="BX101" s="490"/>
      <c r="BY101" s="490"/>
    </row>
    <row r="102" spans="1:77" ht="16.5" hidden="1" customHeight="1" thickBot="1" x14ac:dyDescent="0.3">
      <c r="A102" s="509"/>
      <c r="B102" s="488" t="str">
        <f>IF(A102&lt;&gt;"",'CONTEXTO PROCESO'!$D$11," ")</f>
        <v xml:space="preserve"> </v>
      </c>
      <c r="C102" s="488" t="str">
        <f>IF(A102&lt;&gt;"",'CONTEXTO PROCESO'!$D$12," ")</f>
        <v xml:space="preserve"> </v>
      </c>
      <c r="D102" s="488"/>
      <c r="E102" s="92"/>
      <c r="F102" s="92"/>
      <c r="G102" s="488"/>
      <c r="H102" s="488"/>
      <c r="I102" s="488" t="str">
        <f>CONCATENATE(H102," por ", E102," debido a ",F102,",",F103,F104,F105,F106," ")</f>
        <v xml:space="preserve"> por  debido a , </v>
      </c>
      <c r="J102" s="488"/>
      <c r="K102" s="488"/>
      <c r="L102" s="488"/>
      <c r="M102" s="488"/>
      <c r="N102" s="488" t="str">
        <f>IF(AND(J102="Si",K102="Si",L102="Si",M102="Si"),"Corrupción_O_LA_FT",IF(AND(J102="",K102="",L102="",M102=""),"","Gestión"))</f>
        <v/>
      </c>
      <c r="O102" s="488"/>
      <c r="P102" s="514"/>
      <c r="Q102" s="517"/>
      <c r="R102" s="488" t="str">
        <f>IF(Q102=Hoja1!$C$22,Hoja1!$B$22,IF(Q102=Hoja1!C$23,Hoja1!$B$23,IF(Q102=Hoja1!$C$24,Hoja1!$B$24,IF(Q102=Hoja1!$C$25,Hoja1!$B$25,IF(Q102=Hoja1!$C$26,Hoja1!$B$26,IF(Q102=Hoja1!$C$27,Hoja1!$B$27,IF(Q102=Hoja1!C$28,Hoja1!$B$28,IF(Q102=Hoja1!$C$29,Hoja1!$B$29,IF(Q102=Hoja1!$C$30,Hoja1!$B$30,IF(Q102=Hoja1!$C$31,Hoja1!$B$31,""))))))))))</f>
        <v/>
      </c>
      <c r="S102" s="520" t="str">
        <f>IF(R102="Muy baja",20%,IF(R102="Rara Vez",20%,IF(R102="Baja",40%,IF(R102="Improbable",40%,IF(R102="Media",60%,IF(R102="Posible",60%,IF(R102="Alta",80%,IF(R102="Probable",80%,IF(R102="Muy alta",100%,IF(R102="Casi seguro",100%,""))))))))))</f>
        <v/>
      </c>
      <c r="T102" s="521" t="str">
        <f>IF(N102="Gestión",HYPERLINK("#"&amp;"Matriz_de_Riesgos!B$263","Clic para Calificar"),IF(N102="Corrupción_O_LA_FT",HYPERLINK("#"&amp;"Matriz_de_Riesgos!A$503","Clic para Calificar"),""))</f>
        <v/>
      </c>
      <c r="U102" s="524" t="str">
        <f>IF(N102="Corrupción_O_LA_FT",X587,E347)</f>
        <v/>
      </c>
      <c r="V102" s="527" t="str">
        <f>S102</f>
        <v/>
      </c>
      <c r="W102" s="528" t="str">
        <f>IF(U102="Catastrófico",100%,IF(U102="Mayor",80%,IF(U102="Moderado",60%,IF(U102="Menor",40%,IF(U102="Leve",20%,"")))))</f>
        <v/>
      </c>
      <c r="X102" s="531" t="e">
        <f>S102*W102</f>
        <v>#VALUE!</v>
      </c>
      <c r="Y102" s="488" t="str">
        <f>IF(OR(AND(V102&lt;=40%,W102&lt;=20%),AND(V102&lt;=20%,W102&lt;=40%)),"Bajo",IF(OR(AND(V102&gt;40%,V102&lt;=80%,W102&lt;=40%),AND(V102&gt;20%,V102&lt;=40%,W102&gt;20%,W102&lt;=40%),AND(V102&lt;=60%,W102&gt;40%,W102&lt;=60%)),"Moderado",IF(OR(AND(V102&gt;80%,W102&lt;=80%),AND(V102&gt;60%,V102&lt;=80%,W102&gt;40%,W102&lt;=80%),AND(V102&lt;=60%,W102&gt;60%,W102&lt;=80%)),"Alto",IF(AND(W102&gt;=80%,W102&lt;=100%),"Extremo",""))))</f>
        <v/>
      </c>
      <c r="Z102" s="286"/>
      <c r="AA102" s="72"/>
      <c r="AB102" s="73" t="str">
        <f t="shared" si="6"/>
        <v/>
      </c>
      <c r="AC102" s="72"/>
      <c r="AD102" s="73" t="str">
        <f t="shared" si="7"/>
        <v/>
      </c>
      <c r="AE102" s="71"/>
      <c r="AF102" s="71"/>
      <c r="AG102" s="74"/>
      <c r="AH102" s="74"/>
      <c r="AI102" s="74"/>
      <c r="AJ102" s="74"/>
      <c r="AK102" s="149" t="e">
        <f t="shared" si="5"/>
        <v>#VALUE!</v>
      </c>
      <c r="AL102" s="150" t="str">
        <f>IF(OR(AA102="Preventivo",AA102="Detectivo"),(V102*AK102),"0")</f>
        <v>0</v>
      </c>
      <c r="AM102" s="319" t="str">
        <f>IF(AND(AA102="Correctivo",N102="Gestión"),(W102*AK102),"0")</f>
        <v>0</v>
      </c>
      <c r="AN102" s="496" t="str">
        <f>IF(S102&lt;&gt;"",S102-SUM(AL102:AL106),"")</f>
        <v/>
      </c>
      <c r="AO102" s="492" t="str">
        <f>IF(W102&lt;&gt;"",W102-SUM(AM102:AM106),"")</f>
        <v/>
      </c>
      <c r="AP102" s="492" t="e">
        <f>AN102*AO102</f>
        <v>#VALUE!</v>
      </c>
      <c r="AQ102" s="488" t="str">
        <f>IF(OR(AND(AN102&lt;=40%,AO102&lt;=20%),AND(AN102&lt;=20%,AO102&lt;=40%)),"Bajo",IF(OR(AND(AN102&gt;40%,AN102&lt;=80%,AO102&lt;=40%),AND(AN102&gt;20%,AN102&lt;=40%,AO102&gt;20%,AO102&lt;=40%),AND(AN102&lt;=60%,AO102&gt;40%,AO102&lt;=60%)),"Moderado",IF(OR(AND(AN102&gt;80%,AO102&lt;=80%),AND(AN102&gt;60%,AN102&lt;=80%,AO102&gt;40%,AO102&lt;=80%),AND(AN102&lt;=60%,AO102&gt;60%,AO102&lt;=80%)),"Alto",IF(AND(AO102&gt;=80%,AO102&lt;=100%),"Extremo",""))))</f>
        <v/>
      </c>
      <c r="AR102" s="488" t="str">
        <f>IF(AQ102="Bajo","Asumir",IF(AQ102="Moderado","Reducir (Mitigar)",IF(AQ102="Alto","Reducir (Mitigar) o Reducir (Transferir) o Evitar ",IF(AQ102="Extremo","Reducir (Mitigar) o Reducir (Transferir) o Evitar "," "))))</f>
        <v xml:space="preserve"> </v>
      </c>
      <c r="AS102" s="93"/>
      <c r="AT102" s="503"/>
      <c r="AU102" s="506"/>
      <c r="AV102" s="488"/>
      <c r="AW102" s="89"/>
      <c r="AX102" s="93"/>
      <c r="AY102" s="89"/>
      <c r="AZ102" s="488"/>
      <c r="BA102" s="488"/>
      <c r="BB102" s="488"/>
      <c r="BC102" s="488"/>
      <c r="BD102" s="89"/>
      <c r="BE102" s="93"/>
      <c r="BF102" s="89"/>
      <c r="BG102" s="488"/>
      <c r="BH102" s="488"/>
      <c r="BI102" s="488"/>
      <c r="BJ102" s="488"/>
      <c r="BK102" s="89"/>
      <c r="BL102" s="93"/>
      <c r="BM102" s="89"/>
      <c r="BN102" s="488"/>
      <c r="BO102" s="488"/>
      <c r="BP102" s="488"/>
      <c r="BQ102" s="488"/>
      <c r="BR102" s="89"/>
      <c r="BS102" s="93"/>
      <c r="BT102" s="89"/>
      <c r="BU102" s="488"/>
      <c r="BV102" s="488"/>
      <c r="BW102" s="488"/>
      <c r="BX102" s="488"/>
      <c r="BY102" s="488"/>
    </row>
    <row r="103" spans="1:77" ht="16.5" hidden="1" customHeight="1" thickBot="1" x14ac:dyDescent="0.3">
      <c r="A103" s="510"/>
      <c r="B103" s="489"/>
      <c r="C103" s="489"/>
      <c r="D103" s="499"/>
      <c r="E103" s="72"/>
      <c r="F103" s="72"/>
      <c r="G103" s="489"/>
      <c r="H103" s="489"/>
      <c r="I103" s="489"/>
      <c r="J103" s="489"/>
      <c r="K103" s="489"/>
      <c r="L103" s="489"/>
      <c r="M103" s="489"/>
      <c r="N103" s="489"/>
      <c r="O103" s="489"/>
      <c r="P103" s="515"/>
      <c r="Q103" s="518"/>
      <c r="R103" s="489"/>
      <c r="S103" s="489"/>
      <c r="T103" s="522"/>
      <c r="U103" s="525"/>
      <c r="V103" s="525"/>
      <c r="W103" s="529"/>
      <c r="X103" s="532"/>
      <c r="Y103" s="489"/>
      <c r="Z103" s="286"/>
      <c r="AA103" s="72"/>
      <c r="AB103" s="73" t="str">
        <f t="shared" si="6"/>
        <v/>
      </c>
      <c r="AC103" s="72"/>
      <c r="AD103" s="73" t="str">
        <f t="shared" si="7"/>
        <v/>
      </c>
      <c r="AE103" s="71"/>
      <c r="AF103" s="71"/>
      <c r="AG103" s="74"/>
      <c r="AH103" s="74"/>
      <c r="AI103" s="74"/>
      <c r="AJ103" s="74"/>
      <c r="AK103" s="149" t="e">
        <f t="shared" si="5"/>
        <v>#VALUE!</v>
      </c>
      <c r="AL103" s="150" t="str">
        <f>IF(OR(AA103="Preventivo",AA103="Detectivo"),((V102-AL102)*AK103),"0")</f>
        <v>0</v>
      </c>
      <c r="AM103" s="316" t="str">
        <f>IF(AND(AA103="Correctivo",N102="Gestión"),((W102-AM102)*AK103),"0")</f>
        <v>0</v>
      </c>
      <c r="AN103" s="497"/>
      <c r="AO103" s="489"/>
      <c r="AP103" s="489"/>
      <c r="AQ103" s="489"/>
      <c r="AR103" s="494"/>
      <c r="AS103" s="95"/>
      <c r="AT103" s="504"/>
      <c r="AU103" s="507"/>
      <c r="AV103" s="494"/>
      <c r="AW103" s="90"/>
      <c r="AX103" s="95"/>
      <c r="AY103" s="90"/>
      <c r="AZ103" s="489"/>
      <c r="BA103" s="489"/>
      <c r="BB103" s="489"/>
      <c r="BC103" s="489"/>
      <c r="BD103" s="90"/>
      <c r="BE103" s="95"/>
      <c r="BF103" s="90"/>
      <c r="BG103" s="489"/>
      <c r="BH103" s="489"/>
      <c r="BI103" s="489"/>
      <c r="BJ103" s="489"/>
      <c r="BK103" s="90"/>
      <c r="BL103" s="95"/>
      <c r="BM103" s="90"/>
      <c r="BN103" s="489"/>
      <c r="BO103" s="489"/>
      <c r="BP103" s="489"/>
      <c r="BQ103" s="489"/>
      <c r="BR103" s="90"/>
      <c r="BS103" s="95"/>
      <c r="BT103" s="90"/>
      <c r="BU103" s="489"/>
      <c r="BV103" s="489"/>
      <c r="BW103" s="489"/>
      <c r="BX103" s="489"/>
      <c r="BY103" s="489"/>
    </row>
    <row r="104" spans="1:77" ht="16.5" hidden="1" customHeight="1" thickBot="1" x14ac:dyDescent="0.3">
      <c r="A104" s="510"/>
      <c r="B104" s="489"/>
      <c r="C104" s="489"/>
      <c r="D104" s="499"/>
      <c r="E104" s="72"/>
      <c r="F104" s="72"/>
      <c r="G104" s="489"/>
      <c r="H104" s="489"/>
      <c r="I104" s="489"/>
      <c r="J104" s="489"/>
      <c r="K104" s="489"/>
      <c r="L104" s="489"/>
      <c r="M104" s="489"/>
      <c r="N104" s="489"/>
      <c r="O104" s="489"/>
      <c r="P104" s="515"/>
      <c r="Q104" s="518"/>
      <c r="R104" s="489"/>
      <c r="S104" s="489"/>
      <c r="T104" s="522"/>
      <c r="U104" s="525"/>
      <c r="V104" s="525"/>
      <c r="W104" s="529"/>
      <c r="X104" s="532"/>
      <c r="Y104" s="489"/>
      <c r="Z104" s="286"/>
      <c r="AA104" s="72"/>
      <c r="AB104" s="73" t="str">
        <f t="shared" si="6"/>
        <v/>
      </c>
      <c r="AC104" s="72"/>
      <c r="AD104" s="73" t="str">
        <f t="shared" si="7"/>
        <v/>
      </c>
      <c r="AE104" s="71"/>
      <c r="AF104" s="71"/>
      <c r="AG104" s="74"/>
      <c r="AH104" s="74"/>
      <c r="AI104" s="74"/>
      <c r="AJ104" s="74"/>
      <c r="AK104" s="149" t="e">
        <f t="shared" si="5"/>
        <v>#VALUE!</v>
      </c>
      <c r="AL104" s="150" t="str">
        <f>IF(OR(AA104="Preventivo",AA104="Detectivo"),((V102-AL102-AL103)*AK104),"0")</f>
        <v>0</v>
      </c>
      <c r="AM104" s="317" t="str">
        <f>IF(AND(AA104="Correctivo",N102="Gestión"),((W102-AM102-AM103)*AK104),"0")</f>
        <v>0</v>
      </c>
      <c r="AN104" s="497"/>
      <c r="AO104" s="489"/>
      <c r="AP104" s="489"/>
      <c r="AQ104" s="489"/>
      <c r="AR104" s="494"/>
      <c r="AS104" s="95"/>
      <c r="AT104" s="504"/>
      <c r="AU104" s="507"/>
      <c r="AV104" s="494"/>
      <c r="AW104" s="90"/>
      <c r="AX104" s="95"/>
      <c r="AY104" s="90"/>
      <c r="AZ104" s="489"/>
      <c r="BA104" s="489"/>
      <c r="BB104" s="489"/>
      <c r="BC104" s="489"/>
      <c r="BD104" s="90"/>
      <c r="BE104" s="95"/>
      <c r="BF104" s="90"/>
      <c r="BG104" s="489"/>
      <c r="BH104" s="489"/>
      <c r="BI104" s="489"/>
      <c r="BJ104" s="489"/>
      <c r="BK104" s="90"/>
      <c r="BL104" s="95"/>
      <c r="BM104" s="90"/>
      <c r="BN104" s="489"/>
      <c r="BO104" s="489"/>
      <c r="BP104" s="489"/>
      <c r="BQ104" s="489"/>
      <c r="BR104" s="90"/>
      <c r="BS104" s="95"/>
      <c r="BT104" s="90"/>
      <c r="BU104" s="489"/>
      <c r="BV104" s="489"/>
      <c r="BW104" s="489"/>
      <c r="BX104" s="489"/>
      <c r="BY104" s="489"/>
    </row>
    <row r="105" spans="1:77" ht="16.5" hidden="1" customHeight="1" thickBot="1" x14ac:dyDescent="0.3">
      <c r="A105" s="510"/>
      <c r="B105" s="489"/>
      <c r="C105" s="489"/>
      <c r="D105" s="499"/>
      <c r="E105" s="72"/>
      <c r="F105" s="72"/>
      <c r="G105" s="489"/>
      <c r="H105" s="489"/>
      <c r="I105" s="489"/>
      <c r="J105" s="489"/>
      <c r="K105" s="489"/>
      <c r="L105" s="489"/>
      <c r="M105" s="489"/>
      <c r="N105" s="489"/>
      <c r="O105" s="489"/>
      <c r="P105" s="515"/>
      <c r="Q105" s="518"/>
      <c r="R105" s="489"/>
      <c r="S105" s="489"/>
      <c r="T105" s="522"/>
      <c r="U105" s="525"/>
      <c r="V105" s="525"/>
      <c r="W105" s="529"/>
      <c r="X105" s="532"/>
      <c r="Y105" s="489"/>
      <c r="Z105" s="286"/>
      <c r="AA105" s="72"/>
      <c r="AB105" s="73" t="str">
        <f t="shared" si="6"/>
        <v/>
      </c>
      <c r="AC105" s="72"/>
      <c r="AD105" s="73" t="str">
        <f t="shared" si="7"/>
        <v/>
      </c>
      <c r="AE105" s="71"/>
      <c r="AF105" s="71"/>
      <c r="AG105" s="74"/>
      <c r="AH105" s="74"/>
      <c r="AI105" s="74"/>
      <c r="AJ105" s="74"/>
      <c r="AK105" s="149" t="e">
        <f t="shared" si="5"/>
        <v>#VALUE!</v>
      </c>
      <c r="AL105" s="150" t="str">
        <f>IF(OR(AA105="Preventivo",AA105="Detectivo"),((V102-AL102-AL103-AL104)*AK105),"0")</f>
        <v>0</v>
      </c>
      <c r="AM105" s="316" t="str">
        <f>IF(AND(AA105="Correctivo",N102="Gestión"),((W102-AM102-AM103-AM104)*AK105),"0")</f>
        <v>0</v>
      </c>
      <c r="AN105" s="497"/>
      <c r="AO105" s="489"/>
      <c r="AP105" s="489"/>
      <c r="AQ105" s="489"/>
      <c r="AR105" s="494"/>
      <c r="AS105" s="95"/>
      <c r="AT105" s="504"/>
      <c r="AU105" s="507"/>
      <c r="AV105" s="494"/>
      <c r="AW105" s="90"/>
      <c r="AX105" s="95"/>
      <c r="AY105" s="90"/>
      <c r="AZ105" s="489"/>
      <c r="BA105" s="489"/>
      <c r="BB105" s="489"/>
      <c r="BC105" s="489"/>
      <c r="BD105" s="90"/>
      <c r="BE105" s="95"/>
      <c r="BF105" s="90"/>
      <c r="BG105" s="489"/>
      <c r="BH105" s="489"/>
      <c r="BI105" s="489"/>
      <c r="BJ105" s="489"/>
      <c r="BK105" s="90"/>
      <c r="BL105" s="95"/>
      <c r="BM105" s="90"/>
      <c r="BN105" s="489"/>
      <c r="BO105" s="489"/>
      <c r="BP105" s="489"/>
      <c r="BQ105" s="489"/>
      <c r="BR105" s="90"/>
      <c r="BS105" s="95"/>
      <c r="BT105" s="90"/>
      <c r="BU105" s="489"/>
      <c r="BV105" s="489"/>
      <c r="BW105" s="489"/>
      <c r="BX105" s="489"/>
      <c r="BY105" s="489"/>
    </row>
    <row r="106" spans="1:77" ht="16.5" hidden="1" customHeight="1" thickBot="1" x14ac:dyDescent="0.3">
      <c r="A106" s="511"/>
      <c r="B106" s="490"/>
      <c r="C106" s="490"/>
      <c r="D106" s="500"/>
      <c r="E106" s="96"/>
      <c r="F106" s="96"/>
      <c r="G106" s="490"/>
      <c r="H106" s="490"/>
      <c r="I106" s="490"/>
      <c r="J106" s="490"/>
      <c r="K106" s="490"/>
      <c r="L106" s="490"/>
      <c r="M106" s="490"/>
      <c r="N106" s="490"/>
      <c r="O106" s="490"/>
      <c r="P106" s="516"/>
      <c r="Q106" s="519"/>
      <c r="R106" s="490"/>
      <c r="S106" s="490"/>
      <c r="T106" s="523"/>
      <c r="U106" s="526"/>
      <c r="V106" s="526"/>
      <c r="W106" s="530"/>
      <c r="X106" s="533"/>
      <c r="Y106" s="490"/>
      <c r="Z106" s="286"/>
      <c r="AA106" s="72"/>
      <c r="AB106" s="73" t="str">
        <f t="shared" si="6"/>
        <v/>
      </c>
      <c r="AC106" s="72"/>
      <c r="AD106" s="73" t="str">
        <f t="shared" si="7"/>
        <v/>
      </c>
      <c r="AE106" s="71"/>
      <c r="AF106" s="71"/>
      <c r="AG106" s="74"/>
      <c r="AH106" s="74"/>
      <c r="AI106" s="74"/>
      <c r="AJ106" s="74"/>
      <c r="AK106" s="149" t="e">
        <f t="shared" si="5"/>
        <v>#VALUE!</v>
      </c>
      <c r="AL106" s="150" t="str">
        <f>IF(OR(AA106="Preventivo",AA106="Detectivo"),((V102-AL102-AL103-AL104-AL105)*AK106),"0")</f>
        <v>0</v>
      </c>
      <c r="AM106" s="318" t="str">
        <f>IF(AND(AA106="Correctivo",N102="Gestión"),((W102-AM102-AM103-AM104-AM105)*AK106),"0")</f>
        <v>0</v>
      </c>
      <c r="AN106" s="498"/>
      <c r="AO106" s="493"/>
      <c r="AP106" s="493"/>
      <c r="AQ106" s="490"/>
      <c r="AR106" s="495"/>
      <c r="AS106" s="96"/>
      <c r="AT106" s="505"/>
      <c r="AU106" s="508"/>
      <c r="AV106" s="495"/>
      <c r="AW106" s="91"/>
      <c r="AX106" s="96"/>
      <c r="AY106" s="91"/>
      <c r="AZ106" s="490"/>
      <c r="BA106" s="490"/>
      <c r="BB106" s="490"/>
      <c r="BC106" s="490"/>
      <c r="BD106" s="91"/>
      <c r="BE106" s="96"/>
      <c r="BF106" s="91"/>
      <c r="BG106" s="490"/>
      <c r="BH106" s="490"/>
      <c r="BI106" s="490"/>
      <c r="BJ106" s="490"/>
      <c r="BK106" s="91"/>
      <c r="BL106" s="96"/>
      <c r="BM106" s="91"/>
      <c r="BN106" s="490"/>
      <c r="BO106" s="490"/>
      <c r="BP106" s="490"/>
      <c r="BQ106" s="490"/>
      <c r="BR106" s="91"/>
      <c r="BS106" s="96"/>
      <c r="BT106" s="91"/>
      <c r="BU106" s="490"/>
      <c r="BV106" s="490"/>
      <c r="BW106" s="490"/>
      <c r="BX106" s="490"/>
      <c r="BY106" s="490"/>
    </row>
    <row r="107" spans="1:77" ht="16.5" hidden="1" customHeight="1" thickBot="1" x14ac:dyDescent="0.3">
      <c r="A107" s="509"/>
      <c r="B107" s="488" t="str">
        <f>IF(A107&lt;&gt;"",'CONTEXTO PROCESO'!$D$11," ")</f>
        <v xml:space="preserve"> </v>
      </c>
      <c r="C107" s="488" t="str">
        <f>IF(A107&lt;&gt;"",'CONTEXTO PROCESO'!$D$12," ")</f>
        <v xml:space="preserve"> </v>
      </c>
      <c r="D107" s="488"/>
      <c r="E107" s="92"/>
      <c r="F107" s="92"/>
      <c r="G107" s="488"/>
      <c r="H107" s="488"/>
      <c r="I107" s="488" t="str">
        <f>CONCATENATE(H107," por ", E107," debido a ",F107,",",F108,F109,F110,F111," ")</f>
        <v xml:space="preserve"> por  debido a , </v>
      </c>
      <c r="J107" s="488"/>
      <c r="K107" s="488"/>
      <c r="L107" s="488"/>
      <c r="M107" s="488"/>
      <c r="N107" s="488" t="str">
        <f>IF(AND(J107="Si",K107="Si",L107="Si",M107="Si"),"Corrupción_O_LA_FT",IF(AND(J107="",K107="",L107="",M107=""),"","Gestión"))</f>
        <v/>
      </c>
      <c r="O107" s="488"/>
      <c r="P107" s="514"/>
      <c r="Q107" s="517"/>
      <c r="R107" s="488" t="str">
        <f>IF(Q107=Hoja1!$C$22,Hoja1!$B$22,IF(Q107=Hoja1!C$23,Hoja1!$B$23,IF(Q107=Hoja1!$C$24,Hoja1!$B$24,IF(Q107=Hoja1!$C$25,Hoja1!$B$25,IF(Q107=Hoja1!$C$26,Hoja1!$B$26,IF(Q107=Hoja1!$C$27,Hoja1!$B$27,IF(Q107=Hoja1!C$28,Hoja1!$B$28,IF(Q107=Hoja1!$C$29,Hoja1!$B$29,IF(Q107=Hoja1!$C$30,Hoja1!$B$30,IF(Q107=Hoja1!$C$31,Hoja1!$B$31,""))))))))))</f>
        <v/>
      </c>
      <c r="S107" s="520" t="str">
        <f>IF(R107="Muy baja",20%,IF(R107="Rara Vez",20%,IF(R107="Baja",40%,IF(R107="Improbable",40%,IF(R107="Media",60%,IF(R107="Posible",60%,IF(R107="Alta",80%,IF(R107="Probable",80%,IF(R107="Muy alta",100%,IF(R107="Casi seguro",100%,""))))))))))</f>
        <v/>
      </c>
      <c r="T107" s="521" t="str">
        <f>IF(N107="Gestión",HYPERLINK("#"&amp;"Matriz_de_Riesgos!B$263","Clic para Calificar"),IF(N107="Corrupción_O_LA_FT",HYPERLINK("#"&amp;"Matriz_de_Riesgos!A$503","Clic para Calificar"),""))</f>
        <v/>
      </c>
      <c r="U107" s="524" t="str">
        <f>IF(N107="Corrupción_O_LA_FT",X592,E352)</f>
        <v/>
      </c>
      <c r="V107" s="527" t="str">
        <f>S107</f>
        <v/>
      </c>
      <c r="W107" s="528" t="str">
        <f>IF(U107="Catastrófico",100%,IF(U107="Mayor",80%,IF(U107="Moderado",60%,IF(U107="Menor",40%,IF(U107="Leve",20%,"")))))</f>
        <v/>
      </c>
      <c r="X107" s="531" t="e">
        <f>S107*W107</f>
        <v>#VALUE!</v>
      </c>
      <c r="Y107" s="488" t="str">
        <f>IF(OR(AND(V107&lt;=40%,W107&lt;=20%),AND(V107&lt;=20%,W107&lt;=40%)),"Bajo",IF(OR(AND(V107&gt;40%,V107&lt;=80%,W107&lt;=40%),AND(V107&gt;20%,V107&lt;=40%,W107&gt;20%,W107&lt;=40%),AND(V107&lt;=60%,W107&gt;40%,W107&lt;=60%)),"Moderado",IF(OR(AND(V107&gt;80%,W107&lt;=80%),AND(V107&gt;60%,V107&lt;=80%,W107&gt;40%,W107&lt;=80%),AND(V107&lt;=60%,W107&gt;60%,W107&lt;=80%)),"Alto",IF(AND(W107&gt;=80%,W107&lt;=100%),"Extremo",""))))</f>
        <v/>
      </c>
      <c r="Z107" s="286"/>
      <c r="AA107" s="72"/>
      <c r="AB107" s="73" t="str">
        <f t="shared" si="6"/>
        <v/>
      </c>
      <c r="AC107" s="72"/>
      <c r="AD107" s="73" t="str">
        <f t="shared" si="7"/>
        <v/>
      </c>
      <c r="AE107" s="71"/>
      <c r="AF107" s="71"/>
      <c r="AG107" s="74"/>
      <c r="AH107" s="74"/>
      <c r="AI107" s="74"/>
      <c r="AJ107" s="74"/>
      <c r="AK107" s="149" t="e">
        <f t="shared" si="5"/>
        <v>#VALUE!</v>
      </c>
      <c r="AL107" s="150" t="str">
        <f>IF(OR(AA107="Preventivo",AA107="Detectivo"),(V107*AK107),"0")</f>
        <v>0</v>
      </c>
      <c r="AM107" s="319" t="str">
        <f>IF(AND(AA107="Correctivo",N107="Gestión"),(W107*AK107),"0")</f>
        <v>0</v>
      </c>
      <c r="AN107" s="496" t="str">
        <f>IF(S107&lt;&gt;"",S107-SUM(AL107:AL111),"")</f>
        <v/>
      </c>
      <c r="AO107" s="492" t="str">
        <f>IF(W107&lt;&gt;"",W107-SUM(AM107:AM111),"")</f>
        <v/>
      </c>
      <c r="AP107" s="492" t="e">
        <f>AN107*AO107</f>
        <v>#VALUE!</v>
      </c>
      <c r="AQ107" s="488" t="str">
        <f>IF(OR(AND(AN107&lt;=40%,AO107&lt;=20%),AND(AN107&lt;=20%,AO107&lt;=40%)),"Bajo",IF(OR(AND(AN107&gt;40%,AN107&lt;=80%,AO107&lt;=40%),AND(AN107&gt;20%,AN107&lt;=40%,AO107&gt;20%,AO107&lt;=40%),AND(AN107&lt;=60%,AO107&gt;40%,AO107&lt;=60%)),"Moderado",IF(OR(AND(AN107&gt;80%,AO107&lt;=80%),AND(AN107&gt;60%,AN107&lt;=80%,AO107&gt;40%,AO107&lt;=80%),AND(AN107&lt;=60%,AO107&gt;60%,AO107&lt;=80%)),"Alto",IF(AND(AO107&gt;=80%,AO107&lt;=100%),"Extremo",""))))</f>
        <v/>
      </c>
      <c r="AR107" s="488" t="str">
        <f>IF(AQ107="Bajo","Asumir",IF(AQ107="Moderado","Reducir (Mitigar)",IF(AQ107="Alto","Reducir (Mitigar) o Reducir (Transferir) o Evitar ",IF(AQ107="Extremo","Reducir (Mitigar) o Reducir (Transferir) o Evitar "," "))))</f>
        <v xml:space="preserve"> </v>
      </c>
      <c r="AS107" s="93"/>
      <c r="AT107" s="503"/>
      <c r="AU107" s="506"/>
      <c r="AV107" s="488"/>
      <c r="AW107" s="89"/>
      <c r="AX107" s="93"/>
      <c r="AY107" s="89"/>
      <c r="AZ107" s="488"/>
      <c r="BA107" s="488"/>
      <c r="BB107" s="488"/>
      <c r="BC107" s="488"/>
      <c r="BD107" s="89"/>
      <c r="BE107" s="93"/>
      <c r="BF107" s="89"/>
      <c r="BG107" s="488"/>
      <c r="BH107" s="488"/>
      <c r="BI107" s="488"/>
      <c r="BJ107" s="488"/>
      <c r="BK107" s="89"/>
      <c r="BL107" s="93"/>
      <c r="BM107" s="89"/>
      <c r="BN107" s="488"/>
      <c r="BO107" s="488"/>
      <c r="BP107" s="488"/>
      <c r="BQ107" s="488"/>
      <c r="BR107" s="89"/>
      <c r="BS107" s="93"/>
      <c r="BT107" s="89"/>
      <c r="BU107" s="488"/>
      <c r="BV107" s="488"/>
      <c r="BW107" s="488"/>
      <c r="BX107" s="488"/>
      <c r="BY107" s="488"/>
    </row>
    <row r="108" spans="1:77" ht="16.5" hidden="1" customHeight="1" thickBot="1" x14ac:dyDescent="0.3">
      <c r="A108" s="510"/>
      <c r="B108" s="489"/>
      <c r="C108" s="489"/>
      <c r="D108" s="499"/>
      <c r="E108" s="72"/>
      <c r="F108" s="72"/>
      <c r="G108" s="489"/>
      <c r="H108" s="489"/>
      <c r="I108" s="489"/>
      <c r="J108" s="489"/>
      <c r="K108" s="489"/>
      <c r="L108" s="489"/>
      <c r="M108" s="489"/>
      <c r="N108" s="489"/>
      <c r="O108" s="489"/>
      <c r="P108" s="515"/>
      <c r="Q108" s="518"/>
      <c r="R108" s="489"/>
      <c r="S108" s="489"/>
      <c r="T108" s="522"/>
      <c r="U108" s="525"/>
      <c r="V108" s="525"/>
      <c r="W108" s="529"/>
      <c r="X108" s="532"/>
      <c r="Y108" s="489"/>
      <c r="Z108" s="286"/>
      <c r="AA108" s="72"/>
      <c r="AB108" s="73" t="str">
        <f t="shared" si="6"/>
        <v/>
      </c>
      <c r="AC108" s="72"/>
      <c r="AD108" s="73" t="str">
        <f t="shared" si="7"/>
        <v/>
      </c>
      <c r="AE108" s="71"/>
      <c r="AF108" s="71"/>
      <c r="AG108" s="74"/>
      <c r="AH108" s="74"/>
      <c r="AI108" s="74"/>
      <c r="AJ108" s="74"/>
      <c r="AK108" s="149" t="e">
        <f t="shared" si="5"/>
        <v>#VALUE!</v>
      </c>
      <c r="AL108" s="150" t="str">
        <f>IF(OR(AA108="Preventivo",AA108="Detectivo"),((V107-AL107)*AK108),"0")</f>
        <v>0</v>
      </c>
      <c r="AM108" s="316" t="str">
        <f>IF(AND(AA108="Correctivo",N107="Gestión"),((W107-AM107)*AK108),"0")</f>
        <v>0</v>
      </c>
      <c r="AN108" s="497"/>
      <c r="AO108" s="489"/>
      <c r="AP108" s="489"/>
      <c r="AQ108" s="489"/>
      <c r="AR108" s="494"/>
      <c r="AS108" s="95"/>
      <c r="AT108" s="504"/>
      <c r="AU108" s="507"/>
      <c r="AV108" s="494"/>
      <c r="AW108" s="90"/>
      <c r="AX108" s="95"/>
      <c r="AY108" s="90"/>
      <c r="AZ108" s="489"/>
      <c r="BA108" s="489"/>
      <c r="BB108" s="489"/>
      <c r="BC108" s="489"/>
      <c r="BD108" s="90"/>
      <c r="BE108" s="95"/>
      <c r="BF108" s="90"/>
      <c r="BG108" s="489"/>
      <c r="BH108" s="489"/>
      <c r="BI108" s="489"/>
      <c r="BJ108" s="489"/>
      <c r="BK108" s="90"/>
      <c r="BL108" s="95"/>
      <c r="BM108" s="90"/>
      <c r="BN108" s="489"/>
      <c r="BO108" s="489"/>
      <c r="BP108" s="489"/>
      <c r="BQ108" s="489"/>
      <c r="BR108" s="90"/>
      <c r="BS108" s="95"/>
      <c r="BT108" s="90"/>
      <c r="BU108" s="489"/>
      <c r="BV108" s="489"/>
      <c r="BW108" s="489"/>
      <c r="BX108" s="489"/>
      <c r="BY108" s="489"/>
    </row>
    <row r="109" spans="1:77" ht="16.5" hidden="1" customHeight="1" thickBot="1" x14ac:dyDescent="0.3">
      <c r="A109" s="510"/>
      <c r="B109" s="489"/>
      <c r="C109" s="489"/>
      <c r="D109" s="499"/>
      <c r="E109" s="72"/>
      <c r="F109" s="72"/>
      <c r="G109" s="489"/>
      <c r="H109" s="489"/>
      <c r="I109" s="489"/>
      <c r="J109" s="489"/>
      <c r="K109" s="489"/>
      <c r="L109" s="489"/>
      <c r="M109" s="489"/>
      <c r="N109" s="489"/>
      <c r="O109" s="489"/>
      <c r="P109" s="515"/>
      <c r="Q109" s="518"/>
      <c r="R109" s="489"/>
      <c r="S109" s="489"/>
      <c r="T109" s="522"/>
      <c r="U109" s="525"/>
      <c r="V109" s="525"/>
      <c r="W109" s="529"/>
      <c r="X109" s="532"/>
      <c r="Y109" s="489"/>
      <c r="Z109" s="286"/>
      <c r="AA109" s="72"/>
      <c r="AB109" s="73" t="str">
        <f t="shared" si="6"/>
        <v/>
      </c>
      <c r="AC109" s="72"/>
      <c r="AD109" s="73" t="str">
        <f t="shared" si="7"/>
        <v/>
      </c>
      <c r="AE109" s="71"/>
      <c r="AF109" s="71"/>
      <c r="AG109" s="74"/>
      <c r="AH109" s="74"/>
      <c r="AI109" s="74"/>
      <c r="AJ109" s="74"/>
      <c r="AK109" s="149" t="e">
        <f t="shared" si="5"/>
        <v>#VALUE!</v>
      </c>
      <c r="AL109" s="150" t="str">
        <f>IF(OR(AA109="Preventivo",AA109="Detectivo"),((V107-AL107-AL108)*AK109),"0")</f>
        <v>0</v>
      </c>
      <c r="AM109" s="317" t="str">
        <f>IF(AND(AA109="Correctivo",N107="Gestión"),((W107-AM107-AM108)*AK109),"0")</f>
        <v>0</v>
      </c>
      <c r="AN109" s="497"/>
      <c r="AO109" s="489"/>
      <c r="AP109" s="489"/>
      <c r="AQ109" s="489"/>
      <c r="AR109" s="494"/>
      <c r="AS109" s="95"/>
      <c r="AT109" s="504"/>
      <c r="AU109" s="507"/>
      <c r="AV109" s="494"/>
      <c r="AW109" s="90"/>
      <c r="AX109" s="95"/>
      <c r="AY109" s="90"/>
      <c r="AZ109" s="489"/>
      <c r="BA109" s="489"/>
      <c r="BB109" s="489"/>
      <c r="BC109" s="489"/>
      <c r="BD109" s="90"/>
      <c r="BE109" s="95"/>
      <c r="BF109" s="90"/>
      <c r="BG109" s="489"/>
      <c r="BH109" s="489"/>
      <c r="BI109" s="489"/>
      <c r="BJ109" s="489"/>
      <c r="BK109" s="90"/>
      <c r="BL109" s="95"/>
      <c r="BM109" s="90"/>
      <c r="BN109" s="489"/>
      <c r="BO109" s="489"/>
      <c r="BP109" s="489"/>
      <c r="BQ109" s="489"/>
      <c r="BR109" s="90"/>
      <c r="BS109" s="95"/>
      <c r="BT109" s="90"/>
      <c r="BU109" s="489"/>
      <c r="BV109" s="489"/>
      <c r="BW109" s="489"/>
      <c r="BX109" s="489"/>
      <c r="BY109" s="489"/>
    </row>
    <row r="110" spans="1:77" ht="16.5" hidden="1" customHeight="1" thickBot="1" x14ac:dyDescent="0.3">
      <c r="A110" s="510"/>
      <c r="B110" s="489"/>
      <c r="C110" s="489"/>
      <c r="D110" s="499"/>
      <c r="E110" s="72"/>
      <c r="F110" s="72"/>
      <c r="G110" s="489"/>
      <c r="H110" s="489"/>
      <c r="I110" s="489"/>
      <c r="J110" s="489"/>
      <c r="K110" s="489"/>
      <c r="L110" s="489"/>
      <c r="M110" s="489"/>
      <c r="N110" s="489"/>
      <c r="O110" s="489"/>
      <c r="P110" s="515"/>
      <c r="Q110" s="518"/>
      <c r="R110" s="489"/>
      <c r="S110" s="489"/>
      <c r="T110" s="522"/>
      <c r="U110" s="525"/>
      <c r="V110" s="525"/>
      <c r="W110" s="529"/>
      <c r="X110" s="532"/>
      <c r="Y110" s="489"/>
      <c r="Z110" s="286"/>
      <c r="AA110" s="72"/>
      <c r="AB110" s="73" t="str">
        <f t="shared" si="6"/>
        <v/>
      </c>
      <c r="AC110" s="72"/>
      <c r="AD110" s="73" t="str">
        <f t="shared" si="7"/>
        <v/>
      </c>
      <c r="AE110" s="71"/>
      <c r="AF110" s="71"/>
      <c r="AG110" s="74"/>
      <c r="AH110" s="74"/>
      <c r="AI110" s="74"/>
      <c r="AJ110" s="74"/>
      <c r="AK110" s="149" t="e">
        <f t="shared" si="5"/>
        <v>#VALUE!</v>
      </c>
      <c r="AL110" s="150" t="str">
        <f>IF(OR(AA110="Preventivo",AA110="Detectivo"),((V107-AL107-AL108-AL109)*AK110),"0")</f>
        <v>0</v>
      </c>
      <c r="AM110" s="316" t="str">
        <f>IF(AND(AA110="Correctivo",N107="Gestión"),((W107-AM107-AM108-AM109)*AK110),"0")</f>
        <v>0</v>
      </c>
      <c r="AN110" s="497"/>
      <c r="AO110" s="489"/>
      <c r="AP110" s="489"/>
      <c r="AQ110" s="489"/>
      <c r="AR110" s="494"/>
      <c r="AS110" s="95"/>
      <c r="AT110" s="504"/>
      <c r="AU110" s="507"/>
      <c r="AV110" s="494"/>
      <c r="AW110" s="90"/>
      <c r="AX110" s="95"/>
      <c r="AY110" s="90"/>
      <c r="AZ110" s="489"/>
      <c r="BA110" s="489"/>
      <c r="BB110" s="489"/>
      <c r="BC110" s="489"/>
      <c r="BD110" s="90"/>
      <c r="BE110" s="95"/>
      <c r="BF110" s="90"/>
      <c r="BG110" s="489"/>
      <c r="BH110" s="489"/>
      <c r="BI110" s="489"/>
      <c r="BJ110" s="489"/>
      <c r="BK110" s="90"/>
      <c r="BL110" s="95"/>
      <c r="BM110" s="90"/>
      <c r="BN110" s="489"/>
      <c r="BO110" s="489"/>
      <c r="BP110" s="489"/>
      <c r="BQ110" s="489"/>
      <c r="BR110" s="90"/>
      <c r="BS110" s="95"/>
      <c r="BT110" s="90"/>
      <c r="BU110" s="489"/>
      <c r="BV110" s="489"/>
      <c r="BW110" s="489"/>
      <c r="BX110" s="489"/>
      <c r="BY110" s="489"/>
    </row>
    <row r="111" spans="1:77" ht="16.5" hidden="1" customHeight="1" thickBot="1" x14ac:dyDescent="0.3">
      <c r="A111" s="511"/>
      <c r="B111" s="490"/>
      <c r="C111" s="490"/>
      <c r="D111" s="500"/>
      <c r="E111" s="96"/>
      <c r="F111" s="96"/>
      <c r="G111" s="490"/>
      <c r="H111" s="490"/>
      <c r="I111" s="490"/>
      <c r="J111" s="490"/>
      <c r="K111" s="490"/>
      <c r="L111" s="490"/>
      <c r="M111" s="490"/>
      <c r="N111" s="490"/>
      <c r="O111" s="490"/>
      <c r="P111" s="516"/>
      <c r="Q111" s="519"/>
      <c r="R111" s="490"/>
      <c r="S111" s="490"/>
      <c r="T111" s="523"/>
      <c r="U111" s="526"/>
      <c r="V111" s="526"/>
      <c r="W111" s="530"/>
      <c r="X111" s="533"/>
      <c r="Y111" s="490"/>
      <c r="Z111" s="286"/>
      <c r="AA111" s="72"/>
      <c r="AB111" s="73" t="str">
        <f t="shared" si="6"/>
        <v/>
      </c>
      <c r="AC111" s="72"/>
      <c r="AD111" s="73" t="str">
        <f t="shared" si="7"/>
        <v/>
      </c>
      <c r="AE111" s="71"/>
      <c r="AF111" s="71"/>
      <c r="AG111" s="74"/>
      <c r="AH111" s="74"/>
      <c r="AI111" s="74"/>
      <c r="AJ111" s="74"/>
      <c r="AK111" s="149" t="e">
        <f t="shared" si="5"/>
        <v>#VALUE!</v>
      </c>
      <c r="AL111" s="150" t="str">
        <f>IF(OR(AA111="Preventivo",AA111="Detectivo"),((V107-AL107-AL108-AL109-AL110)*AK111),"0")</f>
        <v>0</v>
      </c>
      <c r="AM111" s="318" t="str">
        <f>IF(AND(AA111="Correctivo",N107="Gestión"),((W107-AM107-AM108-AM109-AM110)*AK111),"0")</f>
        <v>0</v>
      </c>
      <c r="AN111" s="498"/>
      <c r="AO111" s="493"/>
      <c r="AP111" s="493"/>
      <c r="AQ111" s="490"/>
      <c r="AR111" s="495"/>
      <c r="AS111" s="96"/>
      <c r="AT111" s="505"/>
      <c r="AU111" s="508"/>
      <c r="AV111" s="495"/>
      <c r="AW111" s="91"/>
      <c r="AX111" s="96"/>
      <c r="AY111" s="91"/>
      <c r="AZ111" s="490"/>
      <c r="BA111" s="490"/>
      <c r="BB111" s="490"/>
      <c r="BC111" s="490"/>
      <c r="BD111" s="91"/>
      <c r="BE111" s="96"/>
      <c r="BF111" s="91"/>
      <c r="BG111" s="490"/>
      <c r="BH111" s="490"/>
      <c r="BI111" s="490"/>
      <c r="BJ111" s="490"/>
      <c r="BK111" s="91"/>
      <c r="BL111" s="96"/>
      <c r="BM111" s="91"/>
      <c r="BN111" s="490"/>
      <c r="BO111" s="490"/>
      <c r="BP111" s="490"/>
      <c r="BQ111" s="490"/>
      <c r="BR111" s="91"/>
      <c r="BS111" s="96"/>
      <c r="BT111" s="91"/>
      <c r="BU111" s="490"/>
      <c r="BV111" s="490"/>
      <c r="BW111" s="490"/>
      <c r="BX111" s="490"/>
      <c r="BY111" s="490"/>
    </row>
    <row r="112" spans="1:77" ht="16.5" hidden="1" customHeight="1" thickBot="1" x14ac:dyDescent="0.3">
      <c r="A112" s="509"/>
      <c r="B112" s="488" t="str">
        <f>IF(A112&lt;&gt;"",'CONTEXTO PROCESO'!$D$11," ")</f>
        <v xml:space="preserve"> </v>
      </c>
      <c r="C112" s="488" t="str">
        <f>IF(A112&lt;&gt;"",'CONTEXTO PROCESO'!$D$12," ")</f>
        <v xml:space="preserve"> </v>
      </c>
      <c r="D112" s="488"/>
      <c r="E112" s="92"/>
      <c r="F112" s="92"/>
      <c r="G112" s="488"/>
      <c r="H112" s="488"/>
      <c r="I112" s="488" t="str">
        <f>CONCATENATE(H112," por ", E112," debido a ",F112,",",F113,F114,F115,F116," ")</f>
        <v xml:space="preserve"> por  debido a , </v>
      </c>
      <c r="J112" s="488"/>
      <c r="K112" s="488"/>
      <c r="L112" s="488"/>
      <c r="M112" s="488"/>
      <c r="N112" s="488" t="str">
        <f>IF(AND(J112="Si",K112="Si",L112="Si",M112="Si"),"Corrupción_O_LA_FT",IF(AND(J112="",K112="",L112="",M112=""),"","Gestión"))</f>
        <v/>
      </c>
      <c r="O112" s="488"/>
      <c r="P112" s="514"/>
      <c r="Q112" s="517"/>
      <c r="R112" s="488" t="str">
        <f>IF(Q112=Hoja1!$C$22,Hoja1!$B$22,IF(Q112=Hoja1!C$23,Hoja1!$B$23,IF(Q112=Hoja1!$C$24,Hoja1!$B$24,IF(Q112=Hoja1!$C$25,Hoja1!$B$25,IF(Q112=Hoja1!$C$26,Hoja1!$B$26,IF(Q112=Hoja1!$C$27,Hoja1!$B$27,IF(Q112=Hoja1!C$28,Hoja1!$B$28,IF(Q112=Hoja1!$C$29,Hoja1!$B$29,IF(Q112=Hoja1!$C$30,Hoja1!$B$30,IF(Q112=Hoja1!$C$31,Hoja1!$B$31,""))))))))))</f>
        <v/>
      </c>
      <c r="S112" s="520" t="str">
        <f>IF(R112="Muy baja",20%,IF(R112="Rara Vez",20%,IF(R112="Baja",40%,IF(R112="Improbable",40%,IF(R112="Media",60%,IF(R112="Posible",60%,IF(R112="Alta",80%,IF(R112="Probable",80%,IF(R112="Muy alta",100%,IF(R112="Casi seguro",100%,""))))))))))</f>
        <v/>
      </c>
      <c r="T112" s="521" t="str">
        <f>IF(N112="Gestión",HYPERLINK("#"&amp;"Matriz_de_Riesgos!B$263","Clic para Calificar"),IF(N112="Corrupción_O_LA_FT",HYPERLINK("#"&amp;"Matriz_de_Riesgos!A$503","Clic para Calificar"),""))</f>
        <v/>
      </c>
      <c r="U112" s="524" t="str">
        <f>IF(N112="Corrupción_O_LA_FT",X597,E357)</f>
        <v/>
      </c>
      <c r="V112" s="527" t="str">
        <f>S112</f>
        <v/>
      </c>
      <c r="W112" s="528" t="str">
        <f>IF(U112="Catastrófico",100%,IF(U112="Mayor",80%,IF(U112="Moderado",60%,IF(U112="Menor",40%,IF(U112="Leve",20%,"")))))</f>
        <v/>
      </c>
      <c r="X112" s="531" t="e">
        <f>S112*W112</f>
        <v>#VALUE!</v>
      </c>
      <c r="Y112" s="488" t="str">
        <f>IF(OR(AND(V112&lt;=40%,W112&lt;=20%),AND(V112&lt;=20%,W112&lt;=40%)),"Bajo",IF(OR(AND(V112&gt;40%,V112&lt;=80%,W112&lt;=40%),AND(V112&gt;20%,V112&lt;=40%,W112&gt;20%,W112&lt;=40%),AND(V112&lt;=60%,W112&gt;40%,W112&lt;=60%)),"Moderado",IF(OR(AND(V112&gt;80%,W112&lt;=80%),AND(V112&gt;60%,V112&lt;=80%,W112&gt;40%,W112&lt;=80%),AND(V112&lt;=60%,W112&gt;60%,W112&lt;=80%)),"Alto",IF(AND(W112&gt;=80%,W112&lt;=100%),"Extremo",""))))</f>
        <v/>
      </c>
      <c r="Z112" s="286"/>
      <c r="AA112" s="72"/>
      <c r="AB112" s="73" t="str">
        <f t="shared" si="6"/>
        <v/>
      </c>
      <c r="AC112" s="72"/>
      <c r="AD112" s="73" t="str">
        <f t="shared" si="7"/>
        <v/>
      </c>
      <c r="AE112" s="71"/>
      <c r="AF112" s="71"/>
      <c r="AG112" s="74"/>
      <c r="AH112" s="74"/>
      <c r="AI112" s="74"/>
      <c r="AJ112" s="74"/>
      <c r="AK112" s="149" t="e">
        <f t="shared" si="5"/>
        <v>#VALUE!</v>
      </c>
      <c r="AL112" s="150" t="str">
        <f>IF(OR(AA112="Preventivo",AA112="Detectivo"),(V112*AK112),"0")</f>
        <v>0</v>
      </c>
      <c r="AM112" s="319" t="str">
        <f>IF(AND(AA112="Correctivo",N112="Gestión"),(W112*AK112),"0")</f>
        <v>0</v>
      </c>
      <c r="AN112" s="496" t="str">
        <f>IF(S112&lt;&gt;"",S112-SUM(AL112:AL116),"")</f>
        <v/>
      </c>
      <c r="AO112" s="492" t="str">
        <f>IF(W112&lt;&gt;"",W112-SUM(AM112:AM116),"")</f>
        <v/>
      </c>
      <c r="AP112" s="492" t="e">
        <f>AN112*AO112</f>
        <v>#VALUE!</v>
      </c>
      <c r="AQ112" s="488" t="str">
        <f>IF(OR(AND(AN112&lt;=40%,AO112&lt;=20%),AND(AN112&lt;=20%,AO112&lt;=40%)),"Bajo",IF(OR(AND(AN112&gt;40%,AN112&lt;=80%,AO112&lt;=40%),AND(AN112&gt;20%,AN112&lt;=40%,AO112&gt;20%,AO112&lt;=40%),AND(AN112&lt;=60%,AO112&gt;40%,AO112&lt;=60%)),"Moderado",IF(OR(AND(AN112&gt;80%,AO112&lt;=80%),AND(AN112&gt;60%,AN112&lt;=80%,AO112&gt;40%,AO112&lt;=80%),AND(AN112&lt;=60%,AO112&gt;60%,AO112&lt;=80%)),"Alto",IF(AND(AO112&gt;=80%,AO112&lt;=100%),"Extremo",""))))</f>
        <v/>
      </c>
      <c r="AR112" s="488" t="str">
        <f>IF(AQ112="Bajo","Asumir",IF(AQ112="Moderado","Reducir (Mitigar)",IF(AQ112="Alto","Reducir (Mitigar) o Reducir (Transferir) o Evitar ",IF(AQ112="Extremo","Reducir (Mitigar) o Reducir (Transferir) o Evitar "," "))))</f>
        <v xml:space="preserve"> </v>
      </c>
      <c r="AS112" s="93"/>
      <c r="AT112" s="503"/>
      <c r="AU112" s="506"/>
      <c r="AV112" s="488"/>
      <c r="AW112" s="89"/>
      <c r="AX112" s="93"/>
      <c r="AY112" s="89"/>
      <c r="AZ112" s="488"/>
      <c r="BA112" s="488"/>
      <c r="BB112" s="488"/>
      <c r="BC112" s="488"/>
      <c r="BD112" s="89"/>
      <c r="BE112" s="93"/>
      <c r="BF112" s="89"/>
      <c r="BG112" s="488"/>
      <c r="BH112" s="488"/>
      <c r="BI112" s="488"/>
      <c r="BJ112" s="488"/>
      <c r="BK112" s="89"/>
      <c r="BL112" s="93"/>
      <c r="BM112" s="89"/>
      <c r="BN112" s="488"/>
      <c r="BO112" s="488"/>
      <c r="BP112" s="488"/>
      <c r="BQ112" s="488"/>
      <c r="BR112" s="89"/>
      <c r="BS112" s="93"/>
      <c r="BT112" s="89"/>
      <c r="BU112" s="488"/>
      <c r="BV112" s="488"/>
      <c r="BW112" s="488"/>
      <c r="BX112" s="488"/>
      <c r="BY112" s="488"/>
    </row>
    <row r="113" spans="1:77" ht="16.5" hidden="1" customHeight="1" thickBot="1" x14ac:dyDescent="0.3">
      <c r="A113" s="510"/>
      <c r="B113" s="489"/>
      <c r="C113" s="489"/>
      <c r="D113" s="499"/>
      <c r="E113" s="72"/>
      <c r="F113" s="72"/>
      <c r="G113" s="489"/>
      <c r="H113" s="489"/>
      <c r="I113" s="489"/>
      <c r="J113" s="489"/>
      <c r="K113" s="489"/>
      <c r="L113" s="489"/>
      <c r="M113" s="489"/>
      <c r="N113" s="489"/>
      <c r="O113" s="489"/>
      <c r="P113" s="515"/>
      <c r="Q113" s="518"/>
      <c r="R113" s="489"/>
      <c r="S113" s="489"/>
      <c r="T113" s="522"/>
      <c r="U113" s="525"/>
      <c r="V113" s="525"/>
      <c r="W113" s="529"/>
      <c r="X113" s="532"/>
      <c r="Y113" s="489"/>
      <c r="Z113" s="286"/>
      <c r="AA113" s="72"/>
      <c r="AB113" s="73" t="str">
        <f t="shared" si="6"/>
        <v/>
      </c>
      <c r="AC113" s="72"/>
      <c r="AD113" s="73" t="str">
        <f t="shared" si="7"/>
        <v/>
      </c>
      <c r="AE113" s="71"/>
      <c r="AF113" s="71"/>
      <c r="AG113" s="74"/>
      <c r="AH113" s="74"/>
      <c r="AI113" s="74"/>
      <c r="AJ113" s="74"/>
      <c r="AK113" s="149" t="e">
        <f t="shared" si="5"/>
        <v>#VALUE!</v>
      </c>
      <c r="AL113" s="150" t="str">
        <f>IF(OR(AA113="Preventivo",AA113="Detectivo"),((V112-AL112)*AK113),"0")</f>
        <v>0</v>
      </c>
      <c r="AM113" s="316" t="str">
        <f>IF(AND(AA113="Correctivo",N112="Gestión"),((W112-AM112)*AK113),"0")</f>
        <v>0</v>
      </c>
      <c r="AN113" s="497"/>
      <c r="AO113" s="489"/>
      <c r="AP113" s="489"/>
      <c r="AQ113" s="489"/>
      <c r="AR113" s="494"/>
      <c r="AS113" s="95"/>
      <c r="AT113" s="504"/>
      <c r="AU113" s="507"/>
      <c r="AV113" s="494"/>
      <c r="AW113" s="90"/>
      <c r="AX113" s="95"/>
      <c r="AY113" s="90"/>
      <c r="AZ113" s="489"/>
      <c r="BA113" s="489"/>
      <c r="BB113" s="489"/>
      <c r="BC113" s="489"/>
      <c r="BD113" s="90"/>
      <c r="BE113" s="95"/>
      <c r="BF113" s="90"/>
      <c r="BG113" s="489"/>
      <c r="BH113" s="489"/>
      <c r="BI113" s="489"/>
      <c r="BJ113" s="489"/>
      <c r="BK113" s="90"/>
      <c r="BL113" s="95"/>
      <c r="BM113" s="90"/>
      <c r="BN113" s="489"/>
      <c r="BO113" s="489"/>
      <c r="BP113" s="489"/>
      <c r="BQ113" s="489"/>
      <c r="BR113" s="90"/>
      <c r="BS113" s="95"/>
      <c r="BT113" s="90"/>
      <c r="BU113" s="489"/>
      <c r="BV113" s="489"/>
      <c r="BW113" s="489"/>
      <c r="BX113" s="489"/>
      <c r="BY113" s="489"/>
    </row>
    <row r="114" spans="1:77" ht="16.5" hidden="1" customHeight="1" thickBot="1" x14ac:dyDescent="0.3">
      <c r="A114" s="510"/>
      <c r="B114" s="489"/>
      <c r="C114" s="489"/>
      <c r="D114" s="499"/>
      <c r="E114" s="72"/>
      <c r="F114" s="72"/>
      <c r="G114" s="489"/>
      <c r="H114" s="489"/>
      <c r="I114" s="489"/>
      <c r="J114" s="489"/>
      <c r="K114" s="489"/>
      <c r="L114" s="489"/>
      <c r="M114" s="489"/>
      <c r="N114" s="489"/>
      <c r="O114" s="489"/>
      <c r="P114" s="515"/>
      <c r="Q114" s="518"/>
      <c r="R114" s="489"/>
      <c r="S114" s="489"/>
      <c r="T114" s="522"/>
      <c r="U114" s="525"/>
      <c r="V114" s="525"/>
      <c r="W114" s="529"/>
      <c r="X114" s="532"/>
      <c r="Y114" s="489"/>
      <c r="Z114" s="286"/>
      <c r="AA114" s="72"/>
      <c r="AB114" s="73" t="str">
        <f t="shared" si="6"/>
        <v/>
      </c>
      <c r="AC114" s="72"/>
      <c r="AD114" s="73" t="str">
        <f t="shared" si="7"/>
        <v/>
      </c>
      <c r="AE114" s="71"/>
      <c r="AF114" s="71"/>
      <c r="AG114" s="74"/>
      <c r="AH114" s="74"/>
      <c r="AI114" s="74"/>
      <c r="AJ114" s="74"/>
      <c r="AK114" s="149" t="e">
        <f t="shared" si="5"/>
        <v>#VALUE!</v>
      </c>
      <c r="AL114" s="150" t="str">
        <f>IF(OR(AA114="Preventivo",AA114="Detectivo"),((V112-AL112-AL113)*AK114),"0")</f>
        <v>0</v>
      </c>
      <c r="AM114" s="317" t="str">
        <f>IF(AND(AA114="Correctivo",N112="Gestión"),((W112-AM112-AM113)*AK114),"0")</f>
        <v>0</v>
      </c>
      <c r="AN114" s="497"/>
      <c r="AO114" s="489"/>
      <c r="AP114" s="489"/>
      <c r="AQ114" s="489"/>
      <c r="AR114" s="494"/>
      <c r="AS114" s="95"/>
      <c r="AT114" s="504"/>
      <c r="AU114" s="507"/>
      <c r="AV114" s="494"/>
      <c r="AW114" s="90"/>
      <c r="AX114" s="95"/>
      <c r="AY114" s="90"/>
      <c r="AZ114" s="489"/>
      <c r="BA114" s="489"/>
      <c r="BB114" s="489"/>
      <c r="BC114" s="489"/>
      <c r="BD114" s="90"/>
      <c r="BE114" s="95"/>
      <c r="BF114" s="90"/>
      <c r="BG114" s="489"/>
      <c r="BH114" s="489"/>
      <c r="BI114" s="489"/>
      <c r="BJ114" s="489"/>
      <c r="BK114" s="90"/>
      <c r="BL114" s="95"/>
      <c r="BM114" s="90"/>
      <c r="BN114" s="489"/>
      <c r="BO114" s="489"/>
      <c r="BP114" s="489"/>
      <c r="BQ114" s="489"/>
      <c r="BR114" s="90"/>
      <c r="BS114" s="95"/>
      <c r="BT114" s="90"/>
      <c r="BU114" s="489"/>
      <c r="BV114" s="489"/>
      <c r="BW114" s="489"/>
      <c r="BX114" s="489"/>
      <c r="BY114" s="489"/>
    </row>
    <row r="115" spans="1:77" ht="16.5" hidden="1" customHeight="1" thickBot="1" x14ac:dyDescent="0.3">
      <c r="A115" s="510"/>
      <c r="B115" s="489"/>
      <c r="C115" s="489"/>
      <c r="D115" s="499"/>
      <c r="E115" s="72"/>
      <c r="F115" s="72"/>
      <c r="G115" s="489"/>
      <c r="H115" s="489"/>
      <c r="I115" s="489"/>
      <c r="J115" s="489"/>
      <c r="K115" s="489"/>
      <c r="L115" s="489"/>
      <c r="M115" s="489"/>
      <c r="N115" s="489"/>
      <c r="O115" s="489"/>
      <c r="P115" s="515"/>
      <c r="Q115" s="518"/>
      <c r="R115" s="489"/>
      <c r="S115" s="489"/>
      <c r="T115" s="522"/>
      <c r="U115" s="525"/>
      <c r="V115" s="525"/>
      <c r="W115" s="529"/>
      <c r="X115" s="532"/>
      <c r="Y115" s="489"/>
      <c r="Z115" s="286"/>
      <c r="AA115" s="72"/>
      <c r="AB115" s="73" t="str">
        <f t="shared" si="6"/>
        <v/>
      </c>
      <c r="AC115" s="72"/>
      <c r="AD115" s="73" t="str">
        <f t="shared" si="7"/>
        <v/>
      </c>
      <c r="AE115" s="71"/>
      <c r="AF115" s="71"/>
      <c r="AG115" s="74"/>
      <c r="AH115" s="74"/>
      <c r="AI115" s="74"/>
      <c r="AJ115" s="74"/>
      <c r="AK115" s="149" t="e">
        <f t="shared" si="5"/>
        <v>#VALUE!</v>
      </c>
      <c r="AL115" s="150" t="str">
        <f>IF(OR(AA115="Preventivo",AA115="Detectivo"),((V112-AL112-AL113-AL114)*AK115),"0")</f>
        <v>0</v>
      </c>
      <c r="AM115" s="316" t="str">
        <f>IF(AND(AA115="Correctivo",N112="Gestión"),((W112-AM112-AM113-AM114)*AK115),"0")</f>
        <v>0</v>
      </c>
      <c r="AN115" s="497"/>
      <c r="AO115" s="489"/>
      <c r="AP115" s="489"/>
      <c r="AQ115" s="489"/>
      <c r="AR115" s="494"/>
      <c r="AS115" s="95"/>
      <c r="AT115" s="504"/>
      <c r="AU115" s="507"/>
      <c r="AV115" s="494"/>
      <c r="AW115" s="90"/>
      <c r="AX115" s="95"/>
      <c r="AY115" s="90"/>
      <c r="AZ115" s="489"/>
      <c r="BA115" s="489"/>
      <c r="BB115" s="489"/>
      <c r="BC115" s="489"/>
      <c r="BD115" s="90"/>
      <c r="BE115" s="95"/>
      <c r="BF115" s="90"/>
      <c r="BG115" s="489"/>
      <c r="BH115" s="489"/>
      <c r="BI115" s="489"/>
      <c r="BJ115" s="489"/>
      <c r="BK115" s="90"/>
      <c r="BL115" s="95"/>
      <c r="BM115" s="90"/>
      <c r="BN115" s="489"/>
      <c r="BO115" s="489"/>
      <c r="BP115" s="489"/>
      <c r="BQ115" s="489"/>
      <c r="BR115" s="90"/>
      <c r="BS115" s="95"/>
      <c r="BT115" s="90"/>
      <c r="BU115" s="489"/>
      <c r="BV115" s="489"/>
      <c r="BW115" s="489"/>
      <c r="BX115" s="489"/>
      <c r="BY115" s="489"/>
    </row>
    <row r="116" spans="1:77" ht="16.5" hidden="1" customHeight="1" thickBot="1" x14ac:dyDescent="0.3">
      <c r="A116" s="511"/>
      <c r="B116" s="490"/>
      <c r="C116" s="490"/>
      <c r="D116" s="500"/>
      <c r="E116" s="96"/>
      <c r="F116" s="96"/>
      <c r="G116" s="490"/>
      <c r="H116" s="490"/>
      <c r="I116" s="490"/>
      <c r="J116" s="490"/>
      <c r="K116" s="490"/>
      <c r="L116" s="490"/>
      <c r="M116" s="490"/>
      <c r="N116" s="490"/>
      <c r="O116" s="490"/>
      <c r="P116" s="516"/>
      <c r="Q116" s="519"/>
      <c r="R116" s="490"/>
      <c r="S116" s="490"/>
      <c r="T116" s="523"/>
      <c r="U116" s="526"/>
      <c r="V116" s="526"/>
      <c r="W116" s="530"/>
      <c r="X116" s="533"/>
      <c r="Y116" s="490"/>
      <c r="Z116" s="286"/>
      <c r="AA116" s="72"/>
      <c r="AB116" s="73" t="str">
        <f t="shared" si="6"/>
        <v/>
      </c>
      <c r="AC116" s="72"/>
      <c r="AD116" s="73" t="str">
        <f t="shared" si="7"/>
        <v/>
      </c>
      <c r="AE116" s="71"/>
      <c r="AF116" s="71"/>
      <c r="AG116" s="74"/>
      <c r="AH116" s="74"/>
      <c r="AI116" s="74"/>
      <c r="AJ116" s="74"/>
      <c r="AK116" s="149" t="e">
        <f t="shared" si="5"/>
        <v>#VALUE!</v>
      </c>
      <c r="AL116" s="150" t="str">
        <f>IF(OR(AA116="Preventivo",AA116="Detectivo"),((V112-AL112-AL113-AL114-AL115)*AK116),"0")</f>
        <v>0</v>
      </c>
      <c r="AM116" s="318" t="str">
        <f>IF(AND(AA116="Correctivo",N112="Gestión"),((W112-AM112-AM113-AM114-AM115)*AK116),"0")</f>
        <v>0</v>
      </c>
      <c r="AN116" s="498"/>
      <c r="AO116" s="493"/>
      <c r="AP116" s="493"/>
      <c r="AQ116" s="490"/>
      <c r="AR116" s="495"/>
      <c r="AS116" s="96"/>
      <c r="AT116" s="505"/>
      <c r="AU116" s="508"/>
      <c r="AV116" s="495"/>
      <c r="AW116" s="91"/>
      <c r="AX116" s="96"/>
      <c r="AY116" s="91"/>
      <c r="AZ116" s="490"/>
      <c r="BA116" s="490"/>
      <c r="BB116" s="490"/>
      <c r="BC116" s="490"/>
      <c r="BD116" s="91"/>
      <c r="BE116" s="96"/>
      <c r="BF116" s="91"/>
      <c r="BG116" s="490"/>
      <c r="BH116" s="490"/>
      <c r="BI116" s="490"/>
      <c r="BJ116" s="490"/>
      <c r="BK116" s="91"/>
      <c r="BL116" s="96"/>
      <c r="BM116" s="91"/>
      <c r="BN116" s="490"/>
      <c r="BO116" s="490"/>
      <c r="BP116" s="490"/>
      <c r="BQ116" s="490"/>
      <c r="BR116" s="91"/>
      <c r="BS116" s="96"/>
      <c r="BT116" s="91"/>
      <c r="BU116" s="490"/>
      <c r="BV116" s="490"/>
      <c r="BW116" s="490"/>
      <c r="BX116" s="490"/>
      <c r="BY116" s="490"/>
    </row>
    <row r="117" spans="1:77" ht="16.5" hidden="1" customHeight="1" thickBot="1" x14ac:dyDescent="0.3">
      <c r="A117" s="509"/>
      <c r="B117" s="488" t="str">
        <f>IF(A117&lt;&gt;"",'CONTEXTO PROCESO'!$D$11," ")</f>
        <v xml:space="preserve"> </v>
      </c>
      <c r="C117" s="488" t="str">
        <f>IF(A117&lt;&gt;"",'CONTEXTO PROCESO'!$D$12," ")</f>
        <v xml:space="preserve"> </v>
      </c>
      <c r="D117" s="488"/>
      <c r="E117" s="92"/>
      <c r="F117" s="92"/>
      <c r="G117" s="488"/>
      <c r="H117" s="488"/>
      <c r="I117" s="488" t="str">
        <f>CONCATENATE(H117," por ", E117," debido a ",F117,",",F118,F119,F120,F121," ")</f>
        <v xml:space="preserve"> por  debido a , </v>
      </c>
      <c r="J117" s="488"/>
      <c r="K117" s="488"/>
      <c r="L117" s="488"/>
      <c r="M117" s="488"/>
      <c r="N117" s="488" t="str">
        <f>IF(AND(J117="Si",K117="Si",L117="Si",M117="Si"),"Corrupción_O_LA_FT",IF(AND(J117="",K117="",L117="",M117=""),"","Gestión"))</f>
        <v/>
      </c>
      <c r="O117" s="488"/>
      <c r="P117" s="514"/>
      <c r="Q117" s="517"/>
      <c r="R117" s="488" t="str">
        <f>IF(Q117=Hoja1!$C$22,Hoja1!$B$22,IF(Q117=Hoja1!C$23,Hoja1!$B$23,IF(Q117=Hoja1!$C$24,Hoja1!$B$24,IF(Q117=Hoja1!$C$25,Hoja1!$B$25,IF(Q117=Hoja1!$C$26,Hoja1!$B$26,IF(Q117=Hoja1!$C$27,Hoja1!$B$27,IF(Q117=Hoja1!C$28,Hoja1!$B$28,IF(Q117=Hoja1!$C$29,Hoja1!$B$29,IF(Q117=Hoja1!$C$30,Hoja1!$B$30,IF(Q117=Hoja1!$C$31,Hoja1!$B$31,""))))))))))</f>
        <v/>
      </c>
      <c r="S117" s="520" t="str">
        <f>IF(R117="Muy baja",20%,IF(R117="Rara Vez",20%,IF(R117="Baja",40%,IF(R117="Improbable",40%,IF(R117="Media",60%,IF(R117="Posible",60%,IF(R117="Alta",80%,IF(R117="Probable",80%,IF(R117="Muy alta",100%,IF(R117="Casi seguro",100%,""))))))))))</f>
        <v/>
      </c>
      <c r="T117" s="521" t="str">
        <f>IF(N117="Gestión",HYPERLINK("#"&amp;"Matriz_de_Riesgos!B$263","Clic para Calificar"),IF(N117="Corrupción_O_LA_FT",HYPERLINK("#"&amp;"Matriz_de_Riesgos!A$503","Clic para Calificar"),""))</f>
        <v/>
      </c>
      <c r="U117" s="524" t="str">
        <f>IF(N117="Corrupción_O_LA_FT",X602,E362)</f>
        <v/>
      </c>
      <c r="V117" s="527" t="str">
        <f>S117</f>
        <v/>
      </c>
      <c r="W117" s="528" t="str">
        <f>IF(U117="Catastrófico",100%,IF(U117="Mayor",80%,IF(U117="Moderado",60%,IF(U117="Menor",40%,IF(U117="Leve",20%,"")))))</f>
        <v/>
      </c>
      <c r="X117" s="531" t="e">
        <f>S117*W117</f>
        <v>#VALUE!</v>
      </c>
      <c r="Y117" s="488" t="str">
        <f>IF(OR(AND(V117&lt;=40%,W117&lt;=20%),AND(V117&lt;=20%,W117&lt;=40%)),"Bajo",IF(OR(AND(V117&gt;40%,V117&lt;=80%,W117&lt;=40%),AND(V117&gt;20%,V117&lt;=40%,W117&gt;20%,W117&lt;=40%),AND(V117&lt;=60%,W117&gt;40%,W117&lt;=60%)),"Moderado",IF(OR(AND(V117&gt;80%,W117&lt;=80%),AND(V117&gt;60%,V117&lt;=80%,W117&gt;40%,W117&lt;=80%),AND(V117&lt;=60%,W117&gt;60%,W117&lt;=80%)),"Alto",IF(AND(W117&gt;=80%,W117&lt;=100%),"Extremo",""))))</f>
        <v/>
      </c>
      <c r="Z117" s="286"/>
      <c r="AA117" s="72"/>
      <c r="AB117" s="73" t="str">
        <f t="shared" si="6"/>
        <v/>
      </c>
      <c r="AC117" s="72"/>
      <c r="AD117" s="73" t="str">
        <f t="shared" si="7"/>
        <v/>
      </c>
      <c r="AE117" s="71"/>
      <c r="AF117" s="71"/>
      <c r="AG117" s="74"/>
      <c r="AH117" s="74"/>
      <c r="AI117" s="74"/>
      <c r="AJ117" s="74"/>
      <c r="AK117" s="149" t="e">
        <f t="shared" si="5"/>
        <v>#VALUE!</v>
      </c>
      <c r="AL117" s="150" t="str">
        <f>IF(OR(AA117="Preventivo",AA117="Detectivo"),(V117*AK117),"0")</f>
        <v>0</v>
      </c>
      <c r="AM117" s="319" t="str">
        <f>IF(AND(AA117="Correctivo",N117="Gestión"),(W117*AK117),"0")</f>
        <v>0</v>
      </c>
      <c r="AN117" s="496" t="str">
        <f>IF(S117&lt;&gt;"",S117-SUM(AL117:AL121),"")</f>
        <v/>
      </c>
      <c r="AO117" s="492" t="str">
        <f>IF(W117&lt;&gt;"",W117-SUM(AM117:AM121),"")</f>
        <v/>
      </c>
      <c r="AP117" s="492" t="e">
        <f>AN117*AO117</f>
        <v>#VALUE!</v>
      </c>
      <c r="AQ117" s="488" t="str">
        <f>IF(OR(AND(AN117&lt;=40%,AO117&lt;=20%),AND(AN117&lt;=20%,AO117&lt;=40%)),"Bajo",IF(OR(AND(AN117&gt;40%,AN117&lt;=80%,AO117&lt;=40%),AND(AN117&gt;20%,AN117&lt;=40%,AO117&gt;20%,AO117&lt;=40%),AND(AN117&lt;=60%,AO117&gt;40%,AO117&lt;=60%)),"Moderado",IF(OR(AND(AN117&gt;80%,AO117&lt;=80%),AND(AN117&gt;60%,AN117&lt;=80%,AO117&gt;40%,AO117&lt;=80%),AND(AN117&lt;=60%,AO117&gt;60%,AO117&lt;=80%)),"Alto",IF(AND(AO117&gt;=80%,AO117&lt;=100%),"Extremo",""))))</f>
        <v/>
      </c>
      <c r="AR117" s="488" t="str">
        <f>IF(AQ117="Bajo","Asumir",IF(AQ117="Moderado","Reducir (Mitigar)",IF(AQ117="Alto","Reducir (Mitigar) o Reducir (Transferir) o Evitar ",IF(AQ117="Extremo","Reducir (Mitigar) o Reducir (Transferir) o Evitar "," "))))</f>
        <v xml:space="preserve"> </v>
      </c>
      <c r="AS117" s="93"/>
      <c r="AT117" s="503"/>
      <c r="AU117" s="506"/>
      <c r="AV117" s="488"/>
      <c r="AW117" s="89"/>
      <c r="AX117" s="93"/>
      <c r="AY117" s="89"/>
      <c r="AZ117" s="488"/>
      <c r="BA117" s="488"/>
      <c r="BB117" s="488"/>
      <c r="BC117" s="488"/>
      <c r="BD117" s="89"/>
      <c r="BE117" s="93"/>
      <c r="BF117" s="89"/>
      <c r="BG117" s="488"/>
      <c r="BH117" s="488"/>
      <c r="BI117" s="488"/>
      <c r="BJ117" s="488"/>
      <c r="BK117" s="89"/>
      <c r="BL117" s="93"/>
      <c r="BM117" s="89"/>
      <c r="BN117" s="488"/>
      <c r="BO117" s="488"/>
      <c r="BP117" s="488"/>
      <c r="BQ117" s="488"/>
      <c r="BR117" s="89"/>
      <c r="BS117" s="93"/>
      <c r="BT117" s="89"/>
      <c r="BU117" s="488"/>
      <c r="BV117" s="488"/>
      <c r="BW117" s="488"/>
      <c r="BX117" s="488"/>
      <c r="BY117" s="488"/>
    </row>
    <row r="118" spans="1:77" ht="16.5" hidden="1" customHeight="1" thickBot="1" x14ac:dyDescent="0.3">
      <c r="A118" s="510"/>
      <c r="B118" s="489"/>
      <c r="C118" s="489"/>
      <c r="D118" s="499"/>
      <c r="E118" s="72"/>
      <c r="F118" s="72"/>
      <c r="G118" s="489"/>
      <c r="H118" s="489"/>
      <c r="I118" s="489"/>
      <c r="J118" s="489"/>
      <c r="K118" s="489"/>
      <c r="L118" s="489"/>
      <c r="M118" s="489"/>
      <c r="N118" s="489"/>
      <c r="O118" s="489"/>
      <c r="P118" s="515"/>
      <c r="Q118" s="518"/>
      <c r="R118" s="489"/>
      <c r="S118" s="489"/>
      <c r="T118" s="522"/>
      <c r="U118" s="525"/>
      <c r="V118" s="525"/>
      <c r="W118" s="529"/>
      <c r="X118" s="532"/>
      <c r="Y118" s="489"/>
      <c r="Z118" s="286"/>
      <c r="AA118" s="72"/>
      <c r="AB118" s="73" t="str">
        <f t="shared" si="6"/>
        <v/>
      </c>
      <c r="AC118" s="72"/>
      <c r="AD118" s="73" t="str">
        <f t="shared" si="7"/>
        <v/>
      </c>
      <c r="AE118" s="71"/>
      <c r="AF118" s="71"/>
      <c r="AG118" s="74"/>
      <c r="AH118" s="74"/>
      <c r="AI118" s="74"/>
      <c r="AJ118" s="74"/>
      <c r="AK118" s="149" t="e">
        <f t="shared" si="5"/>
        <v>#VALUE!</v>
      </c>
      <c r="AL118" s="150" t="str">
        <f>IF(OR(AA118="Preventivo",AA118="Detectivo"),((V117-AL117)*AK118),"0")</f>
        <v>0</v>
      </c>
      <c r="AM118" s="316" t="str">
        <f>IF(AND(AA118="Correctivo",N117="Gestión"),((W117-AM117)*AK118),"0")</f>
        <v>0</v>
      </c>
      <c r="AN118" s="497"/>
      <c r="AO118" s="489"/>
      <c r="AP118" s="489"/>
      <c r="AQ118" s="489"/>
      <c r="AR118" s="494"/>
      <c r="AS118" s="95"/>
      <c r="AT118" s="504"/>
      <c r="AU118" s="507"/>
      <c r="AV118" s="494"/>
      <c r="AW118" s="90"/>
      <c r="AX118" s="95"/>
      <c r="AY118" s="90"/>
      <c r="AZ118" s="489"/>
      <c r="BA118" s="489"/>
      <c r="BB118" s="489"/>
      <c r="BC118" s="489"/>
      <c r="BD118" s="90"/>
      <c r="BE118" s="95"/>
      <c r="BF118" s="90"/>
      <c r="BG118" s="489"/>
      <c r="BH118" s="489"/>
      <c r="BI118" s="489"/>
      <c r="BJ118" s="489"/>
      <c r="BK118" s="90"/>
      <c r="BL118" s="95"/>
      <c r="BM118" s="90"/>
      <c r="BN118" s="489"/>
      <c r="BO118" s="489"/>
      <c r="BP118" s="489"/>
      <c r="BQ118" s="489"/>
      <c r="BR118" s="90"/>
      <c r="BS118" s="95"/>
      <c r="BT118" s="90"/>
      <c r="BU118" s="489"/>
      <c r="BV118" s="489"/>
      <c r="BW118" s="489"/>
      <c r="BX118" s="489"/>
      <c r="BY118" s="489"/>
    </row>
    <row r="119" spans="1:77" ht="16.5" hidden="1" customHeight="1" thickBot="1" x14ac:dyDescent="0.3">
      <c r="A119" s="510"/>
      <c r="B119" s="489"/>
      <c r="C119" s="489"/>
      <c r="D119" s="499"/>
      <c r="E119" s="72"/>
      <c r="F119" s="72"/>
      <c r="G119" s="489"/>
      <c r="H119" s="489"/>
      <c r="I119" s="489"/>
      <c r="J119" s="489"/>
      <c r="K119" s="489"/>
      <c r="L119" s="489"/>
      <c r="M119" s="489"/>
      <c r="N119" s="489"/>
      <c r="O119" s="489"/>
      <c r="P119" s="515"/>
      <c r="Q119" s="518"/>
      <c r="R119" s="489"/>
      <c r="S119" s="489"/>
      <c r="T119" s="522"/>
      <c r="U119" s="525"/>
      <c r="V119" s="525"/>
      <c r="W119" s="529"/>
      <c r="X119" s="532"/>
      <c r="Y119" s="489"/>
      <c r="Z119" s="286"/>
      <c r="AA119" s="72"/>
      <c r="AB119" s="73" t="str">
        <f t="shared" si="6"/>
        <v/>
      </c>
      <c r="AC119" s="72"/>
      <c r="AD119" s="73" t="str">
        <f t="shared" si="7"/>
        <v/>
      </c>
      <c r="AE119" s="71"/>
      <c r="AF119" s="71"/>
      <c r="AG119" s="74"/>
      <c r="AH119" s="74"/>
      <c r="AI119" s="74"/>
      <c r="AJ119" s="74"/>
      <c r="AK119" s="149" t="e">
        <f t="shared" si="5"/>
        <v>#VALUE!</v>
      </c>
      <c r="AL119" s="150" t="str">
        <f>IF(OR(AA119="Preventivo",AA119="Detectivo"),((V117-AL117-AL118)*AK119),"0")</f>
        <v>0</v>
      </c>
      <c r="AM119" s="317" t="str">
        <f>IF(AND(AA119="Correctivo",N117="Gestión"),((W117-AM117-AM118)*AK119),"0")</f>
        <v>0</v>
      </c>
      <c r="AN119" s="497"/>
      <c r="AO119" s="489"/>
      <c r="AP119" s="489"/>
      <c r="AQ119" s="489"/>
      <c r="AR119" s="494"/>
      <c r="AS119" s="95"/>
      <c r="AT119" s="504"/>
      <c r="AU119" s="507"/>
      <c r="AV119" s="494"/>
      <c r="AW119" s="90"/>
      <c r="AX119" s="95"/>
      <c r="AY119" s="90"/>
      <c r="AZ119" s="489"/>
      <c r="BA119" s="489"/>
      <c r="BB119" s="489"/>
      <c r="BC119" s="489"/>
      <c r="BD119" s="90"/>
      <c r="BE119" s="95"/>
      <c r="BF119" s="90"/>
      <c r="BG119" s="489"/>
      <c r="BH119" s="489"/>
      <c r="BI119" s="489"/>
      <c r="BJ119" s="489"/>
      <c r="BK119" s="90"/>
      <c r="BL119" s="95"/>
      <c r="BM119" s="90"/>
      <c r="BN119" s="489"/>
      <c r="BO119" s="489"/>
      <c r="BP119" s="489"/>
      <c r="BQ119" s="489"/>
      <c r="BR119" s="90"/>
      <c r="BS119" s="95"/>
      <c r="BT119" s="90"/>
      <c r="BU119" s="489"/>
      <c r="BV119" s="489"/>
      <c r="BW119" s="489"/>
      <c r="BX119" s="489"/>
      <c r="BY119" s="489"/>
    </row>
    <row r="120" spans="1:77" ht="16.5" hidden="1" customHeight="1" thickBot="1" x14ac:dyDescent="0.3">
      <c r="A120" s="510"/>
      <c r="B120" s="489"/>
      <c r="C120" s="489"/>
      <c r="D120" s="499"/>
      <c r="E120" s="72"/>
      <c r="F120" s="72"/>
      <c r="G120" s="489"/>
      <c r="H120" s="489"/>
      <c r="I120" s="489"/>
      <c r="J120" s="489"/>
      <c r="K120" s="489"/>
      <c r="L120" s="489"/>
      <c r="M120" s="489"/>
      <c r="N120" s="489"/>
      <c r="O120" s="489"/>
      <c r="P120" s="515"/>
      <c r="Q120" s="518"/>
      <c r="R120" s="489"/>
      <c r="S120" s="489"/>
      <c r="T120" s="522"/>
      <c r="U120" s="525"/>
      <c r="V120" s="525"/>
      <c r="W120" s="529"/>
      <c r="X120" s="532"/>
      <c r="Y120" s="489"/>
      <c r="Z120" s="286"/>
      <c r="AA120" s="72"/>
      <c r="AB120" s="73" t="str">
        <f t="shared" si="6"/>
        <v/>
      </c>
      <c r="AC120" s="72"/>
      <c r="AD120" s="73" t="str">
        <f t="shared" si="7"/>
        <v/>
      </c>
      <c r="AE120" s="71"/>
      <c r="AF120" s="71"/>
      <c r="AG120" s="74"/>
      <c r="AH120" s="74"/>
      <c r="AI120" s="74"/>
      <c r="AJ120" s="74"/>
      <c r="AK120" s="149" t="e">
        <f t="shared" si="5"/>
        <v>#VALUE!</v>
      </c>
      <c r="AL120" s="150" t="str">
        <f>IF(OR(AA120="Preventivo",AA120="Detectivo"),((V117-AL117-AL118-AL119)*AK120),"0")</f>
        <v>0</v>
      </c>
      <c r="AM120" s="316" t="str">
        <f>IF(AND(AA120="Correctivo",N117="Gestión"),((W117-AM117-AM118-AM119)*AK120),"0")</f>
        <v>0</v>
      </c>
      <c r="AN120" s="497"/>
      <c r="AO120" s="489"/>
      <c r="AP120" s="489"/>
      <c r="AQ120" s="489"/>
      <c r="AR120" s="494"/>
      <c r="AS120" s="95"/>
      <c r="AT120" s="504"/>
      <c r="AU120" s="507"/>
      <c r="AV120" s="494"/>
      <c r="AW120" s="90"/>
      <c r="AX120" s="95"/>
      <c r="AY120" s="90"/>
      <c r="AZ120" s="489"/>
      <c r="BA120" s="489"/>
      <c r="BB120" s="489"/>
      <c r="BC120" s="489"/>
      <c r="BD120" s="90"/>
      <c r="BE120" s="95"/>
      <c r="BF120" s="90"/>
      <c r="BG120" s="489"/>
      <c r="BH120" s="489"/>
      <c r="BI120" s="489"/>
      <c r="BJ120" s="489"/>
      <c r="BK120" s="90"/>
      <c r="BL120" s="95"/>
      <c r="BM120" s="90"/>
      <c r="BN120" s="489"/>
      <c r="BO120" s="489"/>
      <c r="BP120" s="489"/>
      <c r="BQ120" s="489"/>
      <c r="BR120" s="90"/>
      <c r="BS120" s="95"/>
      <c r="BT120" s="90"/>
      <c r="BU120" s="489"/>
      <c r="BV120" s="489"/>
      <c r="BW120" s="489"/>
      <c r="BX120" s="489"/>
      <c r="BY120" s="489"/>
    </row>
    <row r="121" spans="1:77" ht="16.5" hidden="1" customHeight="1" thickBot="1" x14ac:dyDescent="0.3">
      <c r="A121" s="511"/>
      <c r="B121" s="490"/>
      <c r="C121" s="490"/>
      <c r="D121" s="500"/>
      <c r="E121" s="96"/>
      <c r="F121" s="96"/>
      <c r="G121" s="490"/>
      <c r="H121" s="490"/>
      <c r="I121" s="490"/>
      <c r="J121" s="490"/>
      <c r="K121" s="490"/>
      <c r="L121" s="490"/>
      <c r="M121" s="490"/>
      <c r="N121" s="490"/>
      <c r="O121" s="490"/>
      <c r="P121" s="516"/>
      <c r="Q121" s="519"/>
      <c r="R121" s="490"/>
      <c r="S121" s="490"/>
      <c r="T121" s="523"/>
      <c r="U121" s="526"/>
      <c r="V121" s="526"/>
      <c r="W121" s="530"/>
      <c r="X121" s="533"/>
      <c r="Y121" s="490"/>
      <c r="Z121" s="286"/>
      <c r="AA121" s="72"/>
      <c r="AB121" s="73" t="str">
        <f t="shared" si="6"/>
        <v/>
      </c>
      <c r="AC121" s="72"/>
      <c r="AD121" s="73" t="str">
        <f t="shared" si="7"/>
        <v/>
      </c>
      <c r="AE121" s="71"/>
      <c r="AF121" s="71"/>
      <c r="AG121" s="74"/>
      <c r="AH121" s="74"/>
      <c r="AI121" s="74"/>
      <c r="AJ121" s="74"/>
      <c r="AK121" s="149" t="e">
        <f t="shared" si="5"/>
        <v>#VALUE!</v>
      </c>
      <c r="AL121" s="150" t="str">
        <f>IF(OR(AA121="Preventivo",AA121="Detectivo"),((V117-AL117-AL118-AL119-AL120)*AK121),"0")</f>
        <v>0</v>
      </c>
      <c r="AM121" s="318" t="str">
        <f>IF(AND(AA121="Correctivo",N117="Gestión"),((W117-AM117-AM118-AM119-AM120)*AK121),"0")</f>
        <v>0</v>
      </c>
      <c r="AN121" s="498"/>
      <c r="AO121" s="493"/>
      <c r="AP121" s="493"/>
      <c r="AQ121" s="490"/>
      <c r="AR121" s="495"/>
      <c r="AS121" s="96"/>
      <c r="AT121" s="505"/>
      <c r="AU121" s="508"/>
      <c r="AV121" s="495"/>
      <c r="AW121" s="91"/>
      <c r="AX121" s="96"/>
      <c r="AY121" s="91"/>
      <c r="AZ121" s="490"/>
      <c r="BA121" s="490"/>
      <c r="BB121" s="490"/>
      <c r="BC121" s="490"/>
      <c r="BD121" s="91"/>
      <c r="BE121" s="96"/>
      <c r="BF121" s="91"/>
      <c r="BG121" s="490"/>
      <c r="BH121" s="490"/>
      <c r="BI121" s="490"/>
      <c r="BJ121" s="490"/>
      <c r="BK121" s="91"/>
      <c r="BL121" s="96"/>
      <c r="BM121" s="91"/>
      <c r="BN121" s="490"/>
      <c r="BO121" s="490"/>
      <c r="BP121" s="490"/>
      <c r="BQ121" s="490"/>
      <c r="BR121" s="91"/>
      <c r="BS121" s="96"/>
      <c r="BT121" s="91"/>
      <c r="BU121" s="490"/>
      <c r="BV121" s="490"/>
      <c r="BW121" s="490"/>
      <c r="BX121" s="490"/>
      <c r="BY121" s="490"/>
    </row>
    <row r="122" spans="1:77" ht="16.5" hidden="1" customHeight="1" thickBot="1" x14ac:dyDescent="0.3">
      <c r="A122" s="509"/>
      <c r="B122" s="488" t="str">
        <f>IF(A122&lt;&gt;"",'CONTEXTO PROCESO'!$D$11," ")</f>
        <v xml:space="preserve"> </v>
      </c>
      <c r="C122" s="488" t="str">
        <f>IF(A122&lt;&gt;"",'CONTEXTO PROCESO'!$D$12," ")</f>
        <v xml:space="preserve"> </v>
      </c>
      <c r="D122" s="488"/>
      <c r="E122" s="92"/>
      <c r="F122" s="92"/>
      <c r="G122" s="488"/>
      <c r="H122" s="488"/>
      <c r="I122" s="488" t="str">
        <f>CONCATENATE(H122," por ", E122," debido a ",F122,",",F123,F124,F125,F126," ")</f>
        <v xml:space="preserve"> por  debido a , </v>
      </c>
      <c r="J122" s="488"/>
      <c r="K122" s="488"/>
      <c r="L122" s="488"/>
      <c r="M122" s="488"/>
      <c r="N122" s="488" t="str">
        <f>IF(AND(J122="Si",K122="Si",L122="Si",M122="Si"),"Corrupción_O_LA_FT",IF(AND(J122="",K122="",L122="",M122=""),"","Gestión"))</f>
        <v/>
      </c>
      <c r="O122" s="488"/>
      <c r="P122" s="514"/>
      <c r="Q122" s="517"/>
      <c r="R122" s="488" t="str">
        <f>IF(Q122=Hoja1!$C$22,Hoja1!$B$22,IF(Q122=Hoja1!C$23,Hoja1!$B$23,IF(Q122=Hoja1!$C$24,Hoja1!$B$24,IF(Q122=Hoja1!$C$25,Hoja1!$B$25,IF(Q122=Hoja1!$C$26,Hoja1!$B$26,IF(Q122=Hoja1!$C$27,Hoja1!$B$27,IF(Q122=Hoja1!C$28,Hoja1!$B$28,IF(Q122=Hoja1!$C$29,Hoja1!$B$29,IF(Q122=Hoja1!$C$30,Hoja1!$B$30,IF(Q122=Hoja1!$C$31,Hoja1!$B$31,""))))))))))</f>
        <v/>
      </c>
      <c r="S122" s="520" t="str">
        <f>IF(R122="Muy baja",20%,IF(R122="Rara Vez",20%,IF(R122="Baja",40%,IF(R122="Improbable",40%,IF(R122="Media",60%,IF(R122="Posible",60%,IF(R122="Alta",80%,IF(R122="Probable",80%,IF(R122="Muy alta",100%,IF(R122="Casi seguro",100%,""))))))))))</f>
        <v/>
      </c>
      <c r="T122" s="521" t="str">
        <f>IF(N122="Gestión",HYPERLINK("#"&amp;"Matriz_de_Riesgos!B$263","Clic para Calificar"),IF(N122="Corrupción_O_LA_FT",HYPERLINK("#"&amp;"Matriz_de_Riesgos!A$503","Clic para Calificar"),""))</f>
        <v/>
      </c>
      <c r="U122" s="524" t="str">
        <f>IF(N122="Corrupción_O_LA_FT",X607,E367)</f>
        <v/>
      </c>
      <c r="V122" s="527" t="str">
        <f>S122</f>
        <v/>
      </c>
      <c r="W122" s="528" t="str">
        <f>IF(U122="Catastrófico",100%,IF(U122="Mayor",80%,IF(U122="Moderado",60%,IF(U122="Menor",40%,IF(U122="Leve",20%,"")))))</f>
        <v/>
      </c>
      <c r="X122" s="531" t="e">
        <f>S122*W122</f>
        <v>#VALUE!</v>
      </c>
      <c r="Y122" s="488" t="str">
        <f>IF(OR(AND(V122&lt;=40%,W122&lt;=20%),AND(V122&lt;=20%,W122&lt;=40%)),"Bajo",IF(OR(AND(V122&gt;40%,V122&lt;=80%,W122&lt;=40%),AND(V122&gt;20%,V122&lt;=40%,W122&gt;20%,W122&lt;=40%),AND(V122&lt;=60%,W122&gt;40%,W122&lt;=60%)),"Moderado",IF(OR(AND(V122&gt;80%,W122&lt;=80%),AND(V122&gt;60%,V122&lt;=80%,W122&gt;40%,W122&lt;=80%),AND(V122&lt;=60%,W122&gt;60%,W122&lt;=80%)),"Alto",IF(AND(W122&gt;=80%,W122&lt;=100%),"Extremo",""))))</f>
        <v/>
      </c>
      <c r="Z122" s="286"/>
      <c r="AA122" s="72"/>
      <c r="AB122" s="73" t="str">
        <f t="shared" si="6"/>
        <v/>
      </c>
      <c r="AC122" s="72"/>
      <c r="AD122" s="73" t="str">
        <f t="shared" si="7"/>
        <v/>
      </c>
      <c r="AE122" s="71"/>
      <c r="AF122" s="71"/>
      <c r="AG122" s="74"/>
      <c r="AH122" s="74"/>
      <c r="AI122" s="74"/>
      <c r="AJ122" s="74"/>
      <c r="AK122" s="149" t="e">
        <f t="shared" si="5"/>
        <v>#VALUE!</v>
      </c>
      <c r="AL122" s="150" t="str">
        <f>IF(OR(AA122="Preventivo",AA122="Detectivo"),(V122*AK122),"0")</f>
        <v>0</v>
      </c>
      <c r="AM122" s="319" t="str">
        <f>IF(AND(AA122="Correctivo",N122="Gestión"),(W122*AK122),"0")</f>
        <v>0</v>
      </c>
      <c r="AN122" s="496" t="str">
        <f>IF(S122&lt;&gt;"",S122-SUM(AL122:AL126),"")</f>
        <v/>
      </c>
      <c r="AO122" s="492" t="str">
        <f>IF(W122&lt;&gt;"",W122-SUM(AM122:AM126),"")</f>
        <v/>
      </c>
      <c r="AP122" s="492" t="e">
        <f>AN122*AO122</f>
        <v>#VALUE!</v>
      </c>
      <c r="AQ122" s="488" t="str">
        <f>IF(OR(AND(AN122&lt;=40%,AO122&lt;=20%),AND(AN122&lt;=20%,AO122&lt;=40%)),"Bajo",IF(OR(AND(AN122&gt;40%,AN122&lt;=80%,AO122&lt;=40%),AND(AN122&gt;20%,AN122&lt;=40%,AO122&gt;20%,AO122&lt;=40%),AND(AN122&lt;=60%,AO122&gt;40%,AO122&lt;=60%)),"Moderado",IF(OR(AND(AN122&gt;80%,AO122&lt;=80%),AND(AN122&gt;60%,AN122&lt;=80%,AO122&gt;40%,AO122&lt;=80%),AND(AN122&lt;=60%,AO122&gt;60%,AO122&lt;=80%)),"Alto",IF(AND(AO122&gt;=80%,AO122&lt;=100%),"Extremo",""))))</f>
        <v/>
      </c>
      <c r="AR122" s="488" t="str">
        <f>IF(AQ122="Bajo","Asumir",IF(AQ122="Moderado","Reducir (Mitigar)",IF(AQ122="Alto","Reducir (Mitigar) o Reducir (Transferir) o Evitar ",IF(AQ122="Extremo","Reducir (Mitigar) o Reducir (Transferir) o Evitar "," "))))</f>
        <v xml:space="preserve"> </v>
      </c>
      <c r="AS122" s="93"/>
      <c r="AT122" s="503"/>
      <c r="AU122" s="506"/>
      <c r="AV122" s="488"/>
      <c r="AW122" s="89"/>
      <c r="AX122" s="93"/>
      <c r="AY122" s="89"/>
      <c r="AZ122" s="488"/>
      <c r="BA122" s="488"/>
      <c r="BB122" s="488"/>
      <c r="BC122" s="488"/>
      <c r="BD122" s="89"/>
      <c r="BE122" s="93"/>
      <c r="BF122" s="89"/>
      <c r="BG122" s="488"/>
      <c r="BH122" s="488"/>
      <c r="BI122" s="488"/>
      <c r="BJ122" s="488"/>
      <c r="BK122" s="89"/>
      <c r="BL122" s="93"/>
      <c r="BM122" s="89"/>
      <c r="BN122" s="488"/>
      <c r="BO122" s="488"/>
      <c r="BP122" s="488"/>
      <c r="BQ122" s="488"/>
      <c r="BR122" s="89"/>
      <c r="BS122" s="93"/>
      <c r="BT122" s="89"/>
      <c r="BU122" s="488"/>
      <c r="BV122" s="488"/>
      <c r="BW122" s="488"/>
      <c r="BX122" s="488"/>
      <c r="BY122" s="488"/>
    </row>
    <row r="123" spans="1:77" ht="16.5" hidden="1" customHeight="1" thickBot="1" x14ac:dyDescent="0.3">
      <c r="A123" s="510"/>
      <c r="B123" s="489"/>
      <c r="C123" s="489"/>
      <c r="D123" s="499"/>
      <c r="E123" s="72"/>
      <c r="F123" s="72"/>
      <c r="G123" s="489"/>
      <c r="H123" s="489"/>
      <c r="I123" s="489"/>
      <c r="J123" s="489"/>
      <c r="K123" s="489"/>
      <c r="L123" s="489"/>
      <c r="M123" s="489"/>
      <c r="N123" s="489"/>
      <c r="O123" s="489"/>
      <c r="P123" s="515"/>
      <c r="Q123" s="518"/>
      <c r="R123" s="489"/>
      <c r="S123" s="489"/>
      <c r="T123" s="522"/>
      <c r="U123" s="525"/>
      <c r="V123" s="525"/>
      <c r="W123" s="529"/>
      <c r="X123" s="532"/>
      <c r="Y123" s="489"/>
      <c r="Z123" s="286"/>
      <c r="AA123" s="72"/>
      <c r="AB123" s="73" t="str">
        <f t="shared" si="6"/>
        <v/>
      </c>
      <c r="AC123" s="72"/>
      <c r="AD123" s="73" t="str">
        <f t="shared" si="7"/>
        <v/>
      </c>
      <c r="AE123" s="71"/>
      <c r="AF123" s="71"/>
      <c r="AG123" s="74"/>
      <c r="AH123" s="74"/>
      <c r="AI123" s="74"/>
      <c r="AJ123" s="74"/>
      <c r="AK123" s="149" t="e">
        <f t="shared" si="5"/>
        <v>#VALUE!</v>
      </c>
      <c r="AL123" s="150" t="str">
        <f>IF(OR(AA123="Preventivo",AA123="Detectivo"),((V122-AL122)*AK123),"0")</f>
        <v>0</v>
      </c>
      <c r="AM123" s="316" t="str">
        <f>IF(AND(AA123="Correctivo",N122="Gestión"),((W122-AM122)*AK123),"0")</f>
        <v>0</v>
      </c>
      <c r="AN123" s="497"/>
      <c r="AO123" s="489"/>
      <c r="AP123" s="489"/>
      <c r="AQ123" s="489"/>
      <c r="AR123" s="494"/>
      <c r="AS123" s="95"/>
      <c r="AT123" s="504"/>
      <c r="AU123" s="507"/>
      <c r="AV123" s="494"/>
      <c r="AW123" s="90"/>
      <c r="AX123" s="95"/>
      <c r="AY123" s="90"/>
      <c r="AZ123" s="489"/>
      <c r="BA123" s="489"/>
      <c r="BB123" s="489"/>
      <c r="BC123" s="489"/>
      <c r="BD123" s="90"/>
      <c r="BE123" s="95"/>
      <c r="BF123" s="90"/>
      <c r="BG123" s="489"/>
      <c r="BH123" s="489"/>
      <c r="BI123" s="489"/>
      <c r="BJ123" s="489"/>
      <c r="BK123" s="90"/>
      <c r="BL123" s="95"/>
      <c r="BM123" s="90"/>
      <c r="BN123" s="489"/>
      <c r="BO123" s="489"/>
      <c r="BP123" s="489"/>
      <c r="BQ123" s="489"/>
      <c r="BR123" s="90"/>
      <c r="BS123" s="95"/>
      <c r="BT123" s="90"/>
      <c r="BU123" s="489"/>
      <c r="BV123" s="489"/>
      <c r="BW123" s="489"/>
      <c r="BX123" s="489"/>
      <c r="BY123" s="489"/>
    </row>
    <row r="124" spans="1:77" ht="16.5" hidden="1" customHeight="1" thickBot="1" x14ac:dyDescent="0.3">
      <c r="A124" s="510"/>
      <c r="B124" s="489"/>
      <c r="C124" s="489"/>
      <c r="D124" s="499"/>
      <c r="E124" s="72"/>
      <c r="F124" s="72"/>
      <c r="G124" s="489"/>
      <c r="H124" s="489"/>
      <c r="I124" s="489"/>
      <c r="J124" s="489"/>
      <c r="K124" s="489"/>
      <c r="L124" s="489"/>
      <c r="M124" s="489"/>
      <c r="N124" s="489"/>
      <c r="O124" s="489"/>
      <c r="P124" s="515"/>
      <c r="Q124" s="518"/>
      <c r="R124" s="489"/>
      <c r="S124" s="489"/>
      <c r="T124" s="522"/>
      <c r="U124" s="525"/>
      <c r="V124" s="525"/>
      <c r="W124" s="529"/>
      <c r="X124" s="532"/>
      <c r="Y124" s="489"/>
      <c r="Z124" s="286"/>
      <c r="AA124" s="72"/>
      <c r="AB124" s="73" t="str">
        <f t="shared" si="6"/>
        <v/>
      </c>
      <c r="AC124" s="72"/>
      <c r="AD124" s="73" t="str">
        <f t="shared" si="7"/>
        <v/>
      </c>
      <c r="AE124" s="71"/>
      <c r="AF124" s="71"/>
      <c r="AG124" s="74"/>
      <c r="AH124" s="74"/>
      <c r="AI124" s="74"/>
      <c r="AJ124" s="74"/>
      <c r="AK124" s="149" t="e">
        <f t="shared" si="5"/>
        <v>#VALUE!</v>
      </c>
      <c r="AL124" s="150" t="str">
        <f>IF(OR(AA124="Preventivo",AA124="Detectivo"),((V122-AL122-AL123)*AK124),"0")</f>
        <v>0</v>
      </c>
      <c r="AM124" s="317" t="str">
        <f>IF(AND(AA124="Correctivo",N122="Gestión"),((W122-AM122-AM123)*AK124),"0")</f>
        <v>0</v>
      </c>
      <c r="AN124" s="497"/>
      <c r="AO124" s="489"/>
      <c r="AP124" s="489"/>
      <c r="AQ124" s="489"/>
      <c r="AR124" s="494"/>
      <c r="AS124" s="95"/>
      <c r="AT124" s="504"/>
      <c r="AU124" s="507"/>
      <c r="AV124" s="494"/>
      <c r="AW124" s="90"/>
      <c r="AX124" s="95"/>
      <c r="AY124" s="90"/>
      <c r="AZ124" s="489"/>
      <c r="BA124" s="489"/>
      <c r="BB124" s="489"/>
      <c r="BC124" s="489"/>
      <c r="BD124" s="90"/>
      <c r="BE124" s="95"/>
      <c r="BF124" s="90"/>
      <c r="BG124" s="489"/>
      <c r="BH124" s="489"/>
      <c r="BI124" s="489"/>
      <c r="BJ124" s="489"/>
      <c r="BK124" s="90"/>
      <c r="BL124" s="95"/>
      <c r="BM124" s="90"/>
      <c r="BN124" s="489"/>
      <c r="BO124" s="489"/>
      <c r="BP124" s="489"/>
      <c r="BQ124" s="489"/>
      <c r="BR124" s="90"/>
      <c r="BS124" s="95"/>
      <c r="BT124" s="90"/>
      <c r="BU124" s="489"/>
      <c r="BV124" s="489"/>
      <c r="BW124" s="489"/>
      <c r="BX124" s="489"/>
      <c r="BY124" s="489"/>
    </row>
    <row r="125" spans="1:77" ht="16.5" hidden="1" customHeight="1" thickBot="1" x14ac:dyDescent="0.3">
      <c r="A125" s="510"/>
      <c r="B125" s="489"/>
      <c r="C125" s="489"/>
      <c r="D125" s="499"/>
      <c r="E125" s="72"/>
      <c r="F125" s="72"/>
      <c r="G125" s="489"/>
      <c r="H125" s="489"/>
      <c r="I125" s="489"/>
      <c r="J125" s="489"/>
      <c r="K125" s="489"/>
      <c r="L125" s="489"/>
      <c r="M125" s="489"/>
      <c r="N125" s="489"/>
      <c r="O125" s="489"/>
      <c r="P125" s="515"/>
      <c r="Q125" s="518"/>
      <c r="R125" s="489"/>
      <c r="S125" s="489"/>
      <c r="T125" s="522"/>
      <c r="U125" s="525"/>
      <c r="V125" s="525"/>
      <c r="W125" s="529"/>
      <c r="X125" s="532"/>
      <c r="Y125" s="489"/>
      <c r="Z125" s="286"/>
      <c r="AA125" s="72"/>
      <c r="AB125" s="73" t="str">
        <f t="shared" si="6"/>
        <v/>
      </c>
      <c r="AC125" s="72"/>
      <c r="AD125" s="73" t="str">
        <f t="shared" si="7"/>
        <v/>
      </c>
      <c r="AE125" s="71"/>
      <c r="AF125" s="71"/>
      <c r="AG125" s="74"/>
      <c r="AH125" s="74"/>
      <c r="AI125" s="74"/>
      <c r="AJ125" s="74"/>
      <c r="AK125" s="149" t="e">
        <f t="shared" si="5"/>
        <v>#VALUE!</v>
      </c>
      <c r="AL125" s="150" t="str">
        <f>IF(OR(AA125="Preventivo",AA125="Detectivo"),((V122-AL122-AL123-AL124)*AK125),"0")</f>
        <v>0</v>
      </c>
      <c r="AM125" s="316" t="str">
        <f>IF(AND(AA125="Correctivo",N122="Gestión"),((W122-AM122-AM123-AM124)*AK125),"0")</f>
        <v>0</v>
      </c>
      <c r="AN125" s="497"/>
      <c r="AO125" s="489"/>
      <c r="AP125" s="489"/>
      <c r="AQ125" s="489"/>
      <c r="AR125" s="494"/>
      <c r="AS125" s="95"/>
      <c r="AT125" s="504"/>
      <c r="AU125" s="507"/>
      <c r="AV125" s="494"/>
      <c r="AW125" s="90"/>
      <c r="AX125" s="95"/>
      <c r="AY125" s="90"/>
      <c r="AZ125" s="489"/>
      <c r="BA125" s="489"/>
      <c r="BB125" s="489"/>
      <c r="BC125" s="489"/>
      <c r="BD125" s="90"/>
      <c r="BE125" s="95"/>
      <c r="BF125" s="90"/>
      <c r="BG125" s="489"/>
      <c r="BH125" s="489"/>
      <c r="BI125" s="489"/>
      <c r="BJ125" s="489"/>
      <c r="BK125" s="90"/>
      <c r="BL125" s="95"/>
      <c r="BM125" s="90"/>
      <c r="BN125" s="489"/>
      <c r="BO125" s="489"/>
      <c r="BP125" s="489"/>
      <c r="BQ125" s="489"/>
      <c r="BR125" s="90"/>
      <c r="BS125" s="95"/>
      <c r="BT125" s="90"/>
      <c r="BU125" s="489"/>
      <c r="BV125" s="489"/>
      <c r="BW125" s="489"/>
      <c r="BX125" s="489"/>
      <c r="BY125" s="489"/>
    </row>
    <row r="126" spans="1:77" ht="16.5" hidden="1" customHeight="1" thickBot="1" x14ac:dyDescent="0.3">
      <c r="A126" s="511"/>
      <c r="B126" s="490"/>
      <c r="C126" s="490"/>
      <c r="D126" s="500"/>
      <c r="E126" s="96"/>
      <c r="F126" s="96"/>
      <c r="G126" s="490"/>
      <c r="H126" s="490"/>
      <c r="I126" s="490"/>
      <c r="J126" s="490"/>
      <c r="K126" s="490"/>
      <c r="L126" s="490"/>
      <c r="M126" s="490"/>
      <c r="N126" s="490"/>
      <c r="O126" s="490"/>
      <c r="P126" s="516"/>
      <c r="Q126" s="519"/>
      <c r="R126" s="490"/>
      <c r="S126" s="490"/>
      <c r="T126" s="523"/>
      <c r="U126" s="526"/>
      <c r="V126" s="526"/>
      <c r="W126" s="530"/>
      <c r="X126" s="533"/>
      <c r="Y126" s="490"/>
      <c r="Z126" s="286"/>
      <c r="AA126" s="72"/>
      <c r="AB126" s="73" t="str">
        <f t="shared" si="6"/>
        <v/>
      </c>
      <c r="AC126" s="72"/>
      <c r="AD126" s="73" t="str">
        <f t="shared" si="7"/>
        <v/>
      </c>
      <c r="AE126" s="71"/>
      <c r="AF126" s="71"/>
      <c r="AG126" s="74"/>
      <c r="AH126" s="74"/>
      <c r="AI126" s="74"/>
      <c r="AJ126" s="74"/>
      <c r="AK126" s="149" t="e">
        <f t="shared" si="5"/>
        <v>#VALUE!</v>
      </c>
      <c r="AL126" s="150" t="str">
        <f>IF(OR(AA126="Preventivo",AA126="Detectivo"),((V122-AL122-AL123-AL124-AL125)*AK126),"0")</f>
        <v>0</v>
      </c>
      <c r="AM126" s="318" t="str">
        <f>IF(AND(AA126="Correctivo",N122="Gestión"),((W122-AM122-AM123-AM124-AM125)*AK126),"0")</f>
        <v>0</v>
      </c>
      <c r="AN126" s="498"/>
      <c r="AO126" s="493"/>
      <c r="AP126" s="493"/>
      <c r="AQ126" s="490"/>
      <c r="AR126" s="495"/>
      <c r="AS126" s="96"/>
      <c r="AT126" s="505"/>
      <c r="AU126" s="508"/>
      <c r="AV126" s="495"/>
      <c r="AW126" s="91"/>
      <c r="AX126" s="96"/>
      <c r="AY126" s="91"/>
      <c r="AZ126" s="490"/>
      <c r="BA126" s="490"/>
      <c r="BB126" s="490"/>
      <c r="BC126" s="490"/>
      <c r="BD126" s="91"/>
      <c r="BE126" s="96"/>
      <c r="BF126" s="91"/>
      <c r="BG126" s="490"/>
      <c r="BH126" s="490"/>
      <c r="BI126" s="490"/>
      <c r="BJ126" s="490"/>
      <c r="BK126" s="91"/>
      <c r="BL126" s="96"/>
      <c r="BM126" s="91"/>
      <c r="BN126" s="490"/>
      <c r="BO126" s="490"/>
      <c r="BP126" s="490"/>
      <c r="BQ126" s="490"/>
      <c r="BR126" s="91"/>
      <c r="BS126" s="96"/>
      <c r="BT126" s="91"/>
      <c r="BU126" s="490"/>
      <c r="BV126" s="490"/>
      <c r="BW126" s="490"/>
      <c r="BX126" s="490"/>
      <c r="BY126" s="490"/>
    </row>
    <row r="127" spans="1:77" ht="16.5" hidden="1" customHeight="1" thickBot="1" x14ac:dyDescent="0.3">
      <c r="A127" s="509"/>
      <c r="B127" s="488" t="str">
        <f>IF(A127&lt;&gt;"",'CONTEXTO PROCESO'!$D$11," ")</f>
        <v xml:space="preserve"> </v>
      </c>
      <c r="C127" s="488" t="str">
        <f>IF(A127&lt;&gt;"",'CONTEXTO PROCESO'!$D$12," ")</f>
        <v xml:space="preserve"> </v>
      </c>
      <c r="D127" s="488"/>
      <c r="E127" s="92"/>
      <c r="F127" s="92"/>
      <c r="G127" s="488"/>
      <c r="H127" s="488"/>
      <c r="I127" s="488" t="str">
        <f>CONCATENATE(H127," por ", E127," debido a ",F127,",",F128,F129,F130,F131," ")</f>
        <v xml:space="preserve"> por  debido a , </v>
      </c>
      <c r="J127" s="488"/>
      <c r="K127" s="488"/>
      <c r="L127" s="488"/>
      <c r="M127" s="488"/>
      <c r="N127" s="488" t="str">
        <f>IF(AND(J127="Si",K127="Si",L127="Si",M127="Si"),"Corrupción_O_LA_FT",IF(AND(J127="",K127="",L127="",M127=""),"","Gestión"))</f>
        <v/>
      </c>
      <c r="O127" s="488"/>
      <c r="P127" s="514"/>
      <c r="Q127" s="517"/>
      <c r="R127" s="488" t="str">
        <f>IF(Q127=Hoja1!$C$22,Hoja1!$B$22,IF(Q127=Hoja1!C$23,Hoja1!$B$23,IF(Q127=Hoja1!$C$24,Hoja1!$B$24,IF(Q127=Hoja1!$C$25,Hoja1!$B$25,IF(Q127=Hoja1!$C$26,Hoja1!$B$26,IF(Q127=Hoja1!$C$27,Hoja1!$B$27,IF(Q127=Hoja1!C$28,Hoja1!$B$28,IF(Q127=Hoja1!$C$29,Hoja1!$B$29,IF(Q127=Hoja1!$C$30,Hoja1!$B$30,IF(Q127=Hoja1!$C$31,Hoja1!$B$31,""))))))))))</f>
        <v/>
      </c>
      <c r="S127" s="520" t="str">
        <f>IF(R127="Muy baja",20%,IF(R127="Rara Vez",20%,IF(R127="Baja",40%,IF(R127="Improbable",40%,IF(R127="Media",60%,IF(R127="Posible",60%,IF(R127="Alta",80%,IF(R127="Probable",80%,IF(R127="Muy alta",100%,IF(R127="Casi seguro",100%,""))))))))))</f>
        <v/>
      </c>
      <c r="T127" s="521" t="str">
        <f>IF(N127="Gestión",HYPERLINK("#"&amp;"Matriz_de_Riesgos!B$263","Clic para Calificar"),IF(N127="Corrupción_O_LA_FT",HYPERLINK("#"&amp;"Matriz_de_Riesgos!A$503","Clic para Calificar"),""))</f>
        <v/>
      </c>
      <c r="U127" s="524" t="str">
        <f>IF(N127="Corrupción_O_LA_FT",X612,E372)</f>
        <v/>
      </c>
      <c r="V127" s="527" t="str">
        <f>S127</f>
        <v/>
      </c>
      <c r="W127" s="528" t="str">
        <f>IF(U127="Catastrófico",100%,IF(U127="Mayor",80%,IF(U127="Moderado",60%,IF(U127="Menor",40%,IF(U127="Leve",20%,"")))))</f>
        <v/>
      </c>
      <c r="X127" s="531" t="e">
        <f>S127*W127</f>
        <v>#VALUE!</v>
      </c>
      <c r="Y127" s="488" t="str">
        <f>IF(OR(AND(V127&lt;=40%,W127&lt;=20%),AND(V127&lt;=20%,W127&lt;=40%)),"Bajo",IF(OR(AND(V127&gt;40%,V127&lt;=80%,W127&lt;=40%),AND(V127&gt;20%,V127&lt;=40%,W127&gt;20%,W127&lt;=40%),AND(V127&lt;=60%,W127&gt;40%,W127&lt;=60%)),"Moderado",IF(OR(AND(V127&gt;80%,W127&lt;=80%),AND(V127&gt;60%,V127&lt;=80%,W127&gt;40%,W127&lt;=80%),AND(V127&lt;=60%,W127&gt;60%,W127&lt;=80%)),"Alto",IF(AND(W127&gt;=80%,W127&lt;=100%),"Extremo",""))))</f>
        <v/>
      </c>
      <c r="Z127" s="286"/>
      <c r="AA127" s="72"/>
      <c r="AB127" s="73" t="str">
        <f t="shared" si="6"/>
        <v/>
      </c>
      <c r="AC127" s="72"/>
      <c r="AD127" s="73" t="str">
        <f t="shared" si="7"/>
        <v/>
      </c>
      <c r="AE127" s="71"/>
      <c r="AF127" s="71"/>
      <c r="AG127" s="74"/>
      <c r="AH127" s="74"/>
      <c r="AI127" s="74"/>
      <c r="AJ127" s="74"/>
      <c r="AK127" s="149" t="e">
        <f t="shared" si="5"/>
        <v>#VALUE!</v>
      </c>
      <c r="AL127" s="150" t="str">
        <f>IF(OR(AA127="Preventivo",AA127="Detectivo"),(V127*AK127),"0")</f>
        <v>0</v>
      </c>
      <c r="AM127" s="319" t="str">
        <f>IF(AND(AA127="Correctivo",N127="Gestión"),(W127*AK127),"0")</f>
        <v>0</v>
      </c>
      <c r="AN127" s="496" t="str">
        <f>IF(S127&lt;&gt;"",S127-SUM(AL127:AL131),"")</f>
        <v/>
      </c>
      <c r="AO127" s="492" t="str">
        <f>IF(W127&lt;&gt;"",W127-SUM(AM127:AM131),"")</f>
        <v/>
      </c>
      <c r="AP127" s="492" t="e">
        <f>AN127*AO127</f>
        <v>#VALUE!</v>
      </c>
      <c r="AQ127" s="488" t="str">
        <f>IF(OR(AND(AN127&lt;=40%,AO127&lt;=20%),AND(AN127&lt;=20%,AO127&lt;=40%)),"Bajo",IF(OR(AND(AN127&gt;40%,AN127&lt;=80%,AO127&lt;=40%),AND(AN127&gt;20%,AN127&lt;=40%,AO127&gt;20%,AO127&lt;=40%),AND(AN127&lt;=60%,AO127&gt;40%,AO127&lt;=60%)),"Moderado",IF(OR(AND(AN127&gt;80%,AO127&lt;=80%),AND(AN127&gt;60%,AN127&lt;=80%,AO127&gt;40%,AO127&lt;=80%),AND(AN127&lt;=60%,AO127&gt;60%,AO127&lt;=80%)),"Alto",IF(AND(AO127&gt;=80%,AO127&lt;=100%),"Extremo",""))))</f>
        <v/>
      </c>
      <c r="AR127" s="488" t="str">
        <f>IF(AQ127="Bajo","Asumir",IF(AQ127="Moderado","Reducir (Mitigar)",IF(AQ127="Alto","Reducir (Mitigar) o Reducir (Transferir) o Evitar ",IF(AQ127="Extremo","Reducir (Mitigar) o Reducir (Transferir) o Evitar "," "))))</f>
        <v xml:space="preserve"> </v>
      </c>
      <c r="AS127" s="93"/>
      <c r="AT127" s="503"/>
      <c r="AU127" s="506"/>
      <c r="AV127" s="488"/>
      <c r="AW127" s="89"/>
      <c r="AX127" s="93"/>
      <c r="AY127" s="89"/>
      <c r="AZ127" s="488"/>
      <c r="BA127" s="488"/>
      <c r="BB127" s="488"/>
      <c r="BC127" s="488"/>
      <c r="BD127" s="89"/>
      <c r="BE127" s="93"/>
      <c r="BF127" s="89"/>
      <c r="BG127" s="488"/>
      <c r="BH127" s="488"/>
      <c r="BI127" s="488"/>
      <c r="BJ127" s="488"/>
      <c r="BK127" s="89"/>
      <c r="BL127" s="93"/>
      <c r="BM127" s="89"/>
      <c r="BN127" s="488"/>
      <c r="BO127" s="488"/>
      <c r="BP127" s="488"/>
      <c r="BQ127" s="488"/>
      <c r="BR127" s="89"/>
      <c r="BS127" s="93"/>
      <c r="BT127" s="89"/>
      <c r="BU127" s="488"/>
      <c r="BV127" s="488"/>
      <c r="BW127" s="488"/>
      <c r="BX127" s="488"/>
      <c r="BY127" s="488"/>
    </row>
    <row r="128" spans="1:77" ht="16.5" hidden="1" customHeight="1" thickBot="1" x14ac:dyDescent="0.3">
      <c r="A128" s="510"/>
      <c r="B128" s="489"/>
      <c r="C128" s="489"/>
      <c r="D128" s="499"/>
      <c r="E128" s="72"/>
      <c r="F128" s="72"/>
      <c r="G128" s="489"/>
      <c r="H128" s="489"/>
      <c r="I128" s="489"/>
      <c r="J128" s="489"/>
      <c r="K128" s="489"/>
      <c r="L128" s="489"/>
      <c r="M128" s="489"/>
      <c r="N128" s="489"/>
      <c r="O128" s="489"/>
      <c r="P128" s="515"/>
      <c r="Q128" s="518"/>
      <c r="R128" s="489"/>
      <c r="S128" s="489"/>
      <c r="T128" s="522"/>
      <c r="U128" s="525"/>
      <c r="V128" s="525"/>
      <c r="W128" s="529"/>
      <c r="X128" s="532"/>
      <c r="Y128" s="489"/>
      <c r="Z128" s="286"/>
      <c r="AA128" s="72"/>
      <c r="AB128" s="73" t="str">
        <f t="shared" si="6"/>
        <v/>
      </c>
      <c r="AC128" s="72"/>
      <c r="AD128" s="73" t="str">
        <f t="shared" si="7"/>
        <v/>
      </c>
      <c r="AE128" s="71"/>
      <c r="AF128" s="71"/>
      <c r="AG128" s="74"/>
      <c r="AH128" s="74"/>
      <c r="AI128" s="74"/>
      <c r="AJ128" s="74"/>
      <c r="AK128" s="149" t="e">
        <f t="shared" si="5"/>
        <v>#VALUE!</v>
      </c>
      <c r="AL128" s="150" t="str">
        <f>IF(OR(AA128="Preventivo",AA128="Detectivo"),((V127-AL127)*AK128),"0")</f>
        <v>0</v>
      </c>
      <c r="AM128" s="316" t="str">
        <f>IF(AND(AA128="Correctivo",N127="Gestión"),((W127-AM127)*AK128),"0")</f>
        <v>0</v>
      </c>
      <c r="AN128" s="497"/>
      <c r="AO128" s="489"/>
      <c r="AP128" s="489"/>
      <c r="AQ128" s="489"/>
      <c r="AR128" s="494"/>
      <c r="AS128" s="95"/>
      <c r="AT128" s="504"/>
      <c r="AU128" s="507"/>
      <c r="AV128" s="494"/>
      <c r="AW128" s="90"/>
      <c r="AX128" s="95"/>
      <c r="AY128" s="90"/>
      <c r="AZ128" s="489"/>
      <c r="BA128" s="489"/>
      <c r="BB128" s="489"/>
      <c r="BC128" s="489"/>
      <c r="BD128" s="90"/>
      <c r="BE128" s="95"/>
      <c r="BF128" s="90"/>
      <c r="BG128" s="489"/>
      <c r="BH128" s="489"/>
      <c r="BI128" s="489"/>
      <c r="BJ128" s="489"/>
      <c r="BK128" s="90"/>
      <c r="BL128" s="95"/>
      <c r="BM128" s="90"/>
      <c r="BN128" s="489"/>
      <c r="BO128" s="489"/>
      <c r="BP128" s="489"/>
      <c r="BQ128" s="489"/>
      <c r="BR128" s="90"/>
      <c r="BS128" s="95"/>
      <c r="BT128" s="90"/>
      <c r="BU128" s="489"/>
      <c r="BV128" s="489"/>
      <c r="BW128" s="489"/>
      <c r="BX128" s="489"/>
      <c r="BY128" s="489"/>
    </row>
    <row r="129" spans="1:77" ht="16.5" hidden="1" customHeight="1" thickBot="1" x14ac:dyDescent="0.3">
      <c r="A129" s="510"/>
      <c r="B129" s="489"/>
      <c r="C129" s="489"/>
      <c r="D129" s="499"/>
      <c r="E129" s="72"/>
      <c r="F129" s="72"/>
      <c r="G129" s="489"/>
      <c r="H129" s="489"/>
      <c r="I129" s="489"/>
      <c r="J129" s="489"/>
      <c r="K129" s="489"/>
      <c r="L129" s="489"/>
      <c r="M129" s="489"/>
      <c r="N129" s="489"/>
      <c r="O129" s="489"/>
      <c r="P129" s="515"/>
      <c r="Q129" s="518"/>
      <c r="R129" s="489"/>
      <c r="S129" s="489"/>
      <c r="T129" s="522"/>
      <c r="U129" s="525"/>
      <c r="V129" s="525"/>
      <c r="W129" s="529"/>
      <c r="X129" s="532"/>
      <c r="Y129" s="489"/>
      <c r="Z129" s="286"/>
      <c r="AA129" s="72"/>
      <c r="AB129" s="73" t="str">
        <f t="shared" si="6"/>
        <v/>
      </c>
      <c r="AC129" s="72"/>
      <c r="AD129" s="73" t="str">
        <f t="shared" si="7"/>
        <v/>
      </c>
      <c r="AE129" s="71"/>
      <c r="AF129" s="71"/>
      <c r="AG129" s="74"/>
      <c r="AH129" s="74"/>
      <c r="AI129" s="74"/>
      <c r="AJ129" s="74"/>
      <c r="AK129" s="149" t="e">
        <f t="shared" si="5"/>
        <v>#VALUE!</v>
      </c>
      <c r="AL129" s="150" t="str">
        <f>IF(OR(AA129="Preventivo",AA129="Detectivo"),((V127-AL127-AL128)*AK129),"0")</f>
        <v>0</v>
      </c>
      <c r="AM129" s="317" t="str">
        <f>IF(AND(AA129="Correctivo",N127="Gestión"),((W127-AM127-AM128)*AK129),"0")</f>
        <v>0</v>
      </c>
      <c r="AN129" s="497"/>
      <c r="AO129" s="489"/>
      <c r="AP129" s="489"/>
      <c r="AQ129" s="489"/>
      <c r="AR129" s="494"/>
      <c r="AS129" s="95"/>
      <c r="AT129" s="504"/>
      <c r="AU129" s="507"/>
      <c r="AV129" s="494"/>
      <c r="AW129" s="90"/>
      <c r="AX129" s="95"/>
      <c r="AY129" s="90"/>
      <c r="AZ129" s="489"/>
      <c r="BA129" s="489"/>
      <c r="BB129" s="489"/>
      <c r="BC129" s="489"/>
      <c r="BD129" s="90"/>
      <c r="BE129" s="95"/>
      <c r="BF129" s="90"/>
      <c r="BG129" s="489"/>
      <c r="BH129" s="489"/>
      <c r="BI129" s="489"/>
      <c r="BJ129" s="489"/>
      <c r="BK129" s="90"/>
      <c r="BL129" s="95"/>
      <c r="BM129" s="90"/>
      <c r="BN129" s="489"/>
      <c r="BO129" s="489"/>
      <c r="BP129" s="489"/>
      <c r="BQ129" s="489"/>
      <c r="BR129" s="90"/>
      <c r="BS129" s="95"/>
      <c r="BT129" s="90"/>
      <c r="BU129" s="489"/>
      <c r="BV129" s="489"/>
      <c r="BW129" s="489"/>
      <c r="BX129" s="489"/>
      <c r="BY129" s="489"/>
    </row>
    <row r="130" spans="1:77" ht="16.5" hidden="1" customHeight="1" thickBot="1" x14ac:dyDescent="0.3">
      <c r="A130" s="510"/>
      <c r="B130" s="489"/>
      <c r="C130" s="489"/>
      <c r="D130" s="499"/>
      <c r="E130" s="72"/>
      <c r="F130" s="72"/>
      <c r="G130" s="489"/>
      <c r="H130" s="489"/>
      <c r="I130" s="489"/>
      <c r="J130" s="489"/>
      <c r="K130" s="489"/>
      <c r="L130" s="489"/>
      <c r="M130" s="489"/>
      <c r="N130" s="489"/>
      <c r="O130" s="489"/>
      <c r="P130" s="515"/>
      <c r="Q130" s="518"/>
      <c r="R130" s="489"/>
      <c r="S130" s="489"/>
      <c r="T130" s="522"/>
      <c r="U130" s="525"/>
      <c r="V130" s="525"/>
      <c r="W130" s="529"/>
      <c r="X130" s="532"/>
      <c r="Y130" s="489"/>
      <c r="Z130" s="286"/>
      <c r="AA130" s="72"/>
      <c r="AB130" s="73" t="str">
        <f t="shared" si="6"/>
        <v/>
      </c>
      <c r="AC130" s="72"/>
      <c r="AD130" s="73" t="str">
        <f t="shared" si="7"/>
        <v/>
      </c>
      <c r="AE130" s="71"/>
      <c r="AF130" s="71"/>
      <c r="AG130" s="74"/>
      <c r="AH130" s="74"/>
      <c r="AI130" s="74"/>
      <c r="AJ130" s="74"/>
      <c r="AK130" s="149" t="e">
        <f t="shared" si="5"/>
        <v>#VALUE!</v>
      </c>
      <c r="AL130" s="150" t="str">
        <f>IF(OR(AA130="Preventivo",AA130="Detectivo"),((V127-AL127-AL128-AL129)*AK130),"0")</f>
        <v>0</v>
      </c>
      <c r="AM130" s="316" t="str">
        <f>IF(AND(AA130="Correctivo",N127="Gestión"),((W127-AM127-AM128-AM129)*AK130),"0")</f>
        <v>0</v>
      </c>
      <c r="AN130" s="497"/>
      <c r="AO130" s="489"/>
      <c r="AP130" s="489"/>
      <c r="AQ130" s="489"/>
      <c r="AR130" s="494"/>
      <c r="AS130" s="95"/>
      <c r="AT130" s="504"/>
      <c r="AU130" s="507"/>
      <c r="AV130" s="494"/>
      <c r="AW130" s="90"/>
      <c r="AX130" s="95"/>
      <c r="AY130" s="90"/>
      <c r="AZ130" s="489"/>
      <c r="BA130" s="489"/>
      <c r="BB130" s="489"/>
      <c r="BC130" s="489"/>
      <c r="BD130" s="90"/>
      <c r="BE130" s="95"/>
      <c r="BF130" s="90"/>
      <c r="BG130" s="489"/>
      <c r="BH130" s="489"/>
      <c r="BI130" s="489"/>
      <c r="BJ130" s="489"/>
      <c r="BK130" s="90"/>
      <c r="BL130" s="95"/>
      <c r="BM130" s="90"/>
      <c r="BN130" s="489"/>
      <c r="BO130" s="489"/>
      <c r="BP130" s="489"/>
      <c r="BQ130" s="489"/>
      <c r="BR130" s="90"/>
      <c r="BS130" s="95"/>
      <c r="BT130" s="90"/>
      <c r="BU130" s="489"/>
      <c r="BV130" s="489"/>
      <c r="BW130" s="489"/>
      <c r="BX130" s="489"/>
      <c r="BY130" s="489"/>
    </row>
    <row r="131" spans="1:77" ht="16.5" hidden="1" customHeight="1" thickBot="1" x14ac:dyDescent="0.3">
      <c r="A131" s="511"/>
      <c r="B131" s="490"/>
      <c r="C131" s="490"/>
      <c r="D131" s="500"/>
      <c r="E131" s="96"/>
      <c r="F131" s="96"/>
      <c r="G131" s="490"/>
      <c r="H131" s="490"/>
      <c r="I131" s="490"/>
      <c r="J131" s="490"/>
      <c r="K131" s="490"/>
      <c r="L131" s="490"/>
      <c r="M131" s="490"/>
      <c r="N131" s="490"/>
      <c r="O131" s="490"/>
      <c r="P131" s="516"/>
      <c r="Q131" s="519"/>
      <c r="R131" s="490"/>
      <c r="S131" s="490"/>
      <c r="T131" s="523"/>
      <c r="U131" s="526"/>
      <c r="V131" s="526"/>
      <c r="W131" s="530"/>
      <c r="X131" s="533"/>
      <c r="Y131" s="490"/>
      <c r="Z131" s="286"/>
      <c r="AA131" s="72"/>
      <c r="AB131" s="73" t="str">
        <f t="shared" si="6"/>
        <v/>
      </c>
      <c r="AC131" s="72"/>
      <c r="AD131" s="73" t="str">
        <f t="shared" si="7"/>
        <v/>
      </c>
      <c r="AE131" s="71"/>
      <c r="AF131" s="71"/>
      <c r="AG131" s="74"/>
      <c r="AH131" s="74"/>
      <c r="AI131" s="74"/>
      <c r="AJ131" s="74"/>
      <c r="AK131" s="149" t="e">
        <f t="shared" si="5"/>
        <v>#VALUE!</v>
      </c>
      <c r="AL131" s="150" t="str">
        <f>IF(OR(AA131="Preventivo",AA131="Detectivo"),((V127-AL127-AL128-AL129-AL130)*AK131),"0")</f>
        <v>0</v>
      </c>
      <c r="AM131" s="318" t="str">
        <f>IF(AND(AA131="Correctivo",N127="Gestión"),((W127-AM127-AM128-AM129-AM130)*AK131),"0")</f>
        <v>0</v>
      </c>
      <c r="AN131" s="498"/>
      <c r="AO131" s="493"/>
      <c r="AP131" s="493"/>
      <c r="AQ131" s="490"/>
      <c r="AR131" s="495"/>
      <c r="AS131" s="96"/>
      <c r="AT131" s="505"/>
      <c r="AU131" s="508"/>
      <c r="AV131" s="495"/>
      <c r="AW131" s="91"/>
      <c r="AX131" s="96"/>
      <c r="AY131" s="91"/>
      <c r="AZ131" s="490"/>
      <c r="BA131" s="490"/>
      <c r="BB131" s="490"/>
      <c r="BC131" s="490"/>
      <c r="BD131" s="91"/>
      <c r="BE131" s="96"/>
      <c r="BF131" s="91"/>
      <c r="BG131" s="490"/>
      <c r="BH131" s="490"/>
      <c r="BI131" s="490"/>
      <c r="BJ131" s="490"/>
      <c r="BK131" s="91"/>
      <c r="BL131" s="96"/>
      <c r="BM131" s="91"/>
      <c r="BN131" s="490"/>
      <c r="BO131" s="490"/>
      <c r="BP131" s="490"/>
      <c r="BQ131" s="490"/>
      <c r="BR131" s="91"/>
      <c r="BS131" s="96"/>
      <c r="BT131" s="91"/>
      <c r="BU131" s="490"/>
      <c r="BV131" s="490"/>
      <c r="BW131" s="490"/>
      <c r="BX131" s="490"/>
      <c r="BY131" s="490"/>
    </row>
    <row r="132" spans="1:77" ht="16.5" hidden="1" customHeight="1" thickBot="1" x14ac:dyDescent="0.3">
      <c r="A132" s="509"/>
      <c r="B132" s="488" t="str">
        <f>IF(A132&lt;&gt;"",'CONTEXTO PROCESO'!$D$11," ")</f>
        <v xml:space="preserve"> </v>
      </c>
      <c r="C132" s="488" t="str">
        <f>IF(A132&lt;&gt;"",'CONTEXTO PROCESO'!$D$12," ")</f>
        <v xml:space="preserve"> </v>
      </c>
      <c r="D132" s="488"/>
      <c r="E132" s="92"/>
      <c r="F132" s="92"/>
      <c r="G132" s="488"/>
      <c r="H132" s="488"/>
      <c r="I132" s="488" t="str">
        <f>CONCATENATE(H132," por ", E132," debido a ",F132,",",F133,F134,F135,F136," ")</f>
        <v xml:space="preserve"> por  debido a , </v>
      </c>
      <c r="J132" s="488"/>
      <c r="K132" s="488"/>
      <c r="L132" s="488"/>
      <c r="M132" s="488"/>
      <c r="N132" s="488" t="str">
        <f>IF(AND(J132="Si",K132="Si",L132="Si",M132="Si"),"Corrupción_O_LA_FT",IF(AND(J132="",K132="",L132="",M132=""),"","Gestión"))</f>
        <v/>
      </c>
      <c r="O132" s="488"/>
      <c r="P132" s="514"/>
      <c r="Q132" s="517"/>
      <c r="R132" s="488" t="str">
        <f>IF(Q132=Hoja1!$C$22,Hoja1!$B$22,IF(Q132=Hoja1!C$23,Hoja1!$B$23,IF(Q132=Hoja1!$C$24,Hoja1!$B$24,IF(Q132=Hoja1!$C$25,Hoja1!$B$25,IF(Q132=Hoja1!$C$26,Hoja1!$B$26,IF(Q132=Hoja1!$C$27,Hoja1!$B$27,IF(Q132=Hoja1!C$28,Hoja1!$B$28,IF(Q132=Hoja1!$C$29,Hoja1!$B$29,IF(Q132=Hoja1!$C$30,Hoja1!$B$30,IF(Q132=Hoja1!$C$31,Hoja1!$B$31,""))))))))))</f>
        <v/>
      </c>
      <c r="S132" s="520" t="str">
        <f>IF(R132="Muy baja",20%,IF(R132="Rara Vez",20%,IF(R132="Baja",40%,IF(R132="Improbable",40%,IF(R132="Media",60%,IF(R132="Posible",60%,IF(R132="Alta",80%,IF(R132="Probable",80%,IF(R132="Muy alta",100%,IF(R132="Casi seguro",100%,""))))))))))</f>
        <v/>
      </c>
      <c r="T132" s="521" t="str">
        <f>IF(N132="Gestión",HYPERLINK("#"&amp;"Matriz_de_Riesgos!B$263","Clic para Calificar"),IF(N132="Corrupción_O_LA_FT",HYPERLINK("#"&amp;"Matriz_de_Riesgos!A$503","Clic para Calificar"),""))</f>
        <v/>
      </c>
      <c r="U132" s="524" t="str">
        <f>IF(N132="Corrupción_O_LA_FT",X617,E377)</f>
        <v/>
      </c>
      <c r="V132" s="527" t="str">
        <f>S132</f>
        <v/>
      </c>
      <c r="W132" s="528" t="str">
        <f>IF(U132="Catastrófico",100%,IF(U132="Mayor",80%,IF(U132="Moderado",60%,IF(U132="Menor",40%,IF(U132="Leve",20%,"")))))</f>
        <v/>
      </c>
      <c r="X132" s="531" t="e">
        <f>S132*W132</f>
        <v>#VALUE!</v>
      </c>
      <c r="Y132" s="488" t="str">
        <f>IF(OR(AND(V132&lt;=40%,W132&lt;=20%),AND(V132&lt;=20%,W132&lt;=40%)),"Bajo",IF(OR(AND(V132&gt;40%,V132&lt;=80%,W132&lt;=40%),AND(V132&gt;20%,V132&lt;=40%,W132&gt;20%,W132&lt;=40%),AND(V132&lt;=60%,W132&gt;40%,W132&lt;=60%)),"Moderado",IF(OR(AND(V132&gt;80%,W132&lt;=80%),AND(V132&gt;60%,V132&lt;=80%,W132&gt;40%,W132&lt;=80%),AND(V132&lt;=60%,W132&gt;60%,W132&lt;=80%)),"Alto",IF(AND(W132&gt;=80%,W132&lt;=100%),"Extremo",""))))</f>
        <v/>
      </c>
      <c r="Z132" s="286"/>
      <c r="AA132" s="72"/>
      <c r="AB132" s="73" t="str">
        <f t="shared" si="6"/>
        <v/>
      </c>
      <c r="AC132" s="72"/>
      <c r="AD132" s="73" t="str">
        <f t="shared" si="7"/>
        <v/>
      </c>
      <c r="AE132" s="71"/>
      <c r="AF132" s="71"/>
      <c r="AG132" s="74"/>
      <c r="AH132" s="74"/>
      <c r="AI132" s="74"/>
      <c r="AJ132" s="74"/>
      <c r="AK132" s="149" t="e">
        <f t="shared" si="5"/>
        <v>#VALUE!</v>
      </c>
      <c r="AL132" s="150" t="str">
        <f>IF(OR(AA132="Preventivo",AA132="Detectivo"),(V132*AK132),"0")</f>
        <v>0</v>
      </c>
      <c r="AM132" s="319" t="str">
        <f>IF(AND(AA132="Correctivo",N132="Gestión"),(W132*AK132),"0")</f>
        <v>0</v>
      </c>
      <c r="AN132" s="496" t="str">
        <f>IF(S132&lt;&gt;"",S132-SUM(AL132:AL136),"")</f>
        <v/>
      </c>
      <c r="AO132" s="492" t="str">
        <f>IF(W132&lt;&gt;"",W132-SUM(AM132:AM136),"")</f>
        <v/>
      </c>
      <c r="AP132" s="492" t="e">
        <f>AN132*AO132</f>
        <v>#VALUE!</v>
      </c>
      <c r="AQ132" s="488" t="str">
        <f>IF(OR(AND(AN132&lt;=40%,AO132&lt;=20%),AND(AN132&lt;=20%,AO132&lt;=40%)),"Bajo",IF(OR(AND(AN132&gt;40%,AN132&lt;=80%,AO132&lt;=40%),AND(AN132&gt;20%,AN132&lt;=40%,AO132&gt;20%,AO132&lt;=40%),AND(AN132&lt;=60%,AO132&gt;40%,AO132&lt;=60%)),"Moderado",IF(OR(AND(AN132&gt;80%,AO132&lt;=80%),AND(AN132&gt;60%,AN132&lt;=80%,AO132&gt;40%,AO132&lt;=80%),AND(AN132&lt;=60%,AO132&gt;60%,AO132&lt;=80%)),"Alto",IF(AND(AO132&gt;=80%,AO132&lt;=100%),"Extremo",""))))</f>
        <v/>
      </c>
      <c r="AR132" s="488" t="str">
        <f>IF(AQ132="Bajo","Asumir",IF(AQ132="Moderado","Reducir (Mitigar)",IF(AQ132="Alto","Reducir (Mitigar) o Reducir (Transferir) o Evitar ",IF(AQ132="Extremo","Reducir (Mitigar) o Reducir (Transferir) o Evitar "," "))))</f>
        <v xml:space="preserve"> </v>
      </c>
      <c r="AS132" s="93"/>
      <c r="AT132" s="503"/>
      <c r="AU132" s="506"/>
      <c r="AV132" s="488"/>
      <c r="AW132" s="89"/>
      <c r="AX132" s="93"/>
      <c r="AY132" s="89"/>
      <c r="AZ132" s="488"/>
      <c r="BA132" s="488"/>
      <c r="BB132" s="488"/>
      <c r="BC132" s="488"/>
      <c r="BD132" s="89"/>
      <c r="BE132" s="93"/>
      <c r="BF132" s="89"/>
      <c r="BG132" s="488"/>
      <c r="BH132" s="488"/>
      <c r="BI132" s="488"/>
      <c r="BJ132" s="488"/>
      <c r="BK132" s="89"/>
      <c r="BL132" s="93"/>
      <c r="BM132" s="89"/>
      <c r="BN132" s="488"/>
      <c r="BO132" s="488"/>
      <c r="BP132" s="488"/>
      <c r="BQ132" s="488"/>
      <c r="BR132" s="89"/>
      <c r="BS132" s="93"/>
      <c r="BT132" s="89"/>
      <c r="BU132" s="488"/>
      <c r="BV132" s="488"/>
      <c r="BW132" s="488"/>
      <c r="BX132" s="488"/>
      <c r="BY132" s="488"/>
    </row>
    <row r="133" spans="1:77" ht="16.5" hidden="1" customHeight="1" thickBot="1" x14ac:dyDescent="0.3">
      <c r="A133" s="510"/>
      <c r="B133" s="489"/>
      <c r="C133" s="489"/>
      <c r="D133" s="489"/>
      <c r="E133" s="72"/>
      <c r="F133" s="72"/>
      <c r="G133" s="489"/>
      <c r="H133" s="489"/>
      <c r="I133" s="489"/>
      <c r="J133" s="489"/>
      <c r="K133" s="489"/>
      <c r="L133" s="489"/>
      <c r="M133" s="489"/>
      <c r="N133" s="489"/>
      <c r="O133" s="489"/>
      <c r="P133" s="515"/>
      <c r="Q133" s="518"/>
      <c r="R133" s="489"/>
      <c r="S133" s="489"/>
      <c r="T133" s="522"/>
      <c r="U133" s="525"/>
      <c r="V133" s="525"/>
      <c r="W133" s="529"/>
      <c r="X133" s="532"/>
      <c r="Y133" s="489"/>
      <c r="Z133" s="286"/>
      <c r="AA133" s="72"/>
      <c r="AB133" s="73" t="str">
        <f t="shared" si="6"/>
        <v/>
      </c>
      <c r="AC133" s="72"/>
      <c r="AD133" s="73" t="str">
        <f t="shared" si="7"/>
        <v/>
      </c>
      <c r="AE133" s="71"/>
      <c r="AF133" s="71"/>
      <c r="AG133" s="74"/>
      <c r="AH133" s="74"/>
      <c r="AI133" s="74"/>
      <c r="AJ133" s="74"/>
      <c r="AK133" s="149" t="e">
        <f t="shared" si="5"/>
        <v>#VALUE!</v>
      </c>
      <c r="AL133" s="150" t="str">
        <f>IF(OR(AA133="Preventivo",AA133="Detectivo"),((V132-AL132)*AK133),"0")</f>
        <v>0</v>
      </c>
      <c r="AM133" s="316" t="str">
        <f>IF(AND(AA133="Correctivo",N132="Gestión"),((W132-AM132)*AK133),"0")</f>
        <v>0</v>
      </c>
      <c r="AN133" s="497"/>
      <c r="AO133" s="489"/>
      <c r="AP133" s="489"/>
      <c r="AQ133" s="489"/>
      <c r="AR133" s="494"/>
      <c r="AS133" s="95"/>
      <c r="AT133" s="504"/>
      <c r="AU133" s="507"/>
      <c r="AV133" s="494"/>
      <c r="AW133" s="90"/>
      <c r="AX133" s="95"/>
      <c r="AY133" s="90"/>
      <c r="AZ133" s="489"/>
      <c r="BA133" s="489"/>
      <c r="BB133" s="489"/>
      <c r="BC133" s="489"/>
      <c r="BD133" s="90"/>
      <c r="BE133" s="95"/>
      <c r="BF133" s="90"/>
      <c r="BG133" s="489"/>
      <c r="BH133" s="489"/>
      <c r="BI133" s="489"/>
      <c r="BJ133" s="489"/>
      <c r="BK133" s="90"/>
      <c r="BL133" s="95"/>
      <c r="BM133" s="90"/>
      <c r="BN133" s="489"/>
      <c r="BO133" s="489"/>
      <c r="BP133" s="489"/>
      <c r="BQ133" s="489"/>
      <c r="BR133" s="90"/>
      <c r="BS133" s="95"/>
      <c r="BT133" s="90"/>
      <c r="BU133" s="489"/>
      <c r="BV133" s="489"/>
      <c r="BW133" s="489"/>
      <c r="BX133" s="489"/>
      <c r="BY133" s="489"/>
    </row>
    <row r="134" spans="1:77" ht="16.5" hidden="1" customHeight="1" thickBot="1" x14ac:dyDescent="0.3">
      <c r="A134" s="510"/>
      <c r="B134" s="489"/>
      <c r="C134" s="489"/>
      <c r="D134" s="489"/>
      <c r="E134" s="72"/>
      <c r="F134" s="72"/>
      <c r="G134" s="489"/>
      <c r="H134" s="489"/>
      <c r="I134" s="489"/>
      <c r="J134" s="489"/>
      <c r="K134" s="489"/>
      <c r="L134" s="489"/>
      <c r="M134" s="489"/>
      <c r="N134" s="489"/>
      <c r="O134" s="489"/>
      <c r="P134" s="515"/>
      <c r="Q134" s="518"/>
      <c r="R134" s="489"/>
      <c r="S134" s="489"/>
      <c r="T134" s="522"/>
      <c r="U134" s="525"/>
      <c r="V134" s="525"/>
      <c r="W134" s="529"/>
      <c r="X134" s="532"/>
      <c r="Y134" s="489"/>
      <c r="Z134" s="286"/>
      <c r="AA134" s="72"/>
      <c r="AB134" s="73" t="str">
        <f t="shared" si="6"/>
        <v/>
      </c>
      <c r="AC134" s="72"/>
      <c r="AD134" s="73" t="str">
        <f t="shared" si="7"/>
        <v/>
      </c>
      <c r="AE134" s="71"/>
      <c r="AF134" s="71"/>
      <c r="AG134" s="74"/>
      <c r="AH134" s="74"/>
      <c r="AI134" s="74"/>
      <c r="AJ134" s="74"/>
      <c r="AK134" s="149" t="e">
        <f t="shared" si="5"/>
        <v>#VALUE!</v>
      </c>
      <c r="AL134" s="150" t="str">
        <f>IF(OR(AA134="Preventivo",AA134="Detectivo"),((V132-AL132-AL133)*AK134),"0")</f>
        <v>0</v>
      </c>
      <c r="AM134" s="317" t="str">
        <f>IF(AND(AA134="Correctivo",N132="Gestión"),((W132-AM132-AM133)*AK134),"0")</f>
        <v>0</v>
      </c>
      <c r="AN134" s="497"/>
      <c r="AO134" s="489"/>
      <c r="AP134" s="489"/>
      <c r="AQ134" s="489"/>
      <c r="AR134" s="494"/>
      <c r="AS134" s="95"/>
      <c r="AT134" s="504"/>
      <c r="AU134" s="507"/>
      <c r="AV134" s="494"/>
      <c r="AW134" s="90"/>
      <c r="AX134" s="95"/>
      <c r="AY134" s="90"/>
      <c r="AZ134" s="489"/>
      <c r="BA134" s="489"/>
      <c r="BB134" s="489"/>
      <c r="BC134" s="489"/>
      <c r="BD134" s="90"/>
      <c r="BE134" s="95"/>
      <c r="BF134" s="90"/>
      <c r="BG134" s="489"/>
      <c r="BH134" s="489"/>
      <c r="BI134" s="489"/>
      <c r="BJ134" s="489"/>
      <c r="BK134" s="90"/>
      <c r="BL134" s="95"/>
      <c r="BM134" s="90"/>
      <c r="BN134" s="489"/>
      <c r="BO134" s="489"/>
      <c r="BP134" s="489"/>
      <c r="BQ134" s="489"/>
      <c r="BR134" s="90"/>
      <c r="BS134" s="95"/>
      <c r="BT134" s="90"/>
      <c r="BU134" s="489"/>
      <c r="BV134" s="489"/>
      <c r="BW134" s="489"/>
      <c r="BX134" s="489"/>
      <c r="BY134" s="489"/>
    </row>
    <row r="135" spans="1:77" ht="16.5" hidden="1" customHeight="1" thickBot="1" x14ac:dyDescent="0.3">
      <c r="A135" s="510"/>
      <c r="B135" s="489"/>
      <c r="C135" s="489"/>
      <c r="D135" s="489"/>
      <c r="E135" s="72"/>
      <c r="F135" s="72"/>
      <c r="G135" s="489"/>
      <c r="H135" s="489"/>
      <c r="I135" s="489"/>
      <c r="J135" s="489"/>
      <c r="K135" s="489"/>
      <c r="L135" s="489"/>
      <c r="M135" s="489"/>
      <c r="N135" s="489"/>
      <c r="O135" s="489"/>
      <c r="P135" s="515"/>
      <c r="Q135" s="518"/>
      <c r="R135" s="489"/>
      <c r="S135" s="489"/>
      <c r="T135" s="522"/>
      <c r="U135" s="525"/>
      <c r="V135" s="525"/>
      <c r="W135" s="529"/>
      <c r="X135" s="532"/>
      <c r="Y135" s="489"/>
      <c r="Z135" s="286"/>
      <c r="AA135" s="72"/>
      <c r="AB135" s="73" t="str">
        <f t="shared" si="6"/>
        <v/>
      </c>
      <c r="AC135" s="72"/>
      <c r="AD135" s="73" t="str">
        <f t="shared" si="7"/>
        <v/>
      </c>
      <c r="AE135" s="71"/>
      <c r="AF135" s="71"/>
      <c r="AG135" s="74"/>
      <c r="AH135" s="74"/>
      <c r="AI135" s="74"/>
      <c r="AJ135" s="74"/>
      <c r="AK135" s="149" t="e">
        <f t="shared" si="5"/>
        <v>#VALUE!</v>
      </c>
      <c r="AL135" s="150" t="str">
        <f>IF(OR(AA135="Preventivo",AA135="Detectivo"),((V132-AL132-AL133-AL134)*AK135),"0")</f>
        <v>0</v>
      </c>
      <c r="AM135" s="316" t="str">
        <f>IF(AND(AA135="Correctivo",N132="Gestión"),((W132-AM132-AM133-AM134)*AK135),"0")</f>
        <v>0</v>
      </c>
      <c r="AN135" s="497"/>
      <c r="AO135" s="489"/>
      <c r="AP135" s="489"/>
      <c r="AQ135" s="489"/>
      <c r="AR135" s="494"/>
      <c r="AS135" s="95"/>
      <c r="AT135" s="504"/>
      <c r="AU135" s="507"/>
      <c r="AV135" s="494"/>
      <c r="AW135" s="90"/>
      <c r="AX135" s="95"/>
      <c r="AY135" s="90"/>
      <c r="AZ135" s="489"/>
      <c r="BA135" s="489"/>
      <c r="BB135" s="489"/>
      <c r="BC135" s="489"/>
      <c r="BD135" s="90"/>
      <c r="BE135" s="95"/>
      <c r="BF135" s="90"/>
      <c r="BG135" s="489"/>
      <c r="BH135" s="489"/>
      <c r="BI135" s="489"/>
      <c r="BJ135" s="489"/>
      <c r="BK135" s="90"/>
      <c r="BL135" s="95"/>
      <c r="BM135" s="90"/>
      <c r="BN135" s="489"/>
      <c r="BO135" s="489"/>
      <c r="BP135" s="489"/>
      <c r="BQ135" s="489"/>
      <c r="BR135" s="90"/>
      <c r="BS135" s="95"/>
      <c r="BT135" s="90"/>
      <c r="BU135" s="489"/>
      <c r="BV135" s="489"/>
      <c r="BW135" s="489"/>
      <c r="BX135" s="489"/>
      <c r="BY135" s="489"/>
    </row>
    <row r="136" spans="1:77" ht="16.5" hidden="1" customHeight="1" thickBot="1" x14ac:dyDescent="0.3">
      <c r="A136" s="511"/>
      <c r="B136" s="490"/>
      <c r="C136" s="490"/>
      <c r="D136" s="490"/>
      <c r="E136" s="96"/>
      <c r="F136" s="96"/>
      <c r="G136" s="490"/>
      <c r="H136" s="490"/>
      <c r="I136" s="490"/>
      <c r="J136" s="490"/>
      <c r="K136" s="490"/>
      <c r="L136" s="490"/>
      <c r="M136" s="490"/>
      <c r="N136" s="490"/>
      <c r="O136" s="490"/>
      <c r="P136" s="516"/>
      <c r="Q136" s="519"/>
      <c r="R136" s="490"/>
      <c r="S136" s="490"/>
      <c r="T136" s="523"/>
      <c r="U136" s="526"/>
      <c r="V136" s="526"/>
      <c r="W136" s="530"/>
      <c r="X136" s="533"/>
      <c r="Y136" s="490"/>
      <c r="Z136" s="286"/>
      <c r="AA136" s="72"/>
      <c r="AB136" s="73" t="str">
        <f t="shared" si="6"/>
        <v/>
      </c>
      <c r="AC136" s="72"/>
      <c r="AD136" s="73" t="str">
        <f t="shared" si="7"/>
        <v/>
      </c>
      <c r="AE136" s="71"/>
      <c r="AF136" s="71"/>
      <c r="AG136" s="71"/>
      <c r="AH136" s="71"/>
      <c r="AI136" s="71"/>
      <c r="AJ136" s="71"/>
      <c r="AK136" s="149" t="e">
        <f t="shared" si="5"/>
        <v>#VALUE!</v>
      </c>
      <c r="AL136" s="150" t="str">
        <f>IF(OR(AA136="Preventivo",AA136="Detectivo"),((V132-AL132-AL133-AL134-AL135)*AK136),"0")</f>
        <v>0</v>
      </c>
      <c r="AM136" s="318" t="str">
        <f>IF(AND(AA136="Correctivo",N132="Gestión"),((W132-AM132-AM133-AM134-AM135)*AK136),"0")</f>
        <v>0</v>
      </c>
      <c r="AN136" s="498"/>
      <c r="AO136" s="493"/>
      <c r="AP136" s="493"/>
      <c r="AQ136" s="490"/>
      <c r="AR136" s="495"/>
      <c r="AS136" s="96"/>
      <c r="AT136" s="505"/>
      <c r="AU136" s="508"/>
      <c r="AV136" s="495"/>
      <c r="AW136" s="91"/>
      <c r="AX136" s="96"/>
      <c r="AY136" s="91"/>
      <c r="AZ136" s="490"/>
      <c r="BA136" s="490"/>
      <c r="BB136" s="490"/>
      <c r="BC136" s="490"/>
      <c r="BD136" s="91"/>
      <c r="BE136" s="96"/>
      <c r="BF136" s="91"/>
      <c r="BG136" s="490"/>
      <c r="BH136" s="490"/>
      <c r="BI136" s="490"/>
      <c r="BJ136" s="490"/>
      <c r="BK136" s="91"/>
      <c r="BL136" s="96"/>
      <c r="BM136" s="91"/>
      <c r="BN136" s="490"/>
      <c r="BO136" s="490"/>
      <c r="BP136" s="490"/>
      <c r="BQ136" s="490"/>
      <c r="BR136" s="91"/>
      <c r="BS136" s="96"/>
      <c r="BT136" s="91"/>
      <c r="BU136" s="490"/>
      <c r="BV136" s="490"/>
      <c r="BW136" s="490"/>
      <c r="BX136" s="490"/>
      <c r="BY136" s="490"/>
    </row>
    <row r="137" spans="1:77" ht="16.5" hidden="1" customHeight="1" thickBot="1" x14ac:dyDescent="0.3">
      <c r="A137" s="509"/>
      <c r="B137" s="488" t="str">
        <f>IF(A137&lt;&gt;"",'CONTEXTO PROCESO'!$D$11," ")</f>
        <v xml:space="preserve"> </v>
      </c>
      <c r="C137" s="488" t="str">
        <f>IF(A137&lt;&gt;"",'CONTEXTO PROCESO'!$D$12," ")</f>
        <v xml:space="preserve"> </v>
      </c>
      <c r="D137" s="488"/>
      <c r="E137" s="92"/>
      <c r="F137" s="92"/>
      <c r="G137" s="488"/>
      <c r="H137" s="488"/>
      <c r="I137" s="488" t="str">
        <f>CONCATENATE(H137," por ", E137," debido a ",F137,",",F138,F139,F140,F141," ")</f>
        <v xml:space="preserve"> por  debido a , </v>
      </c>
      <c r="J137" s="488"/>
      <c r="K137" s="488"/>
      <c r="L137" s="488"/>
      <c r="M137" s="488"/>
      <c r="N137" s="488" t="str">
        <f>IF(AND(J137="Si",K137="Si",L137="Si",M137="Si"),"Corrupción_O_LA_FT",IF(AND(J137="",K137="",L137="",M137=""),"","Gestión"))</f>
        <v/>
      </c>
      <c r="O137" s="488"/>
      <c r="P137" s="514"/>
      <c r="Q137" s="517"/>
      <c r="R137" s="488" t="str">
        <f>IF(Q137=Hoja1!$C$22,Hoja1!$B$22,IF(Q137=Hoja1!C$23,Hoja1!$B$23,IF(Q137=Hoja1!$C$24,Hoja1!$B$24,IF(Q137=Hoja1!$C$25,Hoja1!$B$25,IF(Q137=Hoja1!$C$26,Hoja1!$B$26,IF(Q137=Hoja1!$C$27,Hoja1!$B$27,IF(Q137=Hoja1!C$28,Hoja1!$B$28,IF(Q137=Hoja1!$C$29,Hoja1!$B$29,IF(Q137=Hoja1!$C$30,Hoja1!$B$30,IF(Q137=Hoja1!$C$31,Hoja1!$B$31,""))))))))))</f>
        <v/>
      </c>
      <c r="S137" s="520" t="str">
        <f>IF(R137="Muy baja",20%,IF(R137="Rara Vez",20%,IF(R137="Baja",40%,IF(R137="Improbable",40%,IF(R137="Media",60%,IF(R137="Posible",60%,IF(R137="Alta",80%,IF(R137="Probable",80%,IF(R137="Muy alta",100%,IF(R137="Casi seguro",100%,""))))))))))</f>
        <v/>
      </c>
      <c r="T137" s="521" t="str">
        <f>IF(N137="Gestión",HYPERLINK("#"&amp;"Matriz_de_Riesgos!B$263","Clic para Calificar"),IF(N137="Corrupción_O_LA_FT",HYPERLINK("#"&amp;"Matriz_de_Riesgos!A$503","Clic para Calificar"),""))</f>
        <v/>
      </c>
      <c r="U137" s="524" t="str">
        <f>IF(N137="Corrupción_O_LA_FT",X622,E382)</f>
        <v/>
      </c>
      <c r="V137" s="527" t="str">
        <f>S137</f>
        <v/>
      </c>
      <c r="W137" s="528" t="str">
        <f>IF(U137="Catastrófico",100%,IF(U137="Mayor",80%,IF(U137="Moderado",60%,IF(U137="Menor",40%,IF(U137="Leve",20%,"")))))</f>
        <v/>
      </c>
      <c r="X137" s="531" t="e">
        <f>S137*W137</f>
        <v>#VALUE!</v>
      </c>
      <c r="Y137" s="488" t="str">
        <f>IF(OR(AND(V137&lt;=40%,W137&lt;=20%),AND(V137&lt;=20%,W137&lt;=40%)),"Bajo",IF(OR(AND(V137&gt;40%,V137&lt;=80%,W137&lt;=40%),AND(V137&gt;20%,V137&lt;=40%,W137&gt;20%,W137&lt;=40%),AND(V137&lt;=60%,W137&gt;40%,W137&lt;=60%)),"Moderado",IF(OR(AND(V137&gt;80%,W137&lt;=80%),AND(V137&gt;60%,V137&lt;=80%,W137&gt;40%,W137&lt;=80%),AND(V137&lt;=60%,W137&gt;60%,W137&lt;=80%)),"Alto",IF(AND(W137&gt;=80%,W137&lt;=100%),"Extremo",""))))</f>
        <v/>
      </c>
      <c r="Z137" s="286"/>
      <c r="AA137" s="72"/>
      <c r="AB137" s="73" t="str">
        <f t="shared" si="6"/>
        <v/>
      </c>
      <c r="AC137" s="72"/>
      <c r="AD137" s="73" t="str">
        <f t="shared" si="7"/>
        <v/>
      </c>
      <c r="AE137" s="71"/>
      <c r="AF137" s="71"/>
      <c r="AG137" s="74"/>
      <c r="AH137" s="71"/>
      <c r="AI137" s="71"/>
      <c r="AJ137" s="71"/>
      <c r="AK137" s="149" t="e">
        <f t="shared" si="5"/>
        <v>#VALUE!</v>
      </c>
      <c r="AL137" s="150" t="str">
        <f>IF(OR(AA137="Preventivo",AA137="Detectivo"),(V137*AK137),"0")</f>
        <v>0</v>
      </c>
      <c r="AM137" s="319" t="str">
        <f>IF(AND(AA137="Correctivo",N137="Gestión"),(W137*AK137),"0")</f>
        <v>0</v>
      </c>
      <c r="AN137" s="496" t="str">
        <f>IF(S137&lt;&gt;"",S137-SUM(AL137:AL141),"")</f>
        <v/>
      </c>
      <c r="AO137" s="492" t="str">
        <f>IF(W137&lt;&gt;"",W137-SUM(AM137:AM141),"")</f>
        <v/>
      </c>
      <c r="AP137" s="492" t="e">
        <f>AN137*AO137</f>
        <v>#VALUE!</v>
      </c>
      <c r="AQ137" s="488" t="str">
        <f>IF(OR(AND(AN137&lt;=40%,AO137&lt;=20%),AND(AN137&lt;=20%,AO137&lt;=40%)),"Bajo",IF(OR(AND(AN137&gt;40%,AN137&lt;=80%,AO137&lt;=40%),AND(AN137&gt;20%,AN137&lt;=40%,AO137&gt;20%,AO137&lt;=40%),AND(AN137&lt;=60%,AO137&gt;40%,AO137&lt;=60%)),"Moderado",IF(OR(AND(AN137&gt;80%,AO137&lt;=80%),AND(AN137&gt;60%,AN137&lt;=80%,AO137&gt;40%,AO137&lt;=80%),AND(AN137&lt;=60%,AO137&gt;60%,AO137&lt;=80%)),"Alto",IF(AND(AO137&gt;=80%,AO137&lt;=100%),"Extremo",""))))</f>
        <v/>
      </c>
      <c r="AR137" s="488" t="str">
        <f>IF(AQ137="Bajo","Asumir",IF(AQ137="Moderado","Reducir (Mitigar)",IF(AQ137="Alto","Reducir (Mitigar) o Reducir (Transferir) o Evitar ",IF(AQ137="Extremo","Reducir (Mitigar) o Reducir (Transferir) o Evitar "," "))))</f>
        <v xml:space="preserve"> </v>
      </c>
      <c r="AS137" s="93"/>
      <c r="AT137" s="503"/>
      <c r="AU137" s="506"/>
      <c r="AV137" s="488"/>
      <c r="AW137" s="89"/>
      <c r="AX137" s="93"/>
      <c r="AY137" s="89"/>
      <c r="AZ137" s="488"/>
      <c r="BA137" s="488"/>
      <c r="BB137" s="488"/>
      <c r="BC137" s="488"/>
      <c r="BD137" s="89"/>
      <c r="BE137" s="93"/>
      <c r="BF137" s="89"/>
      <c r="BG137" s="488"/>
      <c r="BH137" s="488"/>
      <c r="BI137" s="488"/>
      <c r="BJ137" s="488"/>
      <c r="BK137" s="89"/>
      <c r="BL137" s="93"/>
      <c r="BM137" s="89"/>
      <c r="BN137" s="488"/>
      <c r="BO137" s="488"/>
      <c r="BP137" s="488"/>
      <c r="BQ137" s="488"/>
      <c r="BR137" s="89"/>
      <c r="BS137" s="93"/>
      <c r="BT137" s="89"/>
      <c r="BU137" s="488"/>
      <c r="BV137" s="488"/>
      <c r="BW137" s="488"/>
      <c r="BX137" s="488"/>
      <c r="BY137" s="488"/>
    </row>
    <row r="138" spans="1:77" ht="16.5" hidden="1" customHeight="1" thickBot="1" x14ac:dyDescent="0.3">
      <c r="A138" s="510"/>
      <c r="B138" s="489"/>
      <c r="C138" s="489"/>
      <c r="D138" s="489"/>
      <c r="E138" s="72"/>
      <c r="F138" s="72"/>
      <c r="G138" s="489"/>
      <c r="H138" s="489"/>
      <c r="I138" s="489"/>
      <c r="J138" s="489"/>
      <c r="K138" s="489"/>
      <c r="L138" s="489"/>
      <c r="M138" s="489"/>
      <c r="N138" s="489"/>
      <c r="O138" s="489"/>
      <c r="P138" s="515"/>
      <c r="Q138" s="518"/>
      <c r="R138" s="489"/>
      <c r="S138" s="489"/>
      <c r="T138" s="522"/>
      <c r="U138" s="525"/>
      <c r="V138" s="525"/>
      <c r="W138" s="529"/>
      <c r="X138" s="532"/>
      <c r="Y138" s="489"/>
      <c r="Z138" s="286"/>
      <c r="AA138" s="72"/>
      <c r="AB138" s="73" t="str">
        <f t="shared" si="6"/>
        <v/>
      </c>
      <c r="AC138" s="72"/>
      <c r="AD138" s="73" t="str">
        <f t="shared" si="7"/>
        <v/>
      </c>
      <c r="AE138" s="71"/>
      <c r="AF138" s="71"/>
      <c r="AG138" s="74"/>
      <c r="AH138" s="71"/>
      <c r="AI138" s="71"/>
      <c r="AJ138" s="71"/>
      <c r="AK138" s="149" t="e">
        <f t="shared" si="5"/>
        <v>#VALUE!</v>
      </c>
      <c r="AL138" s="150" t="str">
        <f>IF(OR(AA138="Preventivo",AA138="Detectivo"),((V137-AL137)*AK138),"0")</f>
        <v>0</v>
      </c>
      <c r="AM138" s="316" t="str">
        <f>IF(AND(AA138="Correctivo",N137="Gestión"),((W137-AM137)*AK138),"0")</f>
        <v>0</v>
      </c>
      <c r="AN138" s="497"/>
      <c r="AO138" s="489"/>
      <c r="AP138" s="489"/>
      <c r="AQ138" s="489"/>
      <c r="AR138" s="494"/>
      <c r="AS138" s="95"/>
      <c r="AT138" s="504"/>
      <c r="AU138" s="507"/>
      <c r="AV138" s="494"/>
      <c r="AW138" s="90"/>
      <c r="AX138" s="95"/>
      <c r="AY138" s="90"/>
      <c r="AZ138" s="489"/>
      <c r="BA138" s="489"/>
      <c r="BB138" s="489"/>
      <c r="BC138" s="489"/>
      <c r="BD138" s="90"/>
      <c r="BE138" s="95"/>
      <c r="BF138" s="90"/>
      <c r="BG138" s="489"/>
      <c r="BH138" s="489"/>
      <c r="BI138" s="489"/>
      <c r="BJ138" s="489"/>
      <c r="BK138" s="90"/>
      <c r="BL138" s="95"/>
      <c r="BM138" s="90"/>
      <c r="BN138" s="489"/>
      <c r="BO138" s="489"/>
      <c r="BP138" s="489"/>
      <c r="BQ138" s="489"/>
      <c r="BR138" s="90"/>
      <c r="BS138" s="95"/>
      <c r="BT138" s="90"/>
      <c r="BU138" s="489"/>
      <c r="BV138" s="489"/>
      <c r="BW138" s="489"/>
      <c r="BX138" s="489"/>
      <c r="BY138" s="489"/>
    </row>
    <row r="139" spans="1:77" ht="16.5" hidden="1" customHeight="1" thickBot="1" x14ac:dyDescent="0.3">
      <c r="A139" s="510"/>
      <c r="B139" s="489"/>
      <c r="C139" s="489"/>
      <c r="D139" s="489"/>
      <c r="E139" s="72"/>
      <c r="F139" s="72"/>
      <c r="G139" s="489"/>
      <c r="H139" s="489"/>
      <c r="I139" s="489"/>
      <c r="J139" s="489"/>
      <c r="K139" s="489"/>
      <c r="L139" s="489"/>
      <c r="M139" s="489"/>
      <c r="N139" s="489"/>
      <c r="O139" s="489"/>
      <c r="P139" s="515"/>
      <c r="Q139" s="518"/>
      <c r="R139" s="489"/>
      <c r="S139" s="489"/>
      <c r="T139" s="522"/>
      <c r="U139" s="525"/>
      <c r="V139" s="525"/>
      <c r="W139" s="529"/>
      <c r="X139" s="532"/>
      <c r="Y139" s="489"/>
      <c r="Z139" s="286"/>
      <c r="AA139" s="72"/>
      <c r="AB139" s="73" t="str">
        <f t="shared" si="6"/>
        <v/>
      </c>
      <c r="AC139" s="72"/>
      <c r="AD139" s="73" t="str">
        <f t="shared" si="7"/>
        <v/>
      </c>
      <c r="AE139" s="71"/>
      <c r="AF139" s="71"/>
      <c r="AG139" s="74"/>
      <c r="AH139" s="71"/>
      <c r="AI139" s="71"/>
      <c r="AJ139" s="71"/>
      <c r="AK139" s="149" t="e">
        <f t="shared" si="5"/>
        <v>#VALUE!</v>
      </c>
      <c r="AL139" s="150" t="str">
        <f>IF(OR(AA139="Preventivo",AA139="Detectivo"),((V137-AL137-AL138)*AK139),"0")</f>
        <v>0</v>
      </c>
      <c r="AM139" s="317" t="str">
        <f>IF(AND(AA139="Correctivo",N137="Gestión"),((W137-AM137-AM138)*AK139),"0")</f>
        <v>0</v>
      </c>
      <c r="AN139" s="497"/>
      <c r="AO139" s="489"/>
      <c r="AP139" s="489"/>
      <c r="AQ139" s="489"/>
      <c r="AR139" s="494"/>
      <c r="AS139" s="95"/>
      <c r="AT139" s="504"/>
      <c r="AU139" s="507"/>
      <c r="AV139" s="494"/>
      <c r="AW139" s="90"/>
      <c r="AX139" s="95"/>
      <c r="AY139" s="90"/>
      <c r="AZ139" s="489"/>
      <c r="BA139" s="489"/>
      <c r="BB139" s="489"/>
      <c r="BC139" s="489"/>
      <c r="BD139" s="90"/>
      <c r="BE139" s="95"/>
      <c r="BF139" s="90"/>
      <c r="BG139" s="489"/>
      <c r="BH139" s="489"/>
      <c r="BI139" s="489"/>
      <c r="BJ139" s="489"/>
      <c r="BK139" s="90"/>
      <c r="BL139" s="95"/>
      <c r="BM139" s="90"/>
      <c r="BN139" s="489"/>
      <c r="BO139" s="489"/>
      <c r="BP139" s="489"/>
      <c r="BQ139" s="489"/>
      <c r="BR139" s="90"/>
      <c r="BS139" s="95"/>
      <c r="BT139" s="90"/>
      <c r="BU139" s="489"/>
      <c r="BV139" s="489"/>
      <c r="BW139" s="489"/>
      <c r="BX139" s="489"/>
      <c r="BY139" s="489"/>
    </row>
    <row r="140" spans="1:77" ht="16.5" hidden="1" customHeight="1" thickBot="1" x14ac:dyDescent="0.3">
      <c r="A140" s="510"/>
      <c r="B140" s="489"/>
      <c r="C140" s="489"/>
      <c r="D140" s="489"/>
      <c r="E140" s="72"/>
      <c r="F140" s="72"/>
      <c r="G140" s="489"/>
      <c r="H140" s="489"/>
      <c r="I140" s="489"/>
      <c r="J140" s="489"/>
      <c r="K140" s="489"/>
      <c r="L140" s="489"/>
      <c r="M140" s="489"/>
      <c r="N140" s="489"/>
      <c r="O140" s="489"/>
      <c r="P140" s="515"/>
      <c r="Q140" s="518"/>
      <c r="R140" s="489"/>
      <c r="S140" s="489"/>
      <c r="T140" s="522"/>
      <c r="U140" s="525"/>
      <c r="V140" s="525"/>
      <c r="W140" s="529"/>
      <c r="X140" s="532"/>
      <c r="Y140" s="489"/>
      <c r="Z140" s="286"/>
      <c r="AA140" s="72"/>
      <c r="AB140" s="73" t="str">
        <f t="shared" si="6"/>
        <v/>
      </c>
      <c r="AC140" s="72"/>
      <c r="AD140" s="73" t="str">
        <f t="shared" si="7"/>
        <v/>
      </c>
      <c r="AE140" s="71"/>
      <c r="AF140" s="71"/>
      <c r="AG140" s="74"/>
      <c r="AH140" s="71"/>
      <c r="AI140" s="71"/>
      <c r="AJ140" s="71"/>
      <c r="AK140" s="149" t="e">
        <f t="shared" si="5"/>
        <v>#VALUE!</v>
      </c>
      <c r="AL140" s="150" t="str">
        <f>IF(OR(AA140="Preventivo",AA140="Detectivo"),((V137-AL137-AL138-AL139)*AK140),"0")</f>
        <v>0</v>
      </c>
      <c r="AM140" s="316" t="str">
        <f>IF(AND(AA140="Correctivo",N137="Gestión"),((W137-AM137-AM138-AM139)*AK140),"0")</f>
        <v>0</v>
      </c>
      <c r="AN140" s="497"/>
      <c r="AO140" s="489"/>
      <c r="AP140" s="489"/>
      <c r="AQ140" s="489"/>
      <c r="AR140" s="494"/>
      <c r="AS140" s="95"/>
      <c r="AT140" s="504"/>
      <c r="AU140" s="507"/>
      <c r="AV140" s="494"/>
      <c r="AW140" s="90"/>
      <c r="AX140" s="95"/>
      <c r="AY140" s="90"/>
      <c r="AZ140" s="489"/>
      <c r="BA140" s="489"/>
      <c r="BB140" s="489"/>
      <c r="BC140" s="489"/>
      <c r="BD140" s="90"/>
      <c r="BE140" s="95"/>
      <c r="BF140" s="90"/>
      <c r="BG140" s="489"/>
      <c r="BH140" s="489"/>
      <c r="BI140" s="489"/>
      <c r="BJ140" s="489"/>
      <c r="BK140" s="90"/>
      <c r="BL140" s="95"/>
      <c r="BM140" s="90"/>
      <c r="BN140" s="489"/>
      <c r="BO140" s="489"/>
      <c r="BP140" s="489"/>
      <c r="BQ140" s="489"/>
      <c r="BR140" s="90"/>
      <c r="BS140" s="95"/>
      <c r="BT140" s="90"/>
      <c r="BU140" s="489"/>
      <c r="BV140" s="489"/>
      <c r="BW140" s="489"/>
      <c r="BX140" s="489"/>
      <c r="BY140" s="489"/>
    </row>
    <row r="141" spans="1:77" ht="16.5" hidden="1" customHeight="1" thickBot="1" x14ac:dyDescent="0.3">
      <c r="A141" s="511"/>
      <c r="B141" s="490"/>
      <c r="C141" s="490"/>
      <c r="D141" s="490"/>
      <c r="E141" s="96"/>
      <c r="F141" s="96"/>
      <c r="G141" s="490"/>
      <c r="H141" s="490"/>
      <c r="I141" s="490"/>
      <c r="J141" s="490"/>
      <c r="K141" s="490"/>
      <c r="L141" s="490"/>
      <c r="M141" s="490"/>
      <c r="N141" s="490"/>
      <c r="O141" s="490"/>
      <c r="P141" s="516"/>
      <c r="Q141" s="519"/>
      <c r="R141" s="490"/>
      <c r="S141" s="490"/>
      <c r="T141" s="523"/>
      <c r="U141" s="526"/>
      <c r="V141" s="526"/>
      <c r="W141" s="530"/>
      <c r="X141" s="533"/>
      <c r="Y141" s="490"/>
      <c r="Z141" s="286"/>
      <c r="AA141" s="72"/>
      <c r="AB141" s="73" t="str">
        <f t="shared" si="6"/>
        <v/>
      </c>
      <c r="AC141" s="72"/>
      <c r="AD141" s="73" t="str">
        <f t="shared" si="7"/>
        <v/>
      </c>
      <c r="AE141" s="71"/>
      <c r="AF141" s="71"/>
      <c r="AG141" s="74"/>
      <c r="AH141" s="71"/>
      <c r="AI141" s="71"/>
      <c r="AJ141" s="71"/>
      <c r="AK141" s="149" t="e">
        <f t="shared" si="5"/>
        <v>#VALUE!</v>
      </c>
      <c r="AL141" s="150" t="str">
        <f>IF(OR(AA141="Preventivo",AA141="Detectivo"),((V137-AL137-AL138-AL139-AL140)*AK141),"0")</f>
        <v>0</v>
      </c>
      <c r="AM141" s="318" t="str">
        <f>IF(AND(AA141="Correctivo",N137="Gestión"),((W137-AM137-AM138-AM139-AM140)*AK141),"0")</f>
        <v>0</v>
      </c>
      <c r="AN141" s="498"/>
      <c r="AO141" s="493"/>
      <c r="AP141" s="493"/>
      <c r="AQ141" s="490"/>
      <c r="AR141" s="495"/>
      <c r="AS141" s="96"/>
      <c r="AT141" s="505"/>
      <c r="AU141" s="508"/>
      <c r="AV141" s="495"/>
      <c r="AW141" s="91"/>
      <c r="AX141" s="96"/>
      <c r="AY141" s="91"/>
      <c r="AZ141" s="490"/>
      <c r="BA141" s="490"/>
      <c r="BB141" s="490"/>
      <c r="BC141" s="490"/>
      <c r="BD141" s="91"/>
      <c r="BE141" s="96"/>
      <c r="BF141" s="91"/>
      <c r="BG141" s="490"/>
      <c r="BH141" s="490"/>
      <c r="BI141" s="490"/>
      <c r="BJ141" s="490"/>
      <c r="BK141" s="91"/>
      <c r="BL141" s="96"/>
      <c r="BM141" s="91"/>
      <c r="BN141" s="490"/>
      <c r="BO141" s="490"/>
      <c r="BP141" s="490"/>
      <c r="BQ141" s="490"/>
      <c r="BR141" s="91"/>
      <c r="BS141" s="96"/>
      <c r="BT141" s="91"/>
      <c r="BU141" s="490"/>
      <c r="BV141" s="490"/>
      <c r="BW141" s="490"/>
      <c r="BX141" s="490"/>
      <c r="BY141" s="490"/>
    </row>
    <row r="142" spans="1:77" ht="16.5" hidden="1" customHeight="1" thickBot="1" x14ac:dyDescent="0.3">
      <c r="A142" s="509"/>
      <c r="B142" s="488" t="str">
        <f>IF(A142&lt;&gt;"",'CONTEXTO PROCESO'!$D$11," ")</f>
        <v xml:space="preserve"> </v>
      </c>
      <c r="C142" s="488" t="str">
        <f>IF(A142&lt;&gt;"",'CONTEXTO PROCESO'!$D$12," ")</f>
        <v xml:space="preserve"> </v>
      </c>
      <c r="D142" s="488"/>
      <c r="E142" s="92"/>
      <c r="F142" s="92"/>
      <c r="G142" s="488"/>
      <c r="H142" s="488"/>
      <c r="I142" s="488" t="str">
        <f>CONCATENATE(H142," por ", E142," debido a ",F142,",",F143,F144,F145,F146," ")</f>
        <v xml:space="preserve"> por  debido a , </v>
      </c>
      <c r="J142" s="488"/>
      <c r="K142" s="488"/>
      <c r="L142" s="488"/>
      <c r="M142" s="488"/>
      <c r="N142" s="488" t="str">
        <f>IF(AND(J142="Si",K142="Si",L142="Si",M142="Si"),"Corrupción_O_LA_FT",IF(AND(J142="",K142="",L142="",M142=""),"","Gestión"))</f>
        <v/>
      </c>
      <c r="O142" s="488"/>
      <c r="P142" s="514"/>
      <c r="Q142" s="517"/>
      <c r="R142" s="488" t="str">
        <f>IF(Q142=Hoja1!$C$22,Hoja1!$B$22,IF(Q142=Hoja1!C$23,Hoja1!$B$23,IF(Q142=Hoja1!$C$24,Hoja1!$B$24,IF(Q142=Hoja1!$C$25,Hoja1!$B$25,IF(Q142=Hoja1!$C$26,Hoja1!$B$26,IF(Q142=Hoja1!$C$27,Hoja1!$B$27,IF(Q142=Hoja1!C$28,Hoja1!$B$28,IF(Q142=Hoja1!$C$29,Hoja1!$B$29,IF(Q142=Hoja1!$C$30,Hoja1!$B$30,IF(Q142=Hoja1!$C$31,Hoja1!$B$31,""))))))))))</f>
        <v/>
      </c>
      <c r="S142" s="520" t="str">
        <f>IF(R142="Muy baja",20%,IF(R142="Rara Vez",20%,IF(R142="Baja",40%,IF(R142="Improbable",40%,IF(R142="Media",60%,IF(R142="Posible",60%,IF(R142="Alta",80%,IF(R142="Probable",80%,IF(R142="Muy alta",100%,IF(R142="Casi seguro",100%,""))))))))))</f>
        <v/>
      </c>
      <c r="T142" s="521" t="str">
        <f>IF(N142="Gestión",HYPERLINK("#"&amp;"Matriz_de_Riesgos!B$263","Clic para Calificar"),IF(N142="Corrupción_O_LA_FT",HYPERLINK("#"&amp;"Matriz_de_Riesgos!A$503","Clic para Calificar"),""))</f>
        <v/>
      </c>
      <c r="U142" s="524" t="str">
        <f>IF(N142="Corrupción_O_LA_FT",X627,E387)</f>
        <v/>
      </c>
      <c r="V142" s="527" t="str">
        <f>S142</f>
        <v/>
      </c>
      <c r="W142" s="528" t="str">
        <f>IF(U142="Catastrófico",100%,IF(U142="Mayor",80%,IF(U142="Moderado",60%,IF(U142="Menor",40%,IF(U142="Leve",20%,"")))))</f>
        <v/>
      </c>
      <c r="X142" s="531" t="e">
        <f>S142*W142</f>
        <v>#VALUE!</v>
      </c>
      <c r="Y142" s="488" t="str">
        <f>IF(OR(AND(V142&lt;=40%,W142&lt;=20%),AND(V142&lt;=20%,W142&lt;=40%)),"Bajo",IF(OR(AND(V142&gt;40%,V142&lt;=80%,W142&lt;=40%),AND(V142&gt;20%,V142&lt;=40%,W142&gt;20%,W142&lt;=40%),AND(V142&lt;=60%,W142&gt;40%,W142&lt;=60%)),"Moderado",IF(OR(AND(V142&gt;80%,W142&lt;=80%),AND(V142&gt;60%,V142&lt;=80%,W142&gt;40%,W142&lt;=80%),AND(V142&lt;=60%,W142&gt;60%,W142&lt;=80%)),"Alto",IF(AND(W142&gt;=80%,W142&lt;=100%),"Extremo",""))))</f>
        <v/>
      </c>
      <c r="Z142" s="286"/>
      <c r="AA142" s="72"/>
      <c r="AB142" s="73" t="str">
        <f t="shared" si="6"/>
        <v/>
      </c>
      <c r="AC142" s="72"/>
      <c r="AD142" s="73" t="str">
        <f t="shared" si="7"/>
        <v/>
      </c>
      <c r="AE142" s="71"/>
      <c r="AF142" s="71"/>
      <c r="AG142" s="74"/>
      <c r="AH142" s="71"/>
      <c r="AI142" s="71"/>
      <c r="AJ142" s="71"/>
      <c r="AK142" s="149" t="e">
        <f t="shared" si="5"/>
        <v>#VALUE!</v>
      </c>
      <c r="AL142" s="150" t="str">
        <f>IF(OR(AA142="Preventivo",AA142="Detectivo"),(V142*AK142),"0")</f>
        <v>0</v>
      </c>
      <c r="AM142" s="319" t="str">
        <f>IF(AND(AA142="Correctivo",N142="Gestión"),(W142*AK142),"0")</f>
        <v>0</v>
      </c>
      <c r="AN142" s="496" t="str">
        <f>IF(S142&lt;&gt;"",S142-SUM(AL142:AL146),"")</f>
        <v/>
      </c>
      <c r="AO142" s="492" t="str">
        <f>IF(W142&lt;&gt;"",W142-SUM(AM142:AM146),"")</f>
        <v/>
      </c>
      <c r="AP142" s="492" t="e">
        <f>AN142*AO142</f>
        <v>#VALUE!</v>
      </c>
      <c r="AQ142" s="488" t="str">
        <f>IF(OR(AND(AN142&lt;=40%,AO142&lt;=20%),AND(AN142&lt;=20%,AO142&lt;=40%)),"Bajo",IF(OR(AND(AN142&gt;40%,AN142&lt;=80%,AO142&lt;=40%),AND(AN142&gt;20%,AN142&lt;=40%,AO142&gt;20%,AO142&lt;=40%),AND(AN142&lt;=60%,AO142&gt;40%,AO142&lt;=60%)),"Moderado",IF(OR(AND(AN142&gt;80%,AO142&lt;=80%),AND(AN142&gt;60%,AN142&lt;=80%,AO142&gt;40%,AO142&lt;=80%),AND(AN142&lt;=60%,AO142&gt;60%,AO142&lt;=80%)),"Alto",IF(AND(AO142&gt;=80%,AO142&lt;=100%),"Extremo",""))))</f>
        <v/>
      </c>
      <c r="AR142" s="488" t="str">
        <f>IF(AQ142="Bajo","Asumir",IF(AQ142="Moderado","Reducir (Mitigar)",IF(AQ142="Alto","Reducir (Mitigar) o Reducir (Transferir) o Evitar ",IF(AQ142="Extremo","Reducir (Mitigar) o Reducir (Transferir) o Evitar "," "))))</f>
        <v xml:space="preserve"> </v>
      </c>
      <c r="AS142" s="93"/>
      <c r="AT142" s="503"/>
      <c r="AU142" s="506"/>
      <c r="AV142" s="488"/>
      <c r="AW142" s="89"/>
      <c r="AX142" s="93"/>
      <c r="AY142" s="89"/>
      <c r="AZ142" s="488"/>
      <c r="BA142" s="488"/>
      <c r="BB142" s="488"/>
      <c r="BC142" s="488"/>
      <c r="BD142" s="89"/>
      <c r="BE142" s="93"/>
      <c r="BF142" s="89"/>
      <c r="BG142" s="488"/>
      <c r="BH142" s="488"/>
      <c r="BI142" s="488"/>
      <c r="BJ142" s="488"/>
      <c r="BK142" s="89"/>
      <c r="BL142" s="93"/>
      <c r="BM142" s="89"/>
      <c r="BN142" s="488"/>
      <c r="BO142" s="488"/>
      <c r="BP142" s="488"/>
      <c r="BQ142" s="488"/>
      <c r="BR142" s="89"/>
      <c r="BS142" s="93"/>
      <c r="BT142" s="89"/>
      <c r="BU142" s="488"/>
      <c r="BV142" s="488"/>
      <c r="BW142" s="488"/>
      <c r="BX142" s="488"/>
      <c r="BY142" s="488"/>
    </row>
    <row r="143" spans="1:77" ht="16.5" hidden="1" customHeight="1" thickBot="1" x14ac:dyDescent="0.3">
      <c r="A143" s="510"/>
      <c r="B143" s="489"/>
      <c r="C143" s="489"/>
      <c r="D143" s="489"/>
      <c r="E143" s="72"/>
      <c r="F143" s="72"/>
      <c r="G143" s="489"/>
      <c r="H143" s="489"/>
      <c r="I143" s="489"/>
      <c r="J143" s="489"/>
      <c r="K143" s="489"/>
      <c r="L143" s="489"/>
      <c r="M143" s="489"/>
      <c r="N143" s="489"/>
      <c r="O143" s="489"/>
      <c r="P143" s="515"/>
      <c r="Q143" s="518"/>
      <c r="R143" s="489"/>
      <c r="S143" s="489"/>
      <c r="T143" s="522"/>
      <c r="U143" s="525"/>
      <c r="V143" s="525"/>
      <c r="W143" s="529"/>
      <c r="X143" s="532"/>
      <c r="Y143" s="489"/>
      <c r="Z143" s="286"/>
      <c r="AA143" s="72"/>
      <c r="AB143" s="73" t="str">
        <f t="shared" si="6"/>
        <v/>
      </c>
      <c r="AC143" s="72"/>
      <c r="AD143" s="73" t="str">
        <f t="shared" si="7"/>
        <v/>
      </c>
      <c r="AE143" s="71"/>
      <c r="AF143" s="71"/>
      <c r="AG143" s="74"/>
      <c r="AH143" s="71"/>
      <c r="AI143" s="71"/>
      <c r="AJ143" s="71"/>
      <c r="AK143" s="149" t="e">
        <f t="shared" si="5"/>
        <v>#VALUE!</v>
      </c>
      <c r="AL143" s="150" t="str">
        <f>IF(OR(AA143="Preventivo",AA143="Detectivo"),((V142-AL142)*AK143),"0")</f>
        <v>0</v>
      </c>
      <c r="AM143" s="316" t="str">
        <f>IF(AND(AA143="Correctivo",N142="Gestión"),((W142-AM142)*AK143),"0")</f>
        <v>0</v>
      </c>
      <c r="AN143" s="497"/>
      <c r="AO143" s="489"/>
      <c r="AP143" s="489"/>
      <c r="AQ143" s="489"/>
      <c r="AR143" s="494"/>
      <c r="AS143" s="95"/>
      <c r="AT143" s="504"/>
      <c r="AU143" s="507"/>
      <c r="AV143" s="494"/>
      <c r="AW143" s="90"/>
      <c r="AX143" s="95"/>
      <c r="AY143" s="90"/>
      <c r="AZ143" s="489"/>
      <c r="BA143" s="489"/>
      <c r="BB143" s="489"/>
      <c r="BC143" s="489"/>
      <c r="BD143" s="90"/>
      <c r="BE143" s="95"/>
      <c r="BF143" s="90"/>
      <c r="BG143" s="489"/>
      <c r="BH143" s="489"/>
      <c r="BI143" s="489"/>
      <c r="BJ143" s="489"/>
      <c r="BK143" s="90"/>
      <c r="BL143" s="95"/>
      <c r="BM143" s="90"/>
      <c r="BN143" s="489"/>
      <c r="BO143" s="489"/>
      <c r="BP143" s="489"/>
      <c r="BQ143" s="489"/>
      <c r="BR143" s="90"/>
      <c r="BS143" s="95"/>
      <c r="BT143" s="90"/>
      <c r="BU143" s="489"/>
      <c r="BV143" s="489"/>
      <c r="BW143" s="489"/>
      <c r="BX143" s="489"/>
      <c r="BY143" s="489"/>
    </row>
    <row r="144" spans="1:77" ht="16.5" hidden="1" customHeight="1" thickBot="1" x14ac:dyDescent="0.3">
      <c r="A144" s="510"/>
      <c r="B144" s="489"/>
      <c r="C144" s="489"/>
      <c r="D144" s="489"/>
      <c r="E144" s="72"/>
      <c r="F144" s="72"/>
      <c r="G144" s="489"/>
      <c r="H144" s="489"/>
      <c r="I144" s="489"/>
      <c r="J144" s="489"/>
      <c r="K144" s="489"/>
      <c r="L144" s="489"/>
      <c r="M144" s="489"/>
      <c r="N144" s="489"/>
      <c r="O144" s="489"/>
      <c r="P144" s="515"/>
      <c r="Q144" s="518"/>
      <c r="R144" s="489"/>
      <c r="S144" s="489"/>
      <c r="T144" s="522"/>
      <c r="U144" s="525"/>
      <c r="V144" s="525"/>
      <c r="W144" s="529"/>
      <c r="X144" s="532"/>
      <c r="Y144" s="489"/>
      <c r="Z144" s="286"/>
      <c r="AA144" s="72"/>
      <c r="AB144" s="73" t="str">
        <f t="shared" si="6"/>
        <v/>
      </c>
      <c r="AC144" s="72"/>
      <c r="AD144" s="73" t="str">
        <f t="shared" si="7"/>
        <v/>
      </c>
      <c r="AE144" s="71"/>
      <c r="AF144" s="71"/>
      <c r="AG144" s="74"/>
      <c r="AH144" s="71"/>
      <c r="AI144" s="71"/>
      <c r="AJ144" s="71"/>
      <c r="AK144" s="149" t="e">
        <f t="shared" si="5"/>
        <v>#VALUE!</v>
      </c>
      <c r="AL144" s="150" t="str">
        <f>IF(OR(AA144="Preventivo",AA144="Detectivo"),((V142-AL142-AL143)*AK144),"0")</f>
        <v>0</v>
      </c>
      <c r="AM144" s="317" t="str">
        <f>IF(AND(AA144="Correctivo",N142="Gestión"),((W142-AM142-AM143)*AK144),"0")</f>
        <v>0</v>
      </c>
      <c r="AN144" s="497"/>
      <c r="AO144" s="489"/>
      <c r="AP144" s="489"/>
      <c r="AQ144" s="489"/>
      <c r="AR144" s="494"/>
      <c r="AS144" s="95"/>
      <c r="AT144" s="504"/>
      <c r="AU144" s="507"/>
      <c r="AV144" s="494"/>
      <c r="AW144" s="90"/>
      <c r="AX144" s="95"/>
      <c r="AY144" s="90"/>
      <c r="AZ144" s="489"/>
      <c r="BA144" s="489"/>
      <c r="BB144" s="489"/>
      <c r="BC144" s="489"/>
      <c r="BD144" s="90"/>
      <c r="BE144" s="95"/>
      <c r="BF144" s="90"/>
      <c r="BG144" s="489"/>
      <c r="BH144" s="489"/>
      <c r="BI144" s="489"/>
      <c r="BJ144" s="489"/>
      <c r="BK144" s="90"/>
      <c r="BL144" s="95"/>
      <c r="BM144" s="90"/>
      <c r="BN144" s="489"/>
      <c r="BO144" s="489"/>
      <c r="BP144" s="489"/>
      <c r="BQ144" s="489"/>
      <c r="BR144" s="90"/>
      <c r="BS144" s="95"/>
      <c r="BT144" s="90"/>
      <c r="BU144" s="489"/>
      <c r="BV144" s="489"/>
      <c r="BW144" s="489"/>
      <c r="BX144" s="489"/>
      <c r="BY144" s="489"/>
    </row>
    <row r="145" spans="1:77" ht="16.5" hidden="1" customHeight="1" thickBot="1" x14ac:dyDescent="0.3">
      <c r="A145" s="510"/>
      <c r="B145" s="489"/>
      <c r="C145" s="489"/>
      <c r="D145" s="489"/>
      <c r="E145" s="72"/>
      <c r="F145" s="72"/>
      <c r="G145" s="489"/>
      <c r="H145" s="489"/>
      <c r="I145" s="489"/>
      <c r="J145" s="489"/>
      <c r="K145" s="489"/>
      <c r="L145" s="489"/>
      <c r="M145" s="489"/>
      <c r="N145" s="489"/>
      <c r="O145" s="489"/>
      <c r="P145" s="515"/>
      <c r="Q145" s="518"/>
      <c r="R145" s="489"/>
      <c r="S145" s="489"/>
      <c r="T145" s="522"/>
      <c r="U145" s="525"/>
      <c r="V145" s="525"/>
      <c r="W145" s="529"/>
      <c r="X145" s="532"/>
      <c r="Y145" s="489"/>
      <c r="Z145" s="286"/>
      <c r="AA145" s="72"/>
      <c r="AB145" s="73" t="str">
        <f t="shared" si="6"/>
        <v/>
      </c>
      <c r="AC145" s="72"/>
      <c r="AD145" s="73" t="str">
        <f t="shared" si="7"/>
        <v/>
      </c>
      <c r="AE145" s="71"/>
      <c r="AF145" s="71"/>
      <c r="AG145" s="74"/>
      <c r="AH145" s="71"/>
      <c r="AI145" s="71"/>
      <c r="AJ145" s="71"/>
      <c r="AK145" s="149" t="e">
        <f t="shared" si="5"/>
        <v>#VALUE!</v>
      </c>
      <c r="AL145" s="150" t="str">
        <f>IF(OR(AA145="Preventivo",AA145="Detectivo"),((V142-AL142-AL143-AL144)*AK145),"0")</f>
        <v>0</v>
      </c>
      <c r="AM145" s="316" t="str">
        <f>IF(AND(AA145="Correctivo",N142="Gestión"),((W142-AM142-AM143-AM144)*AK145),"0")</f>
        <v>0</v>
      </c>
      <c r="AN145" s="497"/>
      <c r="AO145" s="489"/>
      <c r="AP145" s="489"/>
      <c r="AQ145" s="489"/>
      <c r="AR145" s="494"/>
      <c r="AS145" s="95"/>
      <c r="AT145" s="504"/>
      <c r="AU145" s="507"/>
      <c r="AV145" s="494"/>
      <c r="AW145" s="90"/>
      <c r="AX145" s="95"/>
      <c r="AY145" s="90"/>
      <c r="AZ145" s="489"/>
      <c r="BA145" s="489"/>
      <c r="BB145" s="489"/>
      <c r="BC145" s="489"/>
      <c r="BD145" s="90"/>
      <c r="BE145" s="95"/>
      <c r="BF145" s="90"/>
      <c r="BG145" s="489"/>
      <c r="BH145" s="489"/>
      <c r="BI145" s="489"/>
      <c r="BJ145" s="489"/>
      <c r="BK145" s="90"/>
      <c r="BL145" s="95"/>
      <c r="BM145" s="90"/>
      <c r="BN145" s="489"/>
      <c r="BO145" s="489"/>
      <c r="BP145" s="489"/>
      <c r="BQ145" s="489"/>
      <c r="BR145" s="90"/>
      <c r="BS145" s="95"/>
      <c r="BT145" s="90"/>
      <c r="BU145" s="489"/>
      <c r="BV145" s="489"/>
      <c r="BW145" s="489"/>
      <c r="BX145" s="489"/>
      <c r="BY145" s="489"/>
    </row>
    <row r="146" spans="1:77" ht="16.5" hidden="1" customHeight="1" thickBot="1" x14ac:dyDescent="0.3">
      <c r="A146" s="511"/>
      <c r="B146" s="490"/>
      <c r="C146" s="490"/>
      <c r="D146" s="490"/>
      <c r="E146" s="96"/>
      <c r="F146" s="96"/>
      <c r="G146" s="490"/>
      <c r="H146" s="490"/>
      <c r="I146" s="490"/>
      <c r="J146" s="490"/>
      <c r="K146" s="490"/>
      <c r="L146" s="490"/>
      <c r="M146" s="490"/>
      <c r="N146" s="490"/>
      <c r="O146" s="490"/>
      <c r="P146" s="516"/>
      <c r="Q146" s="519"/>
      <c r="R146" s="490"/>
      <c r="S146" s="490"/>
      <c r="T146" s="523"/>
      <c r="U146" s="526"/>
      <c r="V146" s="526"/>
      <c r="W146" s="530"/>
      <c r="X146" s="533"/>
      <c r="Y146" s="490"/>
      <c r="Z146" s="286"/>
      <c r="AA146" s="72"/>
      <c r="AB146" s="73" t="str">
        <f t="shared" si="6"/>
        <v/>
      </c>
      <c r="AC146" s="72"/>
      <c r="AD146" s="73" t="str">
        <f t="shared" si="7"/>
        <v/>
      </c>
      <c r="AE146" s="71"/>
      <c r="AF146" s="71"/>
      <c r="AG146" s="74"/>
      <c r="AH146" s="71"/>
      <c r="AI146" s="71"/>
      <c r="AJ146" s="71"/>
      <c r="AK146" s="149" t="e">
        <f t="shared" si="5"/>
        <v>#VALUE!</v>
      </c>
      <c r="AL146" s="150" t="str">
        <f>IF(OR(AA146="Preventivo",AA146="Detectivo"),((V142-AL142-AL143-AL144-AL145)*AK146),"0")</f>
        <v>0</v>
      </c>
      <c r="AM146" s="318" t="str">
        <f>IF(AND(AA146="Correctivo",N142="Gestión"),((W142-AM142-AM143-AM144-AM145)*AK146),"0")</f>
        <v>0</v>
      </c>
      <c r="AN146" s="498"/>
      <c r="AO146" s="493"/>
      <c r="AP146" s="493"/>
      <c r="AQ146" s="490"/>
      <c r="AR146" s="495"/>
      <c r="AS146" s="96"/>
      <c r="AT146" s="505"/>
      <c r="AU146" s="508"/>
      <c r="AV146" s="495"/>
      <c r="AW146" s="91"/>
      <c r="AX146" s="96"/>
      <c r="AY146" s="91"/>
      <c r="AZ146" s="490"/>
      <c r="BA146" s="490"/>
      <c r="BB146" s="490"/>
      <c r="BC146" s="490"/>
      <c r="BD146" s="91"/>
      <c r="BE146" s="96"/>
      <c r="BF146" s="91"/>
      <c r="BG146" s="490"/>
      <c r="BH146" s="490"/>
      <c r="BI146" s="490"/>
      <c r="BJ146" s="490"/>
      <c r="BK146" s="91"/>
      <c r="BL146" s="96"/>
      <c r="BM146" s="91"/>
      <c r="BN146" s="490"/>
      <c r="BO146" s="490"/>
      <c r="BP146" s="490"/>
      <c r="BQ146" s="490"/>
      <c r="BR146" s="91"/>
      <c r="BS146" s="96"/>
      <c r="BT146" s="91"/>
      <c r="BU146" s="490"/>
      <c r="BV146" s="490"/>
      <c r="BW146" s="490"/>
      <c r="BX146" s="490"/>
      <c r="BY146" s="490"/>
    </row>
    <row r="147" spans="1:77" ht="16.5" hidden="1" customHeight="1" thickBot="1" x14ac:dyDescent="0.3">
      <c r="A147" s="509"/>
      <c r="B147" s="488" t="str">
        <f>IF(A147&lt;&gt;"",'CONTEXTO PROCESO'!$D$11," ")</f>
        <v xml:space="preserve"> </v>
      </c>
      <c r="C147" s="488" t="str">
        <f>IF(A147&lt;&gt;"",'CONTEXTO PROCESO'!$D$12," ")</f>
        <v xml:space="preserve"> </v>
      </c>
      <c r="D147" s="488"/>
      <c r="E147" s="92"/>
      <c r="F147" s="92"/>
      <c r="G147" s="488"/>
      <c r="H147" s="488"/>
      <c r="I147" s="488" t="str">
        <f>CONCATENATE(H147," por ", E147," debido a ",F147,",",F148,F149,F150,F151," ")</f>
        <v xml:space="preserve"> por  debido a , </v>
      </c>
      <c r="J147" s="488"/>
      <c r="K147" s="488"/>
      <c r="L147" s="488"/>
      <c r="M147" s="488"/>
      <c r="N147" s="488" t="str">
        <f>IF(AND(J147="Si",K147="Si",L147="Si",M147="Si"),"Corrupción_O_LA_FT",IF(AND(J147="",K147="",L147="",M147=""),"","Gestión"))</f>
        <v/>
      </c>
      <c r="O147" s="488"/>
      <c r="P147" s="514"/>
      <c r="Q147" s="517"/>
      <c r="R147" s="488" t="str">
        <f>IF(Q147=Hoja1!$C$22,Hoja1!$B$22,IF(Q147=Hoja1!C$23,Hoja1!$B$23,IF(Q147=Hoja1!$C$24,Hoja1!$B$24,IF(Q147=Hoja1!$C$25,Hoja1!$B$25,IF(Q147=Hoja1!$C$26,Hoja1!$B$26,IF(Q147=Hoja1!$C$27,Hoja1!$B$27,IF(Q147=Hoja1!C$28,Hoja1!$B$28,IF(Q147=Hoja1!$C$29,Hoja1!$B$29,IF(Q147=Hoja1!$C$30,Hoja1!$B$30,IF(Q147=Hoja1!$C$31,Hoja1!$B$31,""))))))))))</f>
        <v/>
      </c>
      <c r="S147" s="520" t="str">
        <f>IF(R147="Muy baja",20%,IF(R147="Rara Vez",20%,IF(R147="Baja",40%,IF(R147="Improbable",40%,IF(R147="Media",60%,IF(R147="Posible",60%,IF(R147="Alta",80%,IF(R147="Probable",80%,IF(R147="Muy alta",100%,IF(R147="Casi seguro",100%,""))))))))))</f>
        <v/>
      </c>
      <c r="T147" s="521" t="str">
        <f>IF(N147="Gestión",HYPERLINK("#"&amp;"Matriz_de_Riesgos!B$263","Clic para Calificar"),IF(N147="Corrupción_O_LA_FT",HYPERLINK("#"&amp;"Matriz_de_Riesgos!A$503","Clic para Calificar"),""))</f>
        <v/>
      </c>
      <c r="U147" s="524" t="str">
        <f>IF(N147="Corrupción_O_LA_FT",X632,E392)</f>
        <v/>
      </c>
      <c r="V147" s="527" t="str">
        <f>S147</f>
        <v/>
      </c>
      <c r="W147" s="528" t="str">
        <f>IF(U147="Catastrófico",100%,IF(U147="Mayor",80%,IF(U147="Moderado",60%,IF(U147="Menor",40%,IF(U147="Leve",20%,"")))))</f>
        <v/>
      </c>
      <c r="X147" s="531" t="e">
        <f>S147*W147</f>
        <v>#VALUE!</v>
      </c>
      <c r="Y147" s="488" t="str">
        <f>IF(OR(AND(V147&lt;=40%,W147&lt;=20%),AND(V147&lt;=20%,W147&lt;=40%)),"Bajo",IF(OR(AND(V147&gt;40%,V147&lt;=80%,W147&lt;=40%),AND(V147&gt;20%,V147&lt;=40%,W147&gt;20%,W147&lt;=40%),AND(V147&lt;=60%,W147&gt;40%,W147&lt;=60%)),"Moderado",IF(OR(AND(V147&gt;80%,W147&lt;=80%),AND(V147&gt;60%,V147&lt;=80%,W147&gt;40%,W147&lt;=80%),AND(V147&lt;=60%,W147&gt;60%,W147&lt;=80%)),"Alto",IF(AND(W147&gt;=80%,W147&lt;=100%),"Extremo",""))))</f>
        <v/>
      </c>
      <c r="Z147" s="286"/>
      <c r="AA147" s="72"/>
      <c r="AB147" s="73" t="str">
        <f t="shared" si="6"/>
        <v/>
      </c>
      <c r="AC147" s="72"/>
      <c r="AD147" s="73" t="str">
        <f t="shared" si="7"/>
        <v/>
      </c>
      <c r="AE147" s="71"/>
      <c r="AF147" s="71"/>
      <c r="AG147" s="74"/>
      <c r="AH147" s="71"/>
      <c r="AI147" s="71"/>
      <c r="AJ147" s="71"/>
      <c r="AK147" s="149" t="e">
        <f t="shared" si="5"/>
        <v>#VALUE!</v>
      </c>
      <c r="AL147" s="150" t="str">
        <f>IF(OR(AA147="Preventivo",AA147="Detectivo"),(V147*AK147),"0")</f>
        <v>0</v>
      </c>
      <c r="AM147" s="319" t="str">
        <f>IF(AND(AA147="Correctivo",N147="Gestión"),(W147*AK147),"0")</f>
        <v>0</v>
      </c>
      <c r="AN147" s="496" t="str">
        <f>IF(S147&lt;&gt;"",S147-SUM(AL147:AL151),"")</f>
        <v/>
      </c>
      <c r="AO147" s="492" t="str">
        <f>IF(W147&lt;&gt;"",W147-SUM(AM147:AM151),"")</f>
        <v/>
      </c>
      <c r="AP147" s="492" t="e">
        <f>AN147*AO147</f>
        <v>#VALUE!</v>
      </c>
      <c r="AQ147" s="488" t="str">
        <f>IF(OR(AND(AN147&lt;=40%,AO147&lt;=20%),AND(AN147&lt;=20%,AO147&lt;=40%)),"Bajo",IF(OR(AND(AN147&gt;40%,AN147&lt;=80%,AO147&lt;=40%),AND(AN147&gt;20%,AN147&lt;=40%,AO147&gt;20%,AO147&lt;=40%),AND(AN147&lt;=60%,AO147&gt;40%,AO147&lt;=60%)),"Moderado",IF(OR(AND(AN147&gt;80%,AO147&lt;=80%),AND(AN147&gt;60%,AN147&lt;=80%,AO147&gt;40%,AO147&lt;=80%),AND(AN147&lt;=60%,AO147&gt;60%,AO147&lt;=80%)),"Alto",IF(AND(AO147&gt;=80%,AO147&lt;=100%),"Extremo",""))))</f>
        <v/>
      </c>
      <c r="AR147" s="488" t="str">
        <f>IF(AQ147="Bajo","Asumir",IF(AQ147="Moderado","Reducir (Mitigar)",IF(AQ147="Alto","Reducir (Mitigar) o Reducir (Transferir) o Evitar ",IF(AQ147="Extremo","Reducir (Mitigar) o Reducir (Transferir) o Evitar "," "))))</f>
        <v xml:space="preserve"> </v>
      </c>
      <c r="AS147" s="93"/>
      <c r="AT147" s="503"/>
      <c r="AU147" s="506"/>
      <c r="AV147" s="488"/>
      <c r="AW147" s="89"/>
      <c r="AX147" s="93"/>
      <c r="AY147" s="89"/>
      <c r="AZ147" s="488"/>
      <c r="BA147" s="488"/>
      <c r="BB147" s="488"/>
      <c r="BC147" s="488"/>
      <c r="BD147" s="89"/>
      <c r="BE147" s="93"/>
      <c r="BF147" s="89"/>
      <c r="BG147" s="488"/>
      <c r="BH147" s="488"/>
      <c r="BI147" s="488"/>
      <c r="BJ147" s="488"/>
      <c r="BK147" s="89"/>
      <c r="BL147" s="93"/>
      <c r="BM147" s="89"/>
      <c r="BN147" s="488"/>
      <c r="BO147" s="488"/>
      <c r="BP147" s="488"/>
      <c r="BQ147" s="488"/>
      <c r="BR147" s="89"/>
      <c r="BS147" s="93"/>
      <c r="BT147" s="89"/>
      <c r="BU147" s="488"/>
      <c r="BV147" s="488"/>
      <c r="BW147" s="488"/>
      <c r="BX147" s="488"/>
      <c r="BY147" s="488"/>
    </row>
    <row r="148" spans="1:77" ht="16.5" hidden="1" customHeight="1" thickBot="1" x14ac:dyDescent="0.3">
      <c r="A148" s="510"/>
      <c r="B148" s="489"/>
      <c r="C148" s="489"/>
      <c r="D148" s="489"/>
      <c r="E148" s="72"/>
      <c r="F148" s="72"/>
      <c r="G148" s="489"/>
      <c r="H148" s="489"/>
      <c r="I148" s="489"/>
      <c r="J148" s="489"/>
      <c r="K148" s="489"/>
      <c r="L148" s="489"/>
      <c r="M148" s="489"/>
      <c r="N148" s="489"/>
      <c r="O148" s="489"/>
      <c r="P148" s="515"/>
      <c r="Q148" s="518"/>
      <c r="R148" s="489"/>
      <c r="S148" s="489"/>
      <c r="T148" s="522"/>
      <c r="U148" s="525"/>
      <c r="V148" s="525"/>
      <c r="W148" s="529"/>
      <c r="X148" s="532"/>
      <c r="Y148" s="489"/>
      <c r="Z148" s="286"/>
      <c r="AA148" s="72"/>
      <c r="AB148" s="73" t="str">
        <f t="shared" si="6"/>
        <v/>
      </c>
      <c r="AC148" s="72"/>
      <c r="AD148" s="73" t="str">
        <f t="shared" si="7"/>
        <v/>
      </c>
      <c r="AE148" s="71"/>
      <c r="AF148" s="71"/>
      <c r="AG148" s="74"/>
      <c r="AH148" s="74"/>
      <c r="AI148" s="74"/>
      <c r="AJ148" s="74"/>
      <c r="AK148" s="149" t="e">
        <f t="shared" si="5"/>
        <v>#VALUE!</v>
      </c>
      <c r="AL148" s="150" t="str">
        <f>IF(OR(AA148="Preventivo",AA148="Detectivo"),((V147-AL147)*AK148),"0")</f>
        <v>0</v>
      </c>
      <c r="AM148" s="316" t="str">
        <f>IF(AND(AA148="Correctivo",N147="Gestión"),((W147-AM147)*AK148),"0")</f>
        <v>0</v>
      </c>
      <c r="AN148" s="497"/>
      <c r="AO148" s="489"/>
      <c r="AP148" s="489"/>
      <c r="AQ148" s="489"/>
      <c r="AR148" s="494"/>
      <c r="AS148" s="95"/>
      <c r="AT148" s="504"/>
      <c r="AU148" s="507"/>
      <c r="AV148" s="494"/>
      <c r="AW148" s="90"/>
      <c r="AX148" s="95"/>
      <c r="AY148" s="90"/>
      <c r="AZ148" s="489"/>
      <c r="BA148" s="489"/>
      <c r="BB148" s="489"/>
      <c r="BC148" s="489"/>
      <c r="BD148" s="90"/>
      <c r="BE148" s="95"/>
      <c r="BF148" s="90"/>
      <c r="BG148" s="489"/>
      <c r="BH148" s="489"/>
      <c r="BI148" s="489"/>
      <c r="BJ148" s="489"/>
      <c r="BK148" s="90"/>
      <c r="BL148" s="95"/>
      <c r="BM148" s="90"/>
      <c r="BN148" s="489"/>
      <c r="BO148" s="489"/>
      <c r="BP148" s="489"/>
      <c r="BQ148" s="489"/>
      <c r="BR148" s="90"/>
      <c r="BS148" s="95"/>
      <c r="BT148" s="90"/>
      <c r="BU148" s="489"/>
      <c r="BV148" s="489"/>
      <c r="BW148" s="489"/>
      <c r="BX148" s="489"/>
      <c r="BY148" s="489"/>
    </row>
    <row r="149" spans="1:77" ht="16.5" hidden="1" customHeight="1" thickBot="1" x14ac:dyDescent="0.3">
      <c r="A149" s="510"/>
      <c r="B149" s="489"/>
      <c r="C149" s="489"/>
      <c r="D149" s="489"/>
      <c r="E149" s="72"/>
      <c r="F149" s="72"/>
      <c r="G149" s="489"/>
      <c r="H149" s="489"/>
      <c r="I149" s="489"/>
      <c r="J149" s="489"/>
      <c r="K149" s="489"/>
      <c r="L149" s="489"/>
      <c r="M149" s="489"/>
      <c r="N149" s="489"/>
      <c r="O149" s="489"/>
      <c r="P149" s="515"/>
      <c r="Q149" s="518"/>
      <c r="R149" s="489"/>
      <c r="S149" s="489"/>
      <c r="T149" s="522"/>
      <c r="U149" s="525"/>
      <c r="V149" s="525"/>
      <c r="W149" s="529"/>
      <c r="X149" s="532"/>
      <c r="Y149" s="489"/>
      <c r="Z149" s="286"/>
      <c r="AA149" s="72"/>
      <c r="AB149" s="73" t="str">
        <f t="shared" si="6"/>
        <v/>
      </c>
      <c r="AC149" s="72"/>
      <c r="AD149" s="73" t="str">
        <f t="shared" si="7"/>
        <v/>
      </c>
      <c r="AE149" s="71"/>
      <c r="AF149" s="71"/>
      <c r="AG149" s="74"/>
      <c r="AH149" s="74"/>
      <c r="AI149" s="74"/>
      <c r="AJ149" s="74"/>
      <c r="AK149" s="149" t="e">
        <f t="shared" si="5"/>
        <v>#VALUE!</v>
      </c>
      <c r="AL149" s="150" t="str">
        <f>IF(OR(AA149="Preventivo",AA149="Detectivo"),((V147-AL147-AL148)*AK149),"0")</f>
        <v>0</v>
      </c>
      <c r="AM149" s="317" t="str">
        <f>IF(AND(AA149="Correctivo",N147="Gestión"),((W147-AM147-AM148)*AK149),"0")</f>
        <v>0</v>
      </c>
      <c r="AN149" s="497"/>
      <c r="AO149" s="489"/>
      <c r="AP149" s="489"/>
      <c r="AQ149" s="489"/>
      <c r="AR149" s="494"/>
      <c r="AS149" s="95"/>
      <c r="AT149" s="504"/>
      <c r="AU149" s="507"/>
      <c r="AV149" s="494"/>
      <c r="AW149" s="90"/>
      <c r="AX149" s="95"/>
      <c r="AY149" s="90"/>
      <c r="AZ149" s="489"/>
      <c r="BA149" s="489"/>
      <c r="BB149" s="489"/>
      <c r="BC149" s="489"/>
      <c r="BD149" s="90"/>
      <c r="BE149" s="95"/>
      <c r="BF149" s="90"/>
      <c r="BG149" s="489"/>
      <c r="BH149" s="489"/>
      <c r="BI149" s="489"/>
      <c r="BJ149" s="489"/>
      <c r="BK149" s="90"/>
      <c r="BL149" s="95"/>
      <c r="BM149" s="90"/>
      <c r="BN149" s="489"/>
      <c r="BO149" s="489"/>
      <c r="BP149" s="489"/>
      <c r="BQ149" s="489"/>
      <c r="BR149" s="90"/>
      <c r="BS149" s="95"/>
      <c r="BT149" s="90"/>
      <c r="BU149" s="489"/>
      <c r="BV149" s="489"/>
      <c r="BW149" s="489"/>
      <c r="BX149" s="489"/>
      <c r="BY149" s="489"/>
    </row>
    <row r="150" spans="1:77" ht="16.5" hidden="1" customHeight="1" thickBot="1" x14ac:dyDescent="0.3">
      <c r="A150" s="510"/>
      <c r="B150" s="489"/>
      <c r="C150" s="489"/>
      <c r="D150" s="489"/>
      <c r="E150" s="72"/>
      <c r="F150" s="72"/>
      <c r="G150" s="489"/>
      <c r="H150" s="489"/>
      <c r="I150" s="489"/>
      <c r="J150" s="489"/>
      <c r="K150" s="489"/>
      <c r="L150" s="489"/>
      <c r="M150" s="489"/>
      <c r="N150" s="489"/>
      <c r="O150" s="489"/>
      <c r="P150" s="515"/>
      <c r="Q150" s="518"/>
      <c r="R150" s="489"/>
      <c r="S150" s="489"/>
      <c r="T150" s="522"/>
      <c r="U150" s="525"/>
      <c r="V150" s="525"/>
      <c r="W150" s="529"/>
      <c r="X150" s="532"/>
      <c r="Y150" s="489"/>
      <c r="Z150" s="286"/>
      <c r="AA150" s="72"/>
      <c r="AB150" s="73" t="str">
        <f t="shared" si="6"/>
        <v/>
      </c>
      <c r="AC150" s="72"/>
      <c r="AD150" s="73" t="str">
        <f t="shared" si="7"/>
        <v/>
      </c>
      <c r="AE150" s="71"/>
      <c r="AF150" s="71"/>
      <c r="AG150" s="74"/>
      <c r="AH150" s="74"/>
      <c r="AI150" s="74"/>
      <c r="AJ150" s="74"/>
      <c r="AK150" s="149" t="e">
        <f t="shared" si="5"/>
        <v>#VALUE!</v>
      </c>
      <c r="AL150" s="150" t="str">
        <f>IF(OR(AA150="Preventivo",AA150="Detectivo"),((V147-AL147-AL148-AL149)*AK150),"0")</f>
        <v>0</v>
      </c>
      <c r="AM150" s="316" t="str">
        <f>IF(AND(AA150="Correctivo",N147="Gestión"),((W147-AM147-AM148-AM149)*AK150),"0")</f>
        <v>0</v>
      </c>
      <c r="AN150" s="497"/>
      <c r="AO150" s="489"/>
      <c r="AP150" s="489"/>
      <c r="AQ150" s="489"/>
      <c r="AR150" s="494"/>
      <c r="AS150" s="95"/>
      <c r="AT150" s="504"/>
      <c r="AU150" s="507"/>
      <c r="AV150" s="494"/>
      <c r="AW150" s="90"/>
      <c r="AX150" s="95"/>
      <c r="AY150" s="90"/>
      <c r="AZ150" s="489"/>
      <c r="BA150" s="489"/>
      <c r="BB150" s="489"/>
      <c r="BC150" s="489"/>
      <c r="BD150" s="90"/>
      <c r="BE150" s="95"/>
      <c r="BF150" s="90"/>
      <c r="BG150" s="489"/>
      <c r="BH150" s="489"/>
      <c r="BI150" s="489"/>
      <c r="BJ150" s="489"/>
      <c r="BK150" s="90"/>
      <c r="BL150" s="95"/>
      <c r="BM150" s="90"/>
      <c r="BN150" s="489"/>
      <c r="BO150" s="489"/>
      <c r="BP150" s="489"/>
      <c r="BQ150" s="489"/>
      <c r="BR150" s="90"/>
      <c r="BS150" s="95"/>
      <c r="BT150" s="90"/>
      <c r="BU150" s="489"/>
      <c r="BV150" s="489"/>
      <c r="BW150" s="489"/>
      <c r="BX150" s="489"/>
      <c r="BY150" s="489"/>
    </row>
    <row r="151" spans="1:77" ht="16.5" hidden="1" customHeight="1" thickBot="1" x14ac:dyDescent="0.3">
      <c r="A151" s="511"/>
      <c r="B151" s="490"/>
      <c r="C151" s="490"/>
      <c r="D151" s="490"/>
      <c r="E151" s="96"/>
      <c r="F151" s="96"/>
      <c r="G151" s="490"/>
      <c r="H151" s="490"/>
      <c r="I151" s="490"/>
      <c r="J151" s="490"/>
      <c r="K151" s="490"/>
      <c r="L151" s="490"/>
      <c r="M151" s="490"/>
      <c r="N151" s="490"/>
      <c r="O151" s="490"/>
      <c r="P151" s="516"/>
      <c r="Q151" s="519"/>
      <c r="R151" s="490"/>
      <c r="S151" s="490"/>
      <c r="T151" s="523"/>
      <c r="U151" s="526"/>
      <c r="V151" s="526"/>
      <c r="W151" s="530"/>
      <c r="X151" s="533"/>
      <c r="Y151" s="490"/>
      <c r="Z151" s="286"/>
      <c r="AA151" s="72"/>
      <c r="AB151" s="73" t="str">
        <f t="shared" si="6"/>
        <v/>
      </c>
      <c r="AC151" s="72"/>
      <c r="AD151" s="73" t="str">
        <f t="shared" si="7"/>
        <v/>
      </c>
      <c r="AE151" s="71"/>
      <c r="AF151" s="71"/>
      <c r="AG151" s="74"/>
      <c r="AH151" s="74"/>
      <c r="AI151" s="74"/>
      <c r="AJ151" s="74"/>
      <c r="AK151" s="149" t="e">
        <f t="shared" si="5"/>
        <v>#VALUE!</v>
      </c>
      <c r="AL151" s="150" t="str">
        <f>IF(OR(AA151="Preventivo",AA151="Detectivo"),((V147-AL147-AL148-AL149-AL150)*AK151),"0")</f>
        <v>0</v>
      </c>
      <c r="AM151" s="318" t="str">
        <f>IF(AND(AA151="Correctivo",N147="Gestión"),((W147-AM147-AM148-AM149-AM150)*AK151),"0")</f>
        <v>0</v>
      </c>
      <c r="AN151" s="498"/>
      <c r="AO151" s="493"/>
      <c r="AP151" s="493"/>
      <c r="AQ151" s="490"/>
      <c r="AR151" s="495"/>
      <c r="AS151" s="96"/>
      <c r="AT151" s="505"/>
      <c r="AU151" s="508"/>
      <c r="AV151" s="495"/>
      <c r="AW151" s="91"/>
      <c r="AX151" s="96"/>
      <c r="AY151" s="91"/>
      <c r="AZ151" s="490"/>
      <c r="BA151" s="490"/>
      <c r="BB151" s="490"/>
      <c r="BC151" s="490"/>
      <c r="BD151" s="91"/>
      <c r="BE151" s="96"/>
      <c r="BF151" s="91"/>
      <c r="BG151" s="490"/>
      <c r="BH151" s="490"/>
      <c r="BI151" s="490"/>
      <c r="BJ151" s="490"/>
      <c r="BK151" s="91"/>
      <c r="BL151" s="96"/>
      <c r="BM151" s="91"/>
      <c r="BN151" s="490"/>
      <c r="BO151" s="490"/>
      <c r="BP151" s="490"/>
      <c r="BQ151" s="490"/>
      <c r="BR151" s="91"/>
      <c r="BS151" s="96"/>
      <c r="BT151" s="91"/>
      <c r="BU151" s="490"/>
      <c r="BV151" s="490"/>
      <c r="BW151" s="490"/>
      <c r="BX151" s="490"/>
      <c r="BY151" s="490"/>
    </row>
    <row r="152" spans="1:77" ht="16.5" hidden="1" customHeight="1" thickBot="1" x14ac:dyDescent="0.3">
      <c r="A152" s="509"/>
      <c r="B152" s="488" t="str">
        <f>IF(A152&lt;&gt;"",'CONTEXTO PROCESO'!$D$11," ")</f>
        <v xml:space="preserve"> </v>
      </c>
      <c r="C152" s="488" t="str">
        <f>IF(A152&lt;&gt;"",'CONTEXTO PROCESO'!$D$12," ")</f>
        <v xml:space="preserve"> </v>
      </c>
      <c r="D152" s="488"/>
      <c r="E152" s="92"/>
      <c r="F152" s="92"/>
      <c r="G152" s="488"/>
      <c r="H152" s="488"/>
      <c r="I152" s="488" t="str">
        <f>CONCATENATE(H152," por ", E152," debido a ",F152,",",F153,F154,F155,F156," ")</f>
        <v xml:space="preserve"> por  debido a , </v>
      </c>
      <c r="J152" s="488"/>
      <c r="K152" s="488"/>
      <c r="L152" s="488"/>
      <c r="M152" s="488"/>
      <c r="N152" s="488" t="str">
        <f>IF(AND(J152="Si",K152="Si",L152="Si",M152="Si"),"Corrupción_O_LA_FT",IF(AND(J152="",K152="",L152="",M152=""),"","Gestión"))</f>
        <v/>
      </c>
      <c r="O152" s="488"/>
      <c r="P152" s="514"/>
      <c r="Q152" s="517"/>
      <c r="R152" s="488" t="str">
        <f>IF(Q152=Hoja1!$C$22,Hoja1!$B$22,IF(Q152=Hoja1!C$23,Hoja1!$B$23,IF(Q152=Hoja1!$C$24,Hoja1!$B$24,IF(Q152=Hoja1!$C$25,Hoja1!$B$25,IF(Q152=Hoja1!$C$26,Hoja1!$B$26,IF(Q152=Hoja1!$C$27,Hoja1!$B$27,IF(Q152=Hoja1!C$28,Hoja1!$B$28,IF(Q152=Hoja1!$C$29,Hoja1!$B$29,IF(Q152=Hoja1!$C$30,Hoja1!$B$30,IF(Q152=Hoja1!$C$31,Hoja1!$B$31,""))))))))))</f>
        <v/>
      </c>
      <c r="S152" s="520" t="str">
        <f>IF(R152="Muy baja",20%,IF(R152="Rara Vez",20%,IF(R152="Baja",40%,IF(R152="Improbable",40%,IF(R152="Media",60%,IF(R152="Posible",60%,IF(R152="Alta",80%,IF(R152="Probable",80%,IF(R152="Muy alta",100%,IF(R152="Casi seguro",100%,""))))))))))</f>
        <v/>
      </c>
      <c r="T152" s="521" t="str">
        <f>IF(N152="Gestión",HYPERLINK("#"&amp;"Matriz_de_Riesgos!B$263","Clic para Calificar"),IF(N152="Corrupción_O_LA_FT",HYPERLINK("#"&amp;"Matriz_de_Riesgos!A$503","Clic para Calificar"),""))</f>
        <v/>
      </c>
      <c r="U152" s="524" t="str">
        <f>IF(N152="Corrupción_O_LA_FT",X637,E397)</f>
        <v/>
      </c>
      <c r="V152" s="527" t="str">
        <f>S152</f>
        <v/>
      </c>
      <c r="W152" s="528" t="str">
        <f>IF(U152="Catastrófico",100%,IF(U152="Mayor",80%,IF(U152="Moderado",60%,IF(U152="Menor",40%,IF(U152="Leve",20%,"")))))</f>
        <v/>
      </c>
      <c r="X152" s="531" t="e">
        <f>S152*W152</f>
        <v>#VALUE!</v>
      </c>
      <c r="Y152" s="488" t="str">
        <f>IF(OR(AND(V152&lt;=40%,W152&lt;=20%),AND(V152&lt;=20%,W152&lt;=40%)),"Bajo",IF(OR(AND(V152&gt;40%,V152&lt;=80%,W152&lt;=40%),AND(V152&gt;20%,V152&lt;=40%,W152&gt;20%,W152&lt;=40%),AND(V152&lt;=60%,W152&gt;40%,W152&lt;=60%)),"Moderado",IF(OR(AND(V152&gt;80%,W152&lt;=80%),AND(V152&gt;60%,V152&lt;=80%,W152&gt;40%,W152&lt;=80%),AND(V152&lt;=60%,W152&gt;60%,W152&lt;=80%)),"Alto",IF(AND(W152&gt;=80%,W152&lt;=100%),"Extremo",""))))</f>
        <v/>
      </c>
      <c r="Z152" s="286"/>
      <c r="AA152" s="72"/>
      <c r="AB152" s="73" t="str">
        <f t="shared" si="6"/>
        <v/>
      </c>
      <c r="AC152" s="72"/>
      <c r="AD152" s="73" t="str">
        <f t="shared" si="7"/>
        <v/>
      </c>
      <c r="AE152" s="71"/>
      <c r="AF152" s="71"/>
      <c r="AG152" s="74"/>
      <c r="AH152" s="74"/>
      <c r="AI152" s="74"/>
      <c r="AJ152" s="74"/>
      <c r="AK152" s="149" t="e">
        <f t="shared" si="5"/>
        <v>#VALUE!</v>
      </c>
      <c r="AL152" s="150" t="str">
        <f>IF(OR(AA152="Preventivo",AA152="Detectivo"),(V152*AK152),"0")</f>
        <v>0</v>
      </c>
      <c r="AM152" s="319" t="str">
        <f>IF(AND(AA152="Correctivo",N152="Gestión"),(W152*AK152),"0")</f>
        <v>0</v>
      </c>
      <c r="AN152" s="496" t="str">
        <f>IF(S152&lt;&gt;"",S152-SUM(AL152:AL156),"")</f>
        <v/>
      </c>
      <c r="AO152" s="492" t="str">
        <f>IF(W152&lt;&gt;"",W152-SUM(AM152:AM156),"")</f>
        <v/>
      </c>
      <c r="AP152" s="492" t="e">
        <f>AN152*AO152</f>
        <v>#VALUE!</v>
      </c>
      <c r="AQ152" s="488" t="str">
        <f>IF(OR(AND(AN152&lt;=40%,AO152&lt;=20%),AND(AN152&lt;=20%,AO152&lt;=40%)),"Bajo",IF(OR(AND(AN152&gt;40%,AN152&lt;=80%,AO152&lt;=40%),AND(AN152&gt;20%,AN152&lt;=40%,AO152&gt;20%,AO152&lt;=40%),AND(AN152&lt;=60%,AO152&gt;40%,AO152&lt;=60%)),"Moderado",IF(OR(AND(AN152&gt;80%,AO152&lt;=80%),AND(AN152&gt;60%,AN152&lt;=80%,AO152&gt;40%,AO152&lt;=80%),AND(AN152&lt;=60%,AO152&gt;60%,AO152&lt;=80%)),"Alto",IF(AND(AO152&gt;=80%,AO152&lt;=100%),"Extremo",""))))</f>
        <v/>
      </c>
      <c r="AR152" s="488" t="str">
        <f>IF(AQ152="Bajo","Asumir",IF(AQ152="Moderado","Reducir (Mitigar)",IF(AQ152="Alto","Reducir (Mitigar) o Reducir (Transferir) o Evitar ",IF(AQ152="Extremo","Reducir (Mitigar) o Reducir (Transferir) o Evitar "," "))))</f>
        <v xml:space="preserve"> </v>
      </c>
      <c r="AS152" s="93"/>
      <c r="AT152" s="503"/>
      <c r="AU152" s="506"/>
      <c r="AV152" s="488"/>
      <c r="AW152" s="89"/>
      <c r="AX152" s="93"/>
      <c r="AY152" s="89"/>
      <c r="AZ152" s="488"/>
      <c r="BA152" s="488"/>
      <c r="BB152" s="488"/>
      <c r="BC152" s="488"/>
      <c r="BD152" s="89"/>
      <c r="BE152" s="93"/>
      <c r="BF152" s="89"/>
      <c r="BG152" s="488"/>
      <c r="BH152" s="488"/>
      <c r="BI152" s="488"/>
      <c r="BJ152" s="488"/>
      <c r="BK152" s="89"/>
      <c r="BL152" s="93"/>
      <c r="BM152" s="89"/>
      <c r="BN152" s="488"/>
      <c r="BO152" s="488"/>
      <c r="BP152" s="488"/>
      <c r="BQ152" s="488"/>
      <c r="BR152" s="89"/>
      <c r="BS152" s="93"/>
      <c r="BT152" s="89"/>
      <c r="BU152" s="488"/>
      <c r="BV152" s="488"/>
      <c r="BW152" s="488"/>
      <c r="BX152" s="488"/>
      <c r="BY152" s="488"/>
    </row>
    <row r="153" spans="1:77" ht="16.5" hidden="1" customHeight="1" thickBot="1" x14ac:dyDescent="0.3">
      <c r="A153" s="510"/>
      <c r="B153" s="489"/>
      <c r="C153" s="489"/>
      <c r="D153" s="489"/>
      <c r="E153" s="72"/>
      <c r="F153" s="72"/>
      <c r="G153" s="489"/>
      <c r="H153" s="489"/>
      <c r="I153" s="489"/>
      <c r="J153" s="489"/>
      <c r="K153" s="489"/>
      <c r="L153" s="489"/>
      <c r="M153" s="489"/>
      <c r="N153" s="489"/>
      <c r="O153" s="489"/>
      <c r="P153" s="515"/>
      <c r="Q153" s="518"/>
      <c r="R153" s="489"/>
      <c r="S153" s="489"/>
      <c r="T153" s="522"/>
      <c r="U153" s="525"/>
      <c r="V153" s="525"/>
      <c r="W153" s="529"/>
      <c r="X153" s="532"/>
      <c r="Y153" s="489"/>
      <c r="Z153" s="286"/>
      <c r="AA153" s="72"/>
      <c r="AB153" s="73" t="str">
        <f t="shared" si="6"/>
        <v/>
      </c>
      <c r="AC153" s="72"/>
      <c r="AD153" s="73" t="str">
        <f t="shared" si="7"/>
        <v/>
      </c>
      <c r="AE153" s="71"/>
      <c r="AF153" s="71"/>
      <c r="AG153" s="74"/>
      <c r="AH153" s="74"/>
      <c r="AI153" s="74"/>
      <c r="AJ153" s="74"/>
      <c r="AK153" s="149" t="e">
        <f t="shared" si="5"/>
        <v>#VALUE!</v>
      </c>
      <c r="AL153" s="150" t="str">
        <f>IF(OR(AA153="Preventivo",AA153="Detectivo"),((V152-AL152)*AK153),"0")</f>
        <v>0</v>
      </c>
      <c r="AM153" s="316" t="str">
        <f>IF(AND(AA153="Correctivo",N152="Gestión"),((W152-AM152)*AK153),"0")</f>
        <v>0</v>
      </c>
      <c r="AN153" s="497"/>
      <c r="AO153" s="489"/>
      <c r="AP153" s="489"/>
      <c r="AQ153" s="489"/>
      <c r="AR153" s="494"/>
      <c r="AS153" s="95"/>
      <c r="AT153" s="504"/>
      <c r="AU153" s="507"/>
      <c r="AV153" s="494"/>
      <c r="AW153" s="90"/>
      <c r="AX153" s="95"/>
      <c r="AY153" s="90"/>
      <c r="AZ153" s="489"/>
      <c r="BA153" s="489"/>
      <c r="BB153" s="489"/>
      <c r="BC153" s="489"/>
      <c r="BD153" s="90"/>
      <c r="BE153" s="95"/>
      <c r="BF153" s="90"/>
      <c r="BG153" s="489"/>
      <c r="BH153" s="489"/>
      <c r="BI153" s="489"/>
      <c r="BJ153" s="489"/>
      <c r="BK153" s="90"/>
      <c r="BL153" s="95"/>
      <c r="BM153" s="90"/>
      <c r="BN153" s="489"/>
      <c r="BO153" s="489"/>
      <c r="BP153" s="489"/>
      <c r="BQ153" s="489"/>
      <c r="BR153" s="90"/>
      <c r="BS153" s="95"/>
      <c r="BT153" s="90"/>
      <c r="BU153" s="489"/>
      <c r="BV153" s="489"/>
      <c r="BW153" s="489"/>
      <c r="BX153" s="489"/>
      <c r="BY153" s="489"/>
    </row>
    <row r="154" spans="1:77" ht="16.5" hidden="1" customHeight="1" thickBot="1" x14ac:dyDescent="0.3">
      <c r="A154" s="510"/>
      <c r="B154" s="489"/>
      <c r="C154" s="489"/>
      <c r="D154" s="489"/>
      <c r="E154" s="72"/>
      <c r="F154" s="72"/>
      <c r="G154" s="489"/>
      <c r="H154" s="489"/>
      <c r="I154" s="489"/>
      <c r="J154" s="489"/>
      <c r="K154" s="489"/>
      <c r="L154" s="489"/>
      <c r="M154" s="489"/>
      <c r="N154" s="489"/>
      <c r="O154" s="489"/>
      <c r="P154" s="515"/>
      <c r="Q154" s="518"/>
      <c r="R154" s="489"/>
      <c r="S154" s="489"/>
      <c r="T154" s="522"/>
      <c r="U154" s="525"/>
      <c r="V154" s="525"/>
      <c r="W154" s="529"/>
      <c r="X154" s="532"/>
      <c r="Y154" s="489"/>
      <c r="Z154" s="286"/>
      <c r="AA154" s="72"/>
      <c r="AB154" s="73" t="str">
        <f t="shared" si="6"/>
        <v/>
      </c>
      <c r="AC154" s="72"/>
      <c r="AD154" s="73" t="str">
        <f t="shared" si="7"/>
        <v/>
      </c>
      <c r="AE154" s="71"/>
      <c r="AF154" s="71"/>
      <c r="AG154" s="74"/>
      <c r="AH154" s="74"/>
      <c r="AI154" s="74"/>
      <c r="AJ154" s="74"/>
      <c r="AK154" s="149" t="e">
        <f t="shared" si="5"/>
        <v>#VALUE!</v>
      </c>
      <c r="AL154" s="150" t="str">
        <f>IF(OR(AA154="Preventivo",AA154="Detectivo"),((V152-AL152-AL153)*AK154),"0")</f>
        <v>0</v>
      </c>
      <c r="AM154" s="317" t="str">
        <f>IF(AND(AA154="Correctivo",N152="Gestión"),((W152-AM152-AM153)*AK154),"0")</f>
        <v>0</v>
      </c>
      <c r="AN154" s="497"/>
      <c r="AO154" s="489"/>
      <c r="AP154" s="489"/>
      <c r="AQ154" s="489"/>
      <c r="AR154" s="494"/>
      <c r="AS154" s="95"/>
      <c r="AT154" s="504"/>
      <c r="AU154" s="507"/>
      <c r="AV154" s="494"/>
      <c r="AW154" s="90"/>
      <c r="AX154" s="95"/>
      <c r="AY154" s="90"/>
      <c r="AZ154" s="489"/>
      <c r="BA154" s="489"/>
      <c r="BB154" s="489"/>
      <c r="BC154" s="489"/>
      <c r="BD154" s="90"/>
      <c r="BE154" s="95"/>
      <c r="BF154" s="90"/>
      <c r="BG154" s="489"/>
      <c r="BH154" s="489"/>
      <c r="BI154" s="489"/>
      <c r="BJ154" s="489"/>
      <c r="BK154" s="90"/>
      <c r="BL154" s="95"/>
      <c r="BM154" s="90"/>
      <c r="BN154" s="489"/>
      <c r="BO154" s="489"/>
      <c r="BP154" s="489"/>
      <c r="BQ154" s="489"/>
      <c r="BR154" s="90"/>
      <c r="BS154" s="95"/>
      <c r="BT154" s="90"/>
      <c r="BU154" s="489"/>
      <c r="BV154" s="489"/>
      <c r="BW154" s="489"/>
      <c r="BX154" s="489"/>
      <c r="BY154" s="489"/>
    </row>
    <row r="155" spans="1:77" ht="16.5" hidden="1" customHeight="1" thickBot="1" x14ac:dyDescent="0.3">
      <c r="A155" s="510"/>
      <c r="B155" s="489"/>
      <c r="C155" s="489"/>
      <c r="D155" s="489"/>
      <c r="E155" s="72"/>
      <c r="F155" s="72"/>
      <c r="G155" s="489"/>
      <c r="H155" s="489"/>
      <c r="I155" s="489"/>
      <c r="J155" s="489"/>
      <c r="K155" s="489"/>
      <c r="L155" s="489"/>
      <c r="M155" s="489"/>
      <c r="N155" s="489"/>
      <c r="O155" s="489"/>
      <c r="P155" s="515"/>
      <c r="Q155" s="518"/>
      <c r="R155" s="489"/>
      <c r="S155" s="489"/>
      <c r="T155" s="522"/>
      <c r="U155" s="525"/>
      <c r="V155" s="525"/>
      <c r="W155" s="529"/>
      <c r="X155" s="532"/>
      <c r="Y155" s="489"/>
      <c r="Z155" s="286"/>
      <c r="AA155" s="72"/>
      <c r="AB155" s="73" t="str">
        <f t="shared" si="6"/>
        <v/>
      </c>
      <c r="AC155" s="72"/>
      <c r="AD155" s="73" t="str">
        <f t="shared" si="7"/>
        <v/>
      </c>
      <c r="AE155" s="71"/>
      <c r="AF155" s="71"/>
      <c r="AG155" s="74"/>
      <c r="AH155" s="74"/>
      <c r="AI155" s="74"/>
      <c r="AJ155" s="74"/>
      <c r="AK155" s="149" t="e">
        <f t="shared" si="5"/>
        <v>#VALUE!</v>
      </c>
      <c r="AL155" s="150" t="str">
        <f>IF(OR(AA155="Preventivo",AA155="Detectivo"),((V152-AL152-AL153-AL154)*AK155),"0")</f>
        <v>0</v>
      </c>
      <c r="AM155" s="316" t="str">
        <f>IF(AND(AA155="Correctivo",N152="Gestión"),((W152-AM152-AM153-AM154)*AK155),"0")</f>
        <v>0</v>
      </c>
      <c r="AN155" s="497"/>
      <c r="AO155" s="489"/>
      <c r="AP155" s="489"/>
      <c r="AQ155" s="489"/>
      <c r="AR155" s="494"/>
      <c r="AS155" s="95"/>
      <c r="AT155" s="504"/>
      <c r="AU155" s="507"/>
      <c r="AV155" s="494"/>
      <c r="AW155" s="90"/>
      <c r="AX155" s="95"/>
      <c r="AY155" s="90"/>
      <c r="AZ155" s="489"/>
      <c r="BA155" s="489"/>
      <c r="BB155" s="489"/>
      <c r="BC155" s="489"/>
      <c r="BD155" s="90"/>
      <c r="BE155" s="95"/>
      <c r="BF155" s="90"/>
      <c r="BG155" s="489"/>
      <c r="BH155" s="489"/>
      <c r="BI155" s="489"/>
      <c r="BJ155" s="489"/>
      <c r="BK155" s="90"/>
      <c r="BL155" s="95"/>
      <c r="BM155" s="90"/>
      <c r="BN155" s="489"/>
      <c r="BO155" s="489"/>
      <c r="BP155" s="489"/>
      <c r="BQ155" s="489"/>
      <c r="BR155" s="90"/>
      <c r="BS155" s="95"/>
      <c r="BT155" s="90"/>
      <c r="BU155" s="489"/>
      <c r="BV155" s="489"/>
      <c r="BW155" s="489"/>
      <c r="BX155" s="489"/>
      <c r="BY155" s="489"/>
    </row>
    <row r="156" spans="1:77" ht="16.5" hidden="1" customHeight="1" thickBot="1" x14ac:dyDescent="0.3">
      <c r="A156" s="511"/>
      <c r="B156" s="490"/>
      <c r="C156" s="490"/>
      <c r="D156" s="490"/>
      <c r="E156" s="96"/>
      <c r="F156" s="96"/>
      <c r="G156" s="490"/>
      <c r="H156" s="490"/>
      <c r="I156" s="490"/>
      <c r="J156" s="490"/>
      <c r="K156" s="490"/>
      <c r="L156" s="490"/>
      <c r="M156" s="490"/>
      <c r="N156" s="490"/>
      <c r="O156" s="490"/>
      <c r="P156" s="516"/>
      <c r="Q156" s="519"/>
      <c r="R156" s="490"/>
      <c r="S156" s="490"/>
      <c r="T156" s="523"/>
      <c r="U156" s="526"/>
      <c r="V156" s="526"/>
      <c r="W156" s="530"/>
      <c r="X156" s="533"/>
      <c r="Y156" s="490"/>
      <c r="Z156" s="286"/>
      <c r="AA156" s="72"/>
      <c r="AB156" s="73" t="str">
        <f t="shared" si="6"/>
        <v/>
      </c>
      <c r="AC156" s="72"/>
      <c r="AD156" s="73" t="str">
        <f t="shared" si="7"/>
        <v/>
      </c>
      <c r="AE156" s="71"/>
      <c r="AF156" s="71"/>
      <c r="AG156" s="74"/>
      <c r="AH156" s="74"/>
      <c r="AI156" s="74"/>
      <c r="AJ156" s="74"/>
      <c r="AK156" s="149" t="e">
        <f t="shared" si="5"/>
        <v>#VALUE!</v>
      </c>
      <c r="AL156" s="150" t="str">
        <f>IF(OR(AA156="Preventivo",AA156="Detectivo"),((V152-AL152-AL153-AL154-AL155)*AK156),"0")</f>
        <v>0</v>
      </c>
      <c r="AM156" s="318" t="str">
        <f>IF(AND(AA156="Correctivo",N152="Gestión"),((W152-AM152-AM153-AM154-AM155)*AK156),"0")</f>
        <v>0</v>
      </c>
      <c r="AN156" s="498"/>
      <c r="AO156" s="493"/>
      <c r="AP156" s="493"/>
      <c r="AQ156" s="490"/>
      <c r="AR156" s="495"/>
      <c r="AS156" s="96"/>
      <c r="AT156" s="505"/>
      <c r="AU156" s="508"/>
      <c r="AV156" s="495"/>
      <c r="AW156" s="91"/>
      <c r="AX156" s="96"/>
      <c r="AY156" s="91"/>
      <c r="AZ156" s="490"/>
      <c r="BA156" s="490"/>
      <c r="BB156" s="490"/>
      <c r="BC156" s="490"/>
      <c r="BD156" s="91"/>
      <c r="BE156" s="96"/>
      <c r="BF156" s="91"/>
      <c r="BG156" s="490"/>
      <c r="BH156" s="490"/>
      <c r="BI156" s="490"/>
      <c r="BJ156" s="490"/>
      <c r="BK156" s="91"/>
      <c r="BL156" s="96"/>
      <c r="BM156" s="91"/>
      <c r="BN156" s="490"/>
      <c r="BO156" s="490"/>
      <c r="BP156" s="490"/>
      <c r="BQ156" s="490"/>
      <c r="BR156" s="91"/>
      <c r="BS156" s="96"/>
      <c r="BT156" s="91"/>
      <c r="BU156" s="490"/>
      <c r="BV156" s="490"/>
      <c r="BW156" s="490"/>
      <c r="BX156" s="490"/>
      <c r="BY156" s="490"/>
    </row>
    <row r="157" spans="1:77" ht="16.5" hidden="1" customHeight="1" thickBot="1" x14ac:dyDescent="0.3">
      <c r="A157" s="509"/>
      <c r="B157" s="488" t="str">
        <f>IF(A157&lt;&gt;"",'CONTEXTO PROCESO'!$D$11," ")</f>
        <v xml:space="preserve"> </v>
      </c>
      <c r="C157" s="488" t="str">
        <f>IF(A157&lt;&gt;"",'CONTEXTO PROCESO'!$D$12," ")</f>
        <v xml:space="preserve"> </v>
      </c>
      <c r="D157" s="488"/>
      <c r="E157" s="92"/>
      <c r="F157" s="92"/>
      <c r="G157" s="488"/>
      <c r="H157" s="488"/>
      <c r="I157" s="488" t="str">
        <f>CONCATENATE(H157," por ", E157," debido a ",F157,",",F158,F159,F160,F161," ")</f>
        <v xml:space="preserve"> por  debido a , </v>
      </c>
      <c r="J157" s="488"/>
      <c r="K157" s="488"/>
      <c r="L157" s="488"/>
      <c r="M157" s="488"/>
      <c r="N157" s="488" t="str">
        <f>IF(AND(J157="Si",K157="Si",L157="Si",M157="Si"),"Corrupción_O_LA_FT",IF(AND(J157="",K157="",L157="",M157=""),"","Gestión"))</f>
        <v/>
      </c>
      <c r="O157" s="488"/>
      <c r="P157" s="514"/>
      <c r="Q157" s="517"/>
      <c r="R157" s="488" t="str">
        <f>IF(Q157=Hoja1!$C$22,Hoja1!$B$22,IF(Q157=Hoja1!C$23,Hoja1!$B$23,IF(Q157=Hoja1!$C$24,Hoja1!$B$24,IF(Q157=Hoja1!$C$25,Hoja1!$B$25,IF(Q157=Hoja1!$C$26,Hoja1!$B$26,IF(Q157=Hoja1!$C$27,Hoja1!$B$27,IF(Q157=Hoja1!C$28,Hoja1!$B$28,IF(Q157=Hoja1!$C$29,Hoja1!$B$29,IF(Q157=Hoja1!$C$30,Hoja1!$B$30,IF(Q157=Hoja1!$C$31,Hoja1!$B$31,""))))))))))</f>
        <v/>
      </c>
      <c r="S157" s="520" t="str">
        <f>IF(R157="Muy baja",20%,IF(R157="Rara Vez",20%,IF(R157="Baja",40%,IF(R157="Improbable",40%,IF(R157="Media",60%,IF(R157="Posible",60%,IF(R157="Alta",80%,IF(R157="Probable",80%,IF(R157="Muy alta",100%,IF(R157="Casi seguro",100%,""))))))))))</f>
        <v/>
      </c>
      <c r="T157" s="521" t="str">
        <f>IF(N157="Gestión",HYPERLINK("#"&amp;"Matriz_de_Riesgos!B$263","Clic para Calificar"),IF(N157="Corrupción_O_LA_FT",HYPERLINK("#"&amp;"Matriz_de_Riesgos!A$503","Clic para Calificar"),""))</f>
        <v/>
      </c>
      <c r="U157" s="524" t="str">
        <f>IF(N157="Corrupción_O_LA_FT",X642,E402)</f>
        <v/>
      </c>
      <c r="V157" s="527" t="str">
        <f>S157</f>
        <v/>
      </c>
      <c r="W157" s="528" t="str">
        <f>IF(U157="Catastrófico",100%,IF(U157="Mayor",80%,IF(U157="Moderado",60%,IF(U157="Menor",40%,IF(U157="Leve",20%,"")))))</f>
        <v/>
      </c>
      <c r="X157" s="531" t="e">
        <f>S157*W157</f>
        <v>#VALUE!</v>
      </c>
      <c r="Y157" s="488" t="str">
        <f>IF(OR(AND(V157&lt;=40%,W157&lt;=20%),AND(V157&lt;=20%,W157&lt;=40%)),"Bajo",IF(OR(AND(V157&gt;40%,V157&lt;=80%,W157&lt;=40%),AND(V157&gt;20%,V157&lt;=40%,W157&gt;20%,W157&lt;=40%),AND(V157&lt;=60%,W157&gt;40%,W157&lt;=60%)),"Moderado",IF(OR(AND(V157&gt;80%,W157&lt;=80%),AND(V157&gt;60%,V157&lt;=80%,W157&gt;40%,W157&lt;=80%),AND(V157&lt;=60%,W157&gt;60%,W157&lt;=80%)),"Alto",IF(AND(W157&gt;=80%,W157&lt;=100%),"Extremo",""))))</f>
        <v/>
      </c>
      <c r="Z157" s="286"/>
      <c r="AA157" s="72"/>
      <c r="AB157" s="73" t="str">
        <f t="shared" si="6"/>
        <v/>
      </c>
      <c r="AC157" s="72"/>
      <c r="AD157" s="73" t="str">
        <f t="shared" si="7"/>
        <v/>
      </c>
      <c r="AE157" s="71"/>
      <c r="AF157" s="71"/>
      <c r="AG157" s="74"/>
      <c r="AH157" s="74"/>
      <c r="AI157" s="74"/>
      <c r="AJ157" s="74"/>
      <c r="AK157" s="149" t="e">
        <f t="shared" si="5"/>
        <v>#VALUE!</v>
      </c>
      <c r="AL157" s="150" t="str">
        <f>IF(OR(AA157="Preventivo",AA157="Detectivo"),(V157*AK157),"0")</f>
        <v>0</v>
      </c>
      <c r="AM157" s="319" t="str">
        <f>IF(AND(AA157="Correctivo",N157="Gestión"),(W157*AK157),"0")</f>
        <v>0</v>
      </c>
      <c r="AN157" s="496" t="str">
        <f>IF(S157&lt;&gt;"",S157-SUM(AL157:AL161),"")</f>
        <v/>
      </c>
      <c r="AO157" s="492" t="str">
        <f>IF(W157&lt;&gt;"",W157-SUM(AM157:AM161),"")</f>
        <v/>
      </c>
      <c r="AP157" s="492" t="e">
        <f>AN157*AO157</f>
        <v>#VALUE!</v>
      </c>
      <c r="AQ157" s="488" t="str">
        <f>IF(OR(AND(AN157&lt;=40%,AO157&lt;=20%),AND(AN157&lt;=20%,AO157&lt;=40%)),"Bajo",IF(OR(AND(AN157&gt;40%,AN157&lt;=80%,AO157&lt;=40%),AND(AN157&gt;20%,AN157&lt;=40%,AO157&gt;20%,AO157&lt;=40%),AND(AN157&lt;=60%,AO157&gt;40%,AO157&lt;=60%)),"Moderado",IF(OR(AND(AN157&gt;80%,AO157&lt;=80%),AND(AN157&gt;60%,AN157&lt;=80%,AO157&gt;40%,AO157&lt;=80%),AND(AN157&lt;=60%,AO157&gt;60%,AO157&lt;=80%)),"Alto",IF(AND(AO157&gt;=80%,AO157&lt;=100%),"Extremo",""))))</f>
        <v/>
      </c>
      <c r="AR157" s="488" t="str">
        <f>IF(AQ157="Bajo","Asumir",IF(AQ157="Moderado","Reducir (Mitigar)",IF(AQ157="Alto","Reducir (Mitigar) o Reducir (Transferir) o Evitar ",IF(AQ157="Extremo","Reducir (Mitigar) o Reducir (Transferir) o Evitar "," "))))</f>
        <v xml:space="preserve"> </v>
      </c>
      <c r="AS157" s="93"/>
      <c r="AT157" s="503"/>
      <c r="AU157" s="506"/>
      <c r="AV157" s="488"/>
      <c r="AW157" s="89"/>
      <c r="AX157" s="93"/>
      <c r="AY157" s="89"/>
      <c r="AZ157" s="488"/>
      <c r="BA157" s="488"/>
      <c r="BB157" s="488"/>
      <c r="BC157" s="488"/>
      <c r="BD157" s="89"/>
      <c r="BE157" s="93"/>
      <c r="BF157" s="89"/>
      <c r="BG157" s="488"/>
      <c r="BH157" s="488"/>
      <c r="BI157" s="488"/>
      <c r="BJ157" s="488"/>
      <c r="BK157" s="89"/>
      <c r="BL157" s="93"/>
      <c r="BM157" s="89"/>
      <c r="BN157" s="488"/>
      <c r="BO157" s="488"/>
      <c r="BP157" s="488"/>
      <c r="BQ157" s="488"/>
      <c r="BR157" s="89"/>
      <c r="BS157" s="93"/>
      <c r="BT157" s="89"/>
      <c r="BU157" s="488"/>
      <c r="BV157" s="488"/>
      <c r="BW157" s="488"/>
      <c r="BX157" s="488"/>
      <c r="BY157" s="488"/>
    </row>
    <row r="158" spans="1:77" ht="16.5" hidden="1" customHeight="1" thickBot="1" x14ac:dyDescent="0.3">
      <c r="A158" s="510"/>
      <c r="B158" s="489"/>
      <c r="C158" s="489"/>
      <c r="D158" s="489"/>
      <c r="E158" s="72"/>
      <c r="F158" s="72"/>
      <c r="G158" s="489"/>
      <c r="H158" s="489"/>
      <c r="I158" s="489"/>
      <c r="J158" s="489"/>
      <c r="K158" s="489"/>
      <c r="L158" s="489"/>
      <c r="M158" s="489"/>
      <c r="N158" s="489"/>
      <c r="O158" s="489"/>
      <c r="P158" s="515"/>
      <c r="Q158" s="518"/>
      <c r="R158" s="489"/>
      <c r="S158" s="489"/>
      <c r="T158" s="522"/>
      <c r="U158" s="525"/>
      <c r="V158" s="525"/>
      <c r="W158" s="529"/>
      <c r="X158" s="532"/>
      <c r="Y158" s="489"/>
      <c r="Z158" s="286"/>
      <c r="AA158" s="72"/>
      <c r="AB158" s="73" t="str">
        <f t="shared" si="6"/>
        <v/>
      </c>
      <c r="AC158" s="72"/>
      <c r="AD158" s="73" t="str">
        <f t="shared" si="7"/>
        <v/>
      </c>
      <c r="AE158" s="71"/>
      <c r="AF158" s="71"/>
      <c r="AG158" s="74"/>
      <c r="AH158" s="74"/>
      <c r="AI158" s="74"/>
      <c r="AJ158" s="74"/>
      <c r="AK158" s="149" t="e">
        <f t="shared" si="5"/>
        <v>#VALUE!</v>
      </c>
      <c r="AL158" s="150" t="str">
        <f>IF(OR(AA158="Preventivo",AA158="Detectivo"),((V157-AL157)*AK158),"0")</f>
        <v>0</v>
      </c>
      <c r="AM158" s="316" t="str">
        <f>IF(AND(AA158="Correctivo",N157="Gestión"),((W157-AM157)*AK158),"0")</f>
        <v>0</v>
      </c>
      <c r="AN158" s="497"/>
      <c r="AO158" s="489"/>
      <c r="AP158" s="489"/>
      <c r="AQ158" s="489"/>
      <c r="AR158" s="494"/>
      <c r="AS158" s="95"/>
      <c r="AT158" s="504"/>
      <c r="AU158" s="507"/>
      <c r="AV158" s="494"/>
      <c r="AW158" s="90"/>
      <c r="AX158" s="95"/>
      <c r="AY158" s="90"/>
      <c r="AZ158" s="489"/>
      <c r="BA158" s="489"/>
      <c r="BB158" s="489"/>
      <c r="BC158" s="489"/>
      <c r="BD158" s="90"/>
      <c r="BE158" s="95"/>
      <c r="BF158" s="90"/>
      <c r="BG158" s="489"/>
      <c r="BH158" s="489"/>
      <c r="BI158" s="489"/>
      <c r="BJ158" s="489"/>
      <c r="BK158" s="90"/>
      <c r="BL158" s="95"/>
      <c r="BM158" s="90"/>
      <c r="BN158" s="489"/>
      <c r="BO158" s="489"/>
      <c r="BP158" s="489"/>
      <c r="BQ158" s="489"/>
      <c r="BR158" s="90"/>
      <c r="BS158" s="95"/>
      <c r="BT158" s="90"/>
      <c r="BU158" s="489"/>
      <c r="BV158" s="489"/>
      <c r="BW158" s="489"/>
      <c r="BX158" s="489"/>
      <c r="BY158" s="489"/>
    </row>
    <row r="159" spans="1:77" ht="16.5" hidden="1" customHeight="1" thickBot="1" x14ac:dyDescent="0.3">
      <c r="A159" s="510"/>
      <c r="B159" s="489"/>
      <c r="C159" s="489"/>
      <c r="D159" s="489"/>
      <c r="E159" s="72"/>
      <c r="F159" s="72"/>
      <c r="G159" s="489"/>
      <c r="H159" s="489"/>
      <c r="I159" s="489"/>
      <c r="J159" s="489"/>
      <c r="K159" s="489"/>
      <c r="L159" s="489"/>
      <c r="M159" s="489"/>
      <c r="N159" s="489"/>
      <c r="O159" s="489"/>
      <c r="P159" s="515"/>
      <c r="Q159" s="518"/>
      <c r="R159" s="489"/>
      <c r="S159" s="489"/>
      <c r="T159" s="522"/>
      <c r="U159" s="525"/>
      <c r="V159" s="525"/>
      <c r="W159" s="529"/>
      <c r="X159" s="532"/>
      <c r="Y159" s="489"/>
      <c r="Z159" s="286"/>
      <c r="AA159" s="72"/>
      <c r="AB159" s="73" t="str">
        <f t="shared" si="6"/>
        <v/>
      </c>
      <c r="AC159" s="72"/>
      <c r="AD159" s="73" t="str">
        <f t="shared" si="7"/>
        <v/>
      </c>
      <c r="AE159" s="71"/>
      <c r="AF159" s="71"/>
      <c r="AG159" s="74"/>
      <c r="AH159" s="74"/>
      <c r="AI159" s="74"/>
      <c r="AJ159" s="74"/>
      <c r="AK159" s="149" t="e">
        <f t="shared" si="5"/>
        <v>#VALUE!</v>
      </c>
      <c r="AL159" s="150" t="str">
        <f>IF(OR(AA159="Preventivo",AA159="Detectivo"),((V157-AL157-AL158)*AK159),"0")</f>
        <v>0</v>
      </c>
      <c r="AM159" s="317" t="str">
        <f>IF(AND(AA159="Correctivo",N157="Gestión"),((W157-AM157-AM158)*AK159),"0")</f>
        <v>0</v>
      </c>
      <c r="AN159" s="497"/>
      <c r="AO159" s="489"/>
      <c r="AP159" s="489"/>
      <c r="AQ159" s="489"/>
      <c r="AR159" s="494"/>
      <c r="AS159" s="95"/>
      <c r="AT159" s="504"/>
      <c r="AU159" s="507"/>
      <c r="AV159" s="494"/>
      <c r="AW159" s="90"/>
      <c r="AX159" s="95"/>
      <c r="AY159" s="90"/>
      <c r="AZ159" s="489"/>
      <c r="BA159" s="489"/>
      <c r="BB159" s="489"/>
      <c r="BC159" s="489"/>
      <c r="BD159" s="90"/>
      <c r="BE159" s="95"/>
      <c r="BF159" s="90"/>
      <c r="BG159" s="489"/>
      <c r="BH159" s="489"/>
      <c r="BI159" s="489"/>
      <c r="BJ159" s="489"/>
      <c r="BK159" s="90"/>
      <c r="BL159" s="95"/>
      <c r="BM159" s="90"/>
      <c r="BN159" s="489"/>
      <c r="BO159" s="489"/>
      <c r="BP159" s="489"/>
      <c r="BQ159" s="489"/>
      <c r="BR159" s="90"/>
      <c r="BS159" s="95"/>
      <c r="BT159" s="90"/>
      <c r="BU159" s="489"/>
      <c r="BV159" s="489"/>
      <c r="BW159" s="489"/>
      <c r="BX159" s="489"/>
      <c r="BY159" s="489"/>
    </row>
    <row r="160" spans="1:77" ht="16.5" hidden="1" customHeight="1" thickBot="1" x14ac:dyDescent="0.3">
      <c r="A160" s="510"/>
      <c r="B160" s="489"/>
      <c r="C160" s="489"/>
      <c r="D160" s="489"/>
      <c r="E160" s="72"/>
      <c r="F160" s="72"/>
      <c r="G160" s="489"/>
      <c r="H160" s="489"/>
      <c r="I160" s="489"/>
      <c r="J160" s="489"/>
      <c r="K160" s="489"/>
      <c r="L160" s="489"/>
      <c r="M160" s="489"/>
      <c r="N160" s="489"/>
      <c r="O160" s="489"/>
      <c r="P160" s="515"/>
      <c r="Q160" s="518"/>
      <c r="R160" s="489"/>
      <c r="S160" s="489"/>
      <c r="T160" s="522"/>
      <c r="U160" s="525"/>
      <c r="V160" s="525"/>
      <c r="W160" s="529"/>
      <c r="X160" s="532"/>
      <c r="Y160" s="489"/>
      <c r="Z160" s="286"/>
      <c r="AA160" s="72"/>
      <c r="AB160" s="73" t="str">
        <f t="shared" si="6"/>
        <v/>
      </c>
      <c r="AC160" s="72"/>
      <c r="AD160" s="73" t="str">
        <f t="shared" si="7"/>
        <v/>
      </c>
      <c r="AE160" s="71"/>
      <c r="AF160" s="71"/>
      <c r="AG160" s="74"/>
      <c r="AH160" s="74"/>
      <c r="AI160" s="74"/>
      <c r="AJ160" s="74"/>
      <c r="AK160" s="149" t="e">
        <f t="shared" si="5"/>
        <v>#VALUE!</v>
      </c>
      <c r="AL160" s="150" t="str">
        <f>IF(OR(AA160="Preventivo",AA160="Detectivo"),((V157-AL157-AL158-AL159)*AK160),"0")</f>
        <v>0</v>
      </c>
      <c r="AM160" s="316" t="str">
        <f>IF(AND(AA160="Correctivo",N157="Gestión"),((W157-AM157-AM158-AM159)*AK160),"0")</f>
        <v>0</v>
      </c>
      <c r="AN160" s="497"/>
      <c r="AO160" s="489"/>
      <c r="AP160" s="489"/>
      <c r="AQ160" s="489"/>
      <c r="AR160" s="494"/>
      <c r="AS160" s="95"/>
      <c r="AT160" s="504"/>
      <c r="AU160" s="507"/>
      <c r="AV160" s="494"/>
      <c r="AW160" s="90"/>
      <c r="AX160" s="95"/>
      <c r="AY160" s="90"/>
      <c r="AZ160" s="489"/>
      <c r="BA160" s="489"/>
      <c r="BB160" s="489"/>
      <c r="BC160" s="489"/>
      <c r="BD160" s="90"/>
      <c r="BE160" s="95"/>
      <c r="BF160" s="90"/>
      <c r="BG160" s="489"/>
      <c r="BH160" s="489"/>
      <c r="BI160" s="489"/>
      <c r="BJ160" s="489"/>
      <c r="BK160" s="90"/>
      <c r="BL160" s="95"/>
      <c r="BM160" s="90"/>
      <c r="BN160" s="489"/>
      <c r="BO160" s="489"/>
      <c r="BP160" s="489"/>
      <c r="BQ160" s="489"/>
      <c r="BR160" s="90"/>
      <c r="BS160" s="95"/>
      <c r="BT160" s="90"/>
      <c r="BU160" s="489"/>
      <c r="BV160" s="489"/>
      <c r="BW160" s="489"/>
      <c r="BX160" s="489"/>
      <c r="BY160" s="489"/>
    </row>
    <row r="161" spans="1:77" ht="16.5" hidden="1" customHeight="1" thickBot="1" x14ac:dyDescent="0.3">
      <c r="A161" s="511"/>
      <c r="B161" s="490"/>
      <c r="C161" s="490"/>
      <c r="D161" s="490"/>
      <c r="E161" s="96"/>
      <c r="F161" s="96"/>
      <c r="G161" s="490"/>
      <c r="H161" s="490"/>
      <c r="I161" s="490"/>
      <c r="J161" s="490"/>
      <c r="K161" s="490"/>
      <c r="L161" s="490"/>
      <c r="M161" s="490"/>
      <c r="N161" s="490"/>
      <c r="O161" s="490"/>
      <c r="P161" s="516"/>
      <c r="Q161" s="519"/>
      <c r="R161" s="490"/>
      <c r="S161" s="490"/>
      <c r="T161" s="523"/>
      <c r="U161" s="526"/>
      <c r="V161" s="526"/>
      <c r="W161" s="530"/>
      <c r="X161" s="533"/>
      <c r="Y161" s="490"/>
      <c r="Z161" s="286"/>
      <c r="AA161" s="72"/>
      <c r="AB161" s="73" t="str">
        <f t="shared" si="6"/>
        <v/>
      </c>
      <c r="AC161" s="72"/>
      <c r="AD161" s="73" t="str">
        <f t="shared" si="7"/>
        <v/>
      </c>
      <c r="AE161" s="71"/>
      <c r="AF161" s="71"/>
      <c r="AG161" s="74"/>
      <c r="AH161" s="74"/>
      <c r="AI161" s="74"/>
      <c r="AJ161" s="74"/>
      <c r="AK161" s="149" t="e">
        <f t="shared" si="5"/>
        <v>#VALUE!</v>
      </c>
      <c r="AL161" s="150" t="str">
        <f>IF(OR(AA161="Preventivo",AA161="Detectivo"),((V157-AL157-AL158-AL159-AL160)*AK161),"0")</f>
        <v>0</v>
      </c>
      <c r="AM161" s="318" t="str">
        <f>IF(AND(AA161="Correctivo",N157="Gestión"),((W157-AM157-AM158-AM159-AM160)*AK161),"0")</f>
        <v>0</v>
      </c>
      <c r="AN161" s="498"/>
      <c r="AO161" s="493"/>
      <c r="AP161" s="493"/>
      <c r="AQ161" s="490"/>
      <c r="AR161" s="495"/>
      <c r="AS161" s="96"/>
      <c r="AT161" s="505"/>
      <c r="AU161" s="508"/>
      <c r="AV161" s="495"/>
      <c r="AW161" s="91"/>
      <c r="AX161" s="96"/>
      <c r="AY161" s="91"/>
      <c r="AZ161" s="490"/>
      <c r="BA161" s="490"/>
      <c r="BB161" s="490"/>
      <c r="BC161" s="490"/>
      <c r="BD161" s="91"/>
      <c r="BE161" s="96"/>
      <c r="BF161" s="91"/>
      <c r="BG161" s="490"/>
      <c r="BH161" s="490"/>
      <c r="BI161" s="490"/>
      <c r="BJ161" s="490"/>
      <c r="BK161" s="91"/>
      <c r="BL161" s="96"/>
      <c r="BM161" s="91"/>
      <c r="BN161" s="490"/>
      <c r="BO161" s="490"/>
      <c r="BP161" s="490"/>
      <c r="BQ161" s="490"/>
      <c r="BR161" s="91"/>
      <c r="BS161" s="96"/>
      <c r="BT161" s="91"/>
      <c r="BU161" s="490"/>
      <c r="BV161" s="490"/>
      <c r="BW161" s="490"/>
      <c r="BX161" s="490"/>
      <c r="BY161" s="490"/>
    </row>
    <row r="162" spans="1:77" ht="16.5" hidden="1" customHeight="1" thickBot="1" x14ac:dyDescent="0.3">
      <c r="A162" s="509"/>
      <c r="B162" s="488" t="str">
        <f>IF(A162&lt;&gt;"",'CONTEXTO PROCESO'!$D$11," ")</f>
        <v xml:space="preserve"> </v>
      </c>
      <c r="C162" s="488" t="str">
        <f>IF(A162&lt;&gt;"",'CONTEXTO PROCESO'!$D$12," ")</f>
        <v xml:space="preserve"> </v>
      </c>
      <c r="D162" s="488"/>
      <c r="E162" s="92"/>
      <c r="F162" s="92"/>
      <c r="G162" s="488"/>
      <c r="H162" s="488"/>
      <c r="I162" s="488" t="str">
        <f>CONCATENATE(H162," por ", E162," debido a ",F162,",",F163,F164,F165,F166," ")</f>
        <v xml:space="preserve"> por  debido a , </v>
      </c>
      <c r="J162" s="488"/>
      <c r="K162" s="488"/>
      <c r="L162" s="488"/>
      <c r="M162" s="488"/>
      <c r="N162" s="488" t="str">
        <f>IF(AND(J162="Si",K162="Si",L162="Si",M162="Si"),"Corrupción_O_LA_FT",IF(AND(J162="",K162="",L162="",M162=""),"","Gestión"))</f>
        <v/>
      </c>
      <c r="O162" s="488"/>
      <c r="P162" s="514"/>
      <c r="Q162" s="517"/>
      <c r="R162" s="488" t="str">
        <f>IF(Q162=Hoja1!$C$22,Hoja1!$B$22,IF(Q162=Hoja1!C$23,Hoja1!$B$23,IF(Q162=Hoja1!$C$24,Hoja1!$B$24,IF(Q162=Hoja1!$C$25,Hoja1!$B$25,IF(Q162=Hoja1!$C$26,Hoja1!$B$26,IF(Q162=Hoja1!$C$27,Hoja1!$B$27,IF(Q162=Hoja1!C$28,Hoja1!$B$28,IF(Q162=Hoja1!$C$29,Hoja1!$B$29,IF(Q162=Hoja1!$C$30,Hoja1!$B$30,IF(Q162=Hoja1!$C$31,Hoja1!$B$31,""))))))))))</f>
        <v/>
      </c>
      <c r="S162" s="520" t="str">
        <f>IF(R162="Muy baja",20%,IF(R162="Rara Vez",20%,IF(R162="Baja",40%,IF(R162="Improbable",40%,IF(R162="Media",60%,IF(R162="Posible",60%,IF(R162="Alta",80%,IF(R162="Probable",80%,IF(R162="Muy alta",100%,IF(R162="Casi seguro",100%,""))))))))))</f>
        <v/>
      </c>
      <c r="T162" s="521" t="str">
        <f>IF(N162="Gestión",HYPERLINK("#"&amp;"Matriz_de_Riesgos!B$263","Clic para Calificar"),IF(N162="Corrupción_O_LA_FT",HYPERLINK("#"&amp;"Matriz_de_Riesgos!A$503","Clic para Calificar"),""))</f>
        <v/>
      </c>
      <c r="U162" s="524" t="str">
        <f>IF(N162="Corrupción_O_LA_FT",X647,E407)</f>
        <v/>
      </c>
      <c r="V162" s="527" t="str">
        <f>S162</f>
        <v/>
      </c>
      <c r="W162" s="528" t="str">
        <f>IF(U162="Catastrófico",100%,IF(U162="Mayor",80%,IF(U162="Moderado",60%,IF(U162="Menor",40%,IF(U162="Leve",20%,"")))))</f>
        <v/>
      </c>
      <c r="X162" s="531" t="e">
        <f>S162*W162</f>
        <v>#VALUE!</v>
      </c>
      <c r="Y162" s="488" t="str">
        <f>IF(OR(AND(V162&lt;=40%,W162&lt;=20%),AND(V162&lt;=20%,W162&lt;=40%)),"Bajo",IF(OR(AND(V162&gt;40%,V162&lt;=80%,W162&lt;=40%),AND(V162&gt;20%,V162&lt;=40%,W162&gt;20%,W162&lt;=40%),AND(V162&lt;=60%,W162&gt;40%,W162&lt;=60%)),"Moderado",IF(OR(AND(V162&gt;80%,W162&lt;=80%),AND(V162&gt;60%,V162&lt;=80%,W162&gt;40%,W162&lt;=80%),AND(V162&lt;=60%,W162&gt;60%,W162&lt;=80%)),"Alto",IF(AND(W162&gt;=80%,W162&lt;=100%),"Extremo",""))))</f>
        <v/>
      </c>
      <c r="Z162" s="286"/>
      <c r="AA162" s="72"/>
      <c r="AB162" s="73" t="str">
        <f t="shared" si="6"/>
        <v/>
      </c>
      <c r="AC162" s="72"/>
      <c r="AD162" s="73" t="str">
        <f t="shared" si="7"/>
        <v/>
      </c>
      <c r="AE162" s="71"/>
      <c r="AF162" s="71"/>
      <c r="AG162" s="74"/>
      <c r="AH162" s="74"/>
      <c r="AI162" s="74"/>
      <c r="AJ162" s="74"/>
      <c r="AK162" s="149" t="e">
        <f t="shared" si="5"/>
        <v>#VALUE!</v>
      </c>
      <c r="AL162" s="150" t="str">
        <f>IF(OR(AA162="Preventivo",AA162="Detectivo"),(V162*AK162),"0")</f>
        <v>0</v>
      </c>
      <c r="AM162" s="319" t="str">
        <f>IF(AND(AA162="Correctivo",N162="Gestión"),(W162*AK162),"0")</f>
        <v>0</v>
      </c>
      <c r="AN162" s="496" t="str">
        <f>IF(S162&lt;&gt;"",S162-SUM(AL162:AL166),"")</f>
        <v/>
      </c>
      <c r="AO162" s="492" t="str">
        <f>IF(W162&lt;&gt;"",W162-SUM(AM162:AM166),"")</f>
        <v/>
      </c>
      <c r="AP162" s="492" t="e">
        <f>AN162*AO162</f>
        <v>#VALUE!</v>
      </c>
      <c r="AQ162" s="488" t="str">
        <f>IF(OR(AND(AN162&lt;=40%,AO162&lt;=20%),AND(AN162&lt;=20%,AO162&lt;=40%)),"Bajo",IF(OR(AND(AN162&gt;40%,AN162&lt;=80%,AO162&lt;=40%),AND(AN162&gt;20%,AN162&lt;=40%,AO162&gt;20%,AO162&lt;=40%),AND(AN162&lt;=60%,AO162&gt;40%,AO162&lt;=60%)),"Moderado",IF(OR(AND(AN162&gt;80%,AO162&lt;=80%),AND(AN162&gt;60%,AN162&lt;=80%,AO162&gt;40%,AO162&lt;=80%),AND(AN162&lt;=60%,AO162&gt;60%,AO162&lt;=80%)),"Alto",IF(AND(AO162&gt;=80%,AO162&lt;=100%),"Extremo",""))))</f>
        <v/>
      </c>
      <c r="AR162" s="488" t="str">
        <f>IF(AQ162="Bajo","Asumir",IF(AQ162="Moderado","Reducir (Mitigar)",IF(AQ162="Alto","Reducir (Mitigar) o Reducir (Transferir) o Evitar ",IF(AQ162="Extremo","Reducir (Mitigar) o Reducir (Transferir) o Evitar "," "))))</f>
        <v xml:space="preserve"> </v>
      </c>
      <c r="AS162" s="93"/>
      <c r="AT162" s="503"/>
      <c r="AU162" s="506"/>
      <c r="AV162" s="488"/>
      <c r="AW162" s="89"/>
      <c r="AX162" s="93"/>
      <c r="AY162" s="89"/>
      <c r="AZ162" s="488"/>
      <c r="BA162" s="488"/>
      <c r="BB162" s="488"/>
      <c r="BC162" s="488"/>
      <c r="BD162" s="89"/>
      <c r="BE162" s="93"/>
      <c r="BF162" s="89"/>
      <c r="BG162" s="488"/>
      <c r="BH162" s="488"/>
      <c r="BI162" s="488"/>
      <c r="BJ162" s="488"/>
      <c r="BK162" s="89"/>
      <c r="BL162" s="93"/>
      <c r="BM162" s="89"/>
      <c r="BN162" s="488"/>
      <c r="BO162" s="488"/>
      <c r="BP162" s="488"/>
      <c r="BQ162" s="488"/>
      <c r="BR162" s="89"/>
      <c r="BS162" s="93"/>
      <c r="BT162" s="89"/>
      <c r="BU162" s="488"/>
      <c r="BV162" s="488"/>
      <c r="BW162" s="488"/>
      <c r="BX162" s="488"/>
      <c r="BY162" s="488"/>
    </row>
    <row r="163" spans="1:77" ht="16.5" hidden="1" customHeight="1" thickBot="1" x14ac:dyDescent="0.3">
      <c r="A163" s="510"/>
      <c r="B163" s="489"/>
      <c r="C163" s="489"/>
      <c r="D163" s="489"/>
      <c r="E163" s="72"/>
      <c r="F163" s="72"/>
      <c r="G163" s="489"/>
      <c r="H163" s="489"/>
      <c r="I163" s="489"/>
      <c r="J163" s="489"/>
      <c r="K163" s="489"/>
      <c r="L163" s="489"/>
      <c r="M163" s="489"/>
      <c r="N163" s="489"/>
      <c r="O163" s="489"/>
      <c r="P163" s="515"/>
      <c r="Q163" s="518"/>
      <c r="R163" s="489"/>
      <c r="S163" s="489"/>
      <c r="T163" s="522"/>
      <c r="U163" s="525"/>
      <c r="V163" s="525"/>
      <c r="W163" s="529"/>
      <c r="X163" s="532"/>
      <c r="Y163" s="489"/>
      <c r="Z163" s="286"/>
      <c r="AA163" s="72"/>
      <c r="AB163" s="73" t="str">
        <f t="shared" si="6"/>
        <v/>
      </c>
      <c r="AC163" s="72"/>
      <c r="AD163" s="73" t="str">
        <f t="shared" si="7"/>
        <v/>
      </c>
      <c r="AE163" s="71"/>
      <c r="AF163" s="71"/>
      <c r="AG163" s="74"/>
      <c r="AH163" s="74"/>
      <c r="AI163" s="74"/>
      <c r="AJ163" s="74"/>
      <c r="AK163" s="149" t="e">
        <f t="shared" si="5"/>
        <v>#VALUE!</v>
      </c>
      <c r="AL163" s="150" t="str">
        <f>IF(OR(AA163="Preventivo",AA163="Detectivo"),((V162-AL162)*AK163),"0")</f>
        <v>0</v>
      </c>
      <c r="AM163" s="316" t="str">
        <f>IF(AND(AA163="Correctivo",N162="Gestión"),((W162-AM162)*AK163),"0")</f>
        <v>0</v>
      </c>
      <c r="AN163" s="497"/>
      <c r="AO163" s="489"/>
      <c r="AP163" s="489"/>
      <c r="AQ163" s="489"/>
      <c r="AR163" s="494"/>
      <c r="AS163" s="95"/>
      <c r="AT163" s="504"/>
      <c r="AU163" s="507"/>
      <c r="AV163" s="494"/>
      <c r="AW163" s="90"/>
      <c r="AX163" s="95"/>
      <c r="AY163" s="90"/>
      <c r="AZ163" s="489"/>
      <c r="BA163" s="489"/>
      <c r="BB163" s="489"/>
      <c r="BC163" s="489"/>
      <c r="BD163" s="90"/>
      <c r="BE163" s="95"/>
      <c r="BF163" s="90"/>
      <c r="BG163" s="489"/>
      <c r="BH163" s="489"/>
      <c r="BI163" s="489"/>
      <c r="BJ163" s="489"/>
      <c r="BK163" s="90"/>
      <c r="BL163" s="95"/>
      <c r="BM163" s="90"/>
      <c r="BN163" s="489"/>
      <c r="BO163" s="489"/>
      <c r="BP163" s="489"/>
      <c r="BQ163" s="489"/>
      <c r="BR163" s="90"/>
      <c r="BS163" s="95"/>
      <c r="BT163" s="90"/>
      <c r="BU163" s="489"/>
      <c r="BV163" s="489"/>
      <c r="BW163" s="489"/>
      <c r="BX163" s="489"/>
      <c r="BY163" s="489"/>
    </row>
    <row r="164" spans="1:77" ht="16.5" hidden="1" customHeight="1" thickBot="1" x14ac:dyDescent="0.3">
      <c r="A164" s="510"/>
      <c r="B164" s="489"/>
      <c r="C164" s="489"/>
      <c r="D164" s="489"/>
      <c r="E164" s="72"/>
      <c r="F164" s="72"/>
      <c r="G164" s="489"/>
      <c r="H164" s="489"/>
      <c r="I164" s="489"/>
      <c r="J164" s="489"/>
      <c r="K164" s="489"/>
      <c r="L164" s="489"/>
      <c r="M164" s="489"/>
      <c r="N164" s="489"/>
      <c r="O164" s="489"/>
      <c r="P164" s="515"/>
      <c r="Q164" s="518"/>
      <c r="R164" s="489"/>
      <c r="S164" s="489"/>
      <c r="T164" s="522"/>
      <c r="U164" s="525"/>
      <c r="V164" s="525"/>
      <c r="W164" s="529"/>
      <c r="X164" s="532"/>
      <c r="Y164" s="489"/>
      <c r="Z164" s="286"/>
      <c r="AA164" s="72"/>
      <c r="AB164" s="73" t="str">
        <f t="shared" si="6"/>
        <v/>
      </c>
      <c r="AC164" s="72"/>
      <c r="AD164" s="73" t="str">
        <f t="shared" si="7"/>
        <v/>
      </c>
      <c r="AE164" s="71"/>
      <c r="AF164" s="71"/>
      <c r="AG164" s="74"/>
      <c r="AH164" s="74"/>
      <c r="AI164" s="74"/>
      <c r="AJ164" s="74"/>
      <c r="AK164" s="149" t="e">
        <f t="shared" si="5"/>
        <v>#VALUE!</v>
      </c>
      <c r="AL164" s="150" t="str">
        <f>IF(OR(AA164="Preventivo",AA164="Detectivo"),((V162-AL162-AL163)*AK164),"0")</f>
        <v>0</v>
      </c>
      <c r="AM164" s="317" t="str">
        <f>IF(AND(AA164="Correctivo",N162="Gestión"),((W162-AM162-AM163)*AK164),"0")</f>
        <v>0</v>
      </c>
      <c r="AN164" s="497"/>
      <c r="AO164" s="489"/>
      <c r="AP164" s="489"/>
      <c r="AQ164" s="489"/>
      <c r="AR164" s="494"/>
      <c r="AS164" s="95"/>
      <c r="AT164" s="504"/>
      <c r="AU164" s="507"/>
      <c r="AV164" s="494"/>
      <c r="AW164" s="90"/>
      <c r="AX164" s="95"/>
      <c r="AY164" s="90"/>
      <c r="AZ164" s="489"/>
      <c r="BA164" s="489"/>
      <c r="BB164" s="489"/>
      <c r="BC164" s="489"/>
      <c r="BD164" s="90"/>
      <c r="BE164" s="95"/>
      <c r="BF164" s="90"/>
      <c r="BG164" s="489"/>
      <c r="BH164" s="489"/>
      <c r="BI164" s="489"/>
      <c r="BJ164" s="489"/>
      <c r="BK164" s="90"/>
      <c r="BL164" s="95"/>
      <c r="BM164" s="90"/>
      <c r="BN164" s="489"/>
      <c r="BO164" s="489"/>
      <c r="BP164" s="489"/>
      <c r="BQ164" s="489"/>
      <c r="BR164" s="90"/>
      <c r="BS164" s="95"/>
      <c r="BT164" s="90"/>
      <c r="BU164" s="489"/>
      <c r="BV164" s="489"/>
      <c r="BW164" s="489"/>
      <c r="BX164" s="489"/>
      <c r="BY164" s="489"/>
    </row>
    <row r="165" spans="1:77" ht="16.5" hidden="1" customHeight="1" thickBot="1" x14ac:dyDescent="0.3">
      <c r="A165" s="510"/>
      <c r="B165" s="489"/>
      <c r="C165" s="489"/>
      <c r="D165" s="489"/>
      <c r="E165" s="72"/>
      <c r="F165" s="72"/>
      <c r="G165" s="489"/>
      <c r="H165" s="489"/>
      <c r="I165" s="489"/>
      <c r="J165" s="489"/>
      <c r="K165" s="489"/>
      <c r="L165" s="489"/>
      <c r="M165" s="489"/>
      <c r="N165" s="489"/>
      <c r="O165" s="489"/>
      <c r="P165" s="515"/>
      <c r="Q165" s="518"/>
      <c r="R165" s="489"/>
      <c r="S165" s="489"/>
      <c r="T165" s="522"/>
      <c r="U165" s="525"/>
      <c r="V165" s="525"/>
      <c r="W165" s="529"/>
      <c r="X165" s="532"/>
      <c r="Y165" s="489"/>
      <c r="Z165" s="286"/>
      <c r="AA165" s="72"/>
      <c r="AB165" s="73" t="str">
        <f t="shared" si="6"/>
        <v/>
      </c>
      <c r="AC165" s="72"/>
      <c r="AD165" s="73" t="str">
        <f t="shared" si="7"/>
        <v/>
      </c>
      <c r="AE165" s="71"/>
      <c r="AF165" s="71"/>
      <c r="AG165" s="74"/>
      <c r="AH165" s="74"/>
      <c r="AI165" s="74"/>
      <c r="AJ165" s="74"/>
      <c r="AK165" s="149" t="e">
        <f t="shared" si="5"/>
        <v>#VALUE!</v>
      </c>
      <c r="AL165" s="150" t="str">
        <f>IF(OR(AA165="Preventivo",AA165="Detectivo"),((V162-AL162-AL163-AL164)*AK165),"0")</f>
        <v>0</v>
      </c>
      <c r="AM165" s="316" t="str">
        <f>IF(AND(AA165="Correctivo",N162="Gestión"),((W162-AM162-AM163-AM164)*AK165),"0")</f>
        <v>0</v>
      </c>
      <c r="AN165" s="497"/>
      <c r="AO165" s="489"/>
      <c r="AP165" s="489"/>
      <c r="AQ165" s="489"/>
      <c r="AR165" s="494"/>
      <c r="AS165" s="95"/>
      <c r="AT165" s="504"/>
      <c r="AU165" s="507"/>
      <c r="AV165" s="494"/>
      <c r="AW165" s="90"/>
      <c r="AX165" s="95"/>
      <c r="AY165" s="90"/>
      <c r="AZ165" s="489"/>
      <c r="BA165" s="489"/>
      <c r="BB165" s="489"/>
      <c r="BC165" s="489"/>
      <c r="BD165" s="90"/>
      <c r="BE165" s="95"/>
      <c r="BF165" s="90"/>
      <c r="BG165" s="489"/>
      <c r="BH165" s="489"/>
      <c r="BI165" s="489"/>
      <c r="BJ165" s="489"/>
      <c r="BK165" s="90"/>
      <c r="BL165" s="95"/>
      <c r="BM165" s="90"/>
      <c r="BN165" s="489"/>
      <c r="BO165" s="489"/>
      <c r="BP165" s="489"/>
      <c r="BQ165" s="489"/>
      <c r="BR165" s="90"/>
      <c r="BS165" s="95"/>
      <c r="BT165" s="90"/>
      <c r="BU165" s="489"/>
      <c r="BV165" s="489"/>
      <c r="BW165" s="489"/>
      <c r="BX165" s="489"/>
      <c r="BY165" s="489"/>
    </row>
    <row r="166" spans="1:77" ht="16.5" hidden="1" customHeight="1" thickBot="1" x14ac:dyDescent="0.3">
      <c r="A166" s="511"/>
      <c r="B166" s="490"/>
      <c r="C166" s="490"/>
      <c r="D166" s="490"/>
      <c r="E166" s="96"/>
      <c r="F166" s="96"/>
      <c r="G166" s="490"/>
      <c r="H166" s="490"/>
      <c r="I166" s="490"/>
      <c r="J166" s="490"/>
      <c r="K166" s="490"/>
      <c r="L166" s="490"/>
      <c r="M166" s="490"/>
      <c r="N166" s="490"/>
      <c r="O166" s="490"/>
      <c r="P166" s="516"/>
      <c r="Q166" s="519"/>
      <c r="R166" s="490"/>
      <c r="S166" s="490"/>
      <c r="T166" s="523"/>
      <c r="U166" s="526"/>
      <c r="V166" s="526"/>
      <c r="W166" s="530"/>
      <c r="X166" s="533"/>
      <c r="Y166" s="490"/>
      <c r="Z166" s="286"/>
      <c r="AA166" s="72"/>
      <c r="AB166" s="73" t="str">
        <f t="shared" si="6"/>
        <v/>
      </c>
      <c r="AC166" s="72"/>
      <c r="AD166" s="73" t="str">
        <f t="shared" si="7"/>
        <v/>
      </c>
      <c r="AE166" s="71"/>
      <c r="AF166" s="71"/>
      <c r="AG166" s="74"/>
      <c r="AH166" s="74"/>
      <c r="AI166" s="74"/>
      <c r="AJ166" s="74"/>
      <c r="AK166" s="149" t="e">
        <f t="shared" si="5"/>
        <v>#VALUE!</v>
      </c>
      <c r="AL166" s="150" t="str">
        <f>IF(OR(AA166="Preventivo",AA166="Detectivo"),((V162-AL162-AL163-AL164-AL165)*AK166),"0")</f>
        <v>0</v>
      </c>
      <c r="AM166" s="318" t="str">
        <f>IF(AND(AA166="Correctivo",N162="Gestión"),((W162-AM162-AM163-AM164-AM165)*AK166),"0")</f>
        <v>0</v>
      </c>
      <c r="AN166" s="498"/>
      <c r="AO166" s="493"/>
      <c r="AP166" s="493"/>
      <c r="AQ166" s="490"/>
      <c r="AR166" s="495"/>
      <c r="AS166" s="96"/>
      <c r="AT166" s="505"/>
      <c r="AU166" s="508"/>
      <c r="AV166" s="495"/>
      <c r="AW166" s="91"/>
      <c r="AX166" s="96"/>
      <c r="AY166" s="91"/>
      <c r="AZ166" s="490"/>
      <c r="BA166" s="490"/>
      <c r="BB166" s="490"/>
      <c r="BC166" s="490"/>
      <c r="BD166" s="91"/>
      <c r="BE166" s="96"/>
      <c r="BF166" s="91"/>
      <c r="BG166" s="490"/>
      <c r="BH166" s="490"/>
      <c r="BI166" s="490"/>
      <c r="BJ166" s="490"/>
      <c r="BK166" s="91"/>
      <c r="BL166" s="96"/>
      <c r="BM166" s="91"/>
      <c r="BN166" s="490"/>
      <c r="BO166" s="490"/>
      <c r="BP166" s="490"/>
      <c r="BQ166" s="490"/>
      <c r="BR166" s="91"/>
      <c r="BS166" s="96"/>
      <c r="BT166" s="91"/>
      <c r="BU166" s="490"/>
      <c r="BV166" s="490"/>
      <c r="BW166" s="490"/>
      <c r="BX166" s="490"/>
      <c r="BY166" s="490"/>
    </row>
    <row r="167" spans="1:77" ht="16.5" hidden="1" customHeight="1" thickBot="1" x14ac:dyDescent="0.3">
      <c r="A167" s="509"/>
      <c r="B167" s="488" t="str">
        <f>IF(A167&lt;&gt;"",'CONTEXTO PROCESO'!$D$11," ")</f>
        <v xml:space="preserve"> </v>
      </c>
      <c r="C167" s="488" t="str">
        <f>IF(A167&lt;&gt;"",'CONTEXTO PROCESO'!$D$12," ")</f>
        <v xml:space="preserve"> </v>
      </c>
      <c r="D167" s="488"/>
      <c r="E167" s="92"/>
      <c r="F167" s="92"/>
      <c r="G167" s="488"/>
      <c r="H167" s="488"/>
      <c r="I167" s="488" t="str">
        <f>CONCATENATE(H167," por ", E167," debido a ",F167,",",F168,F169,F170,F171," ")</f>
        <v xml:space="preserve"> por  debido a , </v>
      </c>
      <c r="J167" s="488"/>
      <c r="K167" s="488"/>
      <c r="L167" s="488"/>
      <c r="M167" s="488"/>
      <c r="N167" s="488" t="str">
        <f>IF(AND(J167="Si",K167="Si",L167="Si",M167="Si"),"Corrupción_O_LA_FT",IF(AND(J167="",K167="",L167="",M167=""),"","Gestión"))</f>
        <v/>
      </c>
      <c r="O167" s="488"/>
      <c r="P167" s="514"/>
      <c r="Q167" s="517"/>
      <c r="R167" s="488" t="str">
        <f>IF(Q167=Hoja1!$C$22,Hoja1!$B$22,IF(Q167=Hoja1!C$23,Hoja1!$B$23,IF(Q167=Hoja1!$C$24,Hoja1!$B$24,IF(Q167=Hoja1!$C$25,Hoja1!$B$25,IF(Q167=Hoja1!$C$26,Hoja1!$B$26,IF(Q167=Hoja1!$C$27,Hoja1!$B$27,IF(Q167=Hoja1!C$28,Hoja1!$B$28,IF(Q167=Hoja1!$C$29,Hoja1!$B$29,IF(Q167=Hoja1!$C$30,Hoja1!$B$30,IF(Q167=Hoja1!$C$31,Hoja1!$B$31,""))))))))))</f>
        <v/>
      </c>
      <c r="S167" s="520" t="str">
        <f>IF(R167="Muy baja",20%,IF(R167="Rara Vez",20%,IF(R167="Baja",40%,IF(R167="Improbable",40%,IF(R167="Media",60%,IF(R167="Posible",60%,IF(R167="Alta",80%,IF(R167="Probable",80%,IF(R167="Muy alta",100%,IF(R167="Casi seguro",100%,""))))))))))</f>
        <v/>
      </c>
      <c r="T167" s="521" t="str">
        <f>IF(N167="Gestión",HYPERLINK("#"&amp;"Matriz_de_Riesgos!B$263","Clic para Calificar"),IF(N167="Corrupción_O_LA_FT",HYPERLINK("#"&amp;"Matriz_de_Riesgos!A$503","Clic para Calificar"),""))</f>
        <v/>
      </c>
      <c r="U167" s="524" t="str">
        <f>IF(N167="Corrupción_O_LA_FT",X652,E412)</f>
        <v/>
      </c>
      <c r="V167" s="527" t="str">
        <f>S167</f>
        <v/>
      </c>
      <c r="W167" s="528" t="str">
        <f>IF(U167="Catastrófico",100%,IF(U167="Mayor",80%,IF(U167="Moderado",60%,IF(U167="Menor",40%,IF(U167="Leve",20%,"")))))</f>
        <v/>
      </c>
      <c r="X167" s="531" t="e">
        <f>S167*W167</f>
        <v>#VALUE!</v>
      </c>
      <c r="Y167" s="488" t="str">
        <f>IF(OR(AND(V167&lt;=40%,W167&lt;=20%),AND(V167&lt;=20%,W167&lt;=40%)),"Bajo",IF(OR(AND(V167&gt;40%,V167&lt;=80%,W167&lt;=40%),AND(V167&gt;20%,V167&lt;=40%,W167&gt;20%,W167&lt;=40%),AND(V167&lt;=60%,W167&gt;40%,W167&lt;=60%)),"Moderado",IF(OR(AND(V167&gt;80%,W167&lt;=80%),AND(V167&gt;60%,V167&lt;=80%,W167&gt;40%,W167&lt;=80%),AND(V167&lt;=60%,W167&gt;60%,W167&lt;=80%)),"Alto",IF(AND(W167&gt;=80%,W167&lt;=100%),"Extremo",""))))</f>
        <v/>
      </c>
      <c r="Z167" s="286"/>
      <c r="AA167" s="72"/>
      <c r="AB167" s="73" t="str">
        <f t="shared" si="6"/>
        <v/>
      </c>
      <c r="AC167" s="72"/>
      <c r="AD167" s="73" t="str">
        <f t="shared" si="7"/>
        <v/>
      </c>
      <c r="AE167" s="71"/>
      <c r="AF167" s="71"/>
      <c r="AG167" s="74"/>
      <c r="AH167" s="74"/>
      <c r="AI167" s="74"/>
      <c r="AJ167" s="74"/>
      <c r="AK167" s="149" t="e">
        <f t="shared" si="5"/>
        <v>#VALUE!</v>
      </c>
      <c r="AL167" s="150" t="str">
        <f>IF(OR(AA167="Preventivo",AA167="Detectivo"),(V167*AK167),"0")</f>
        <v>0</v>
      </c>
      <c r="AM167" s="319" t="str">
        <f>IF(AND(AA167="Correctivo",N167="Gestión"),(W167*AK167),"0")</f>
        <v>0</v>
      </c>
      <c r="AN167" s="496" t="str">
        <f>IF(S167&lt;&gt;"",S167-SUM(AL167:AL171),"")</f>
        <v/>
      </c>
      <c r="AO167" s="492" t="str">
        <f>IF(W167&lt;&gt;"",W167-SUM(AM167:AM171),"")</f>
        <v/>
      </c>
      <c r="AP167" s="492" t="e">
        <f>AN167*AO167</f>
        <v>#VALUE!</v>
      </c>
      <c r="AQ167" s="488" t="str">
        <f>IF(OR(AND(AN167&lt;=40%,AO167&lt;=20%),AND(AN167&lt;=20%,AO167&lt;=40%)),"Bajo",IF(OR(AND(AN167&gt;40%,AN167&lt;=80%,AO167&lt;=40%),AND(AN167&gt;20%,AN167&lt;=40%,AO167&gt;20%,AO167&lt;=40%),AND(AN167&lt;=60%,AO167&gt;40%,AO167&lt;=60%)),"Moderado",IF(OR(AND(AN167&gt;80%,AO167&lt;=80%),AND(AN167&gt;60%,AN167&lt;=80%,AO167&gt;40%,AO167&lt;=80%),AND(AN167&lt;=60%,AO167&gt;60%,AO167&lt;=80%)),"Alto",IF(AND(AO167&gt;=80%,AO167&lt;=100%),"Extremo",""))))</f>
        <v/>
      </c>
      <c r="AR167" s="488" t="str">
        <f>IF(AQ167="Bajo","Asumir",IF(AQ167="Moderado","Reducir (Mitigar)",IF(AQ167="Alto","Reducir (Mitigar) o Reducir (Transferir) o Evitar ",IF(AQ167="Extremo","Reducir (Mitigar) o Reducir (Transferir) o Evitar "," "))))</f>
        <v xml:space="preserve"> </v>
      </c>
      <c r="AS167" s="93"/>
      <c r="AT167" s="503"/>
      <c r="AU167" s="506"/>
      <c r="AV167" s="488"/>
      <c r="AW167" s="89"/>
      <c r="AX167" s="93"/>
      <c r="AY167" s="89"/>
      <c r="AZ167" s="488"/>
      <c r="BA167" s="488"/>
      <c r="BB167" s="488"/>
      <c r="BC167" s="488"/>
      <c r="BD167" s="89"/>
      <c r="BE167" s="93"/>
      <c r="BF167" s="89"/>
      <c r="BG167" s="488"/>
      <c r="BH167" s="488"/>
      <c r="BI167" s="488"/>
      <c r="BJ167" s="488"/>
      <c r="BK167" s="89"/>
      <c r="BL167" s="93"/>
      <c r="BM167" s="89"/>
      <c r="BN167" s="488"/>
      <c r="BO167" s="488"/>
      <c r="BP167" s="488"/>
      <c r="BQ167" s="488"/>
      <c r="BR167" s="89"/>
      <c r="BS167" s="93"/>
      <c r="BT167" s="89"/>
      <c r="BU167" s="488"/>
      <c r="BV167" s="488"/>
      <c r="BW167" s="488"/>
      <c r="BX167" s="488"/>
      <c r="BY167" s="488"/>
    </row>
    <row r="168" spans="1:77" ht="16.5" hidden="1" customHeight="1" thickBot="1" x14ac:dyDescent="0.3">
      <c r="A168" s="510"/>
      <c r="B168" s="489"/>
      <c r="C168" s="489"/>
      <c r="D168" s="489"/>
      <c r="E168" s="72"/>
      <c r="F168" s="72"/>
      <c r="G168" s="489"/>
      <c r="H168" s="489"/>
      <c r="I168" s="489"/>
      <c r="J168" s="489"/>
      <c r="K168" s="489"/>
      <c r="L168" s="489"/>
      <c r="M168" s="489"/>
      <c r="N168" s="489"/>
      <c r="O168" s="489"/>
      <c r="P168" s="515"/>
      <c r="Q168" s="518"/>
      <c r="R168" s="489"/>
      <c r="S168" s="489"/>
      <c r="T168" s="522"/>
      <c r="U168" s="525"/>
      <c r="V168" s="525"/>
      <c r="W168" s="529"/>
      <c r="X168" s="532"/>
      <c r="Y168" s="489"/>
      <c r="Z168" s="286"/>
      <c r="AA168" s="72"/>
      <c r="AB168" s="73" t="str">
        <f t="shared" si="6"/>
        <v/>
      </c>
      <c r="AC168" s="72"/>
      <c r="AD168" s="73" t="str">
        <f t="shared" si="7"/>
        <v/>
      </c>
      <c r="AE168" s="71"/>
      <c r="AF168" s="71"/>
      <c r="AG168" s="74"/>
      <c r="AH168" s="74"/>
      <c r="AI168" s="74"/>
      <c r="AJ168" s="74"/>
      <c r="AK168" s="149" t="e">
        <f t="shared" si="5"/>
        <v>#VALUE!</v>
      </c>
      <c r="AL168" s="150" t="str">
        <f>IF(OR(AA168="Preventivo",AA168="Detectivo"),((V167-AL167)*AK168),"0")</f>
        <v>0</v>
      </c>
      <c r="AM168" s="316" t="str">
        <f>IF(AND(AA168="Correctivo",N167="Gestión"),((W167-AM167)*AK168),"0")</f>
        <v>0</v>
      </c>
      <c r="AN168" s="497"/>
      <c r="AO168" s="489"/>
      <c r="AP168" s="489"/>
      <c r="AQ168" s="489"/>
      <c r="AR168" s="494"/>
      <c r="AS168" s="95"/>
      <c r="AT168" s="504"/>
      <c r="AU168" s="507"/>
      <c r="AV168" s="494"/>
      <c r="AW168" s="90"/>
      <c r="AX168" s="95"/>
      <c r="AY168" s="90"/>
      <c r="AZ168" s="489"/>
      <c r="BA168" s="489"/>
      <c r="BB168" s="489"/>
      <c r="BC168" s="489"/>
      <c r="BD168" s="90"/>
      <c r="BE168" s="95"/>
      <c r="BF168" s="90"/>
      <c r="BG168" s="489"/>
      <c r="BH168" s="489"/>
      <c r="BI168" s="489"/>
      <c r="BJ168" s="489"/>
      <c r="BK168" s="90"/>
      <c r="BL168" s="95"/>
      <c r="BM168" s="90"/>
      <c r="BN168" s="489"/>
      <c r="BO168" s="489"/>
      <c r="BP168" s="489"/>
      <c r="BQ168" s="489"/>
      <c r="BR168" s="90"/>
      <c r="BS168" s="95"/>
      <c r="BT168" s="90"/>
      <c r="BU168" s="489"/>
      <c r="BV168" s="489"/>
      <c r="BW168" s="489"/>
      <c r="BX168" s="489"/>
      <c r="BY168" s="489"/>
    </row>
    <row r="169" spans="1:77" ht="16.5" hidden="1" customHeight="1" thickBot="1" x14ac:dyDescent="0.3">
      <c r="A169" s="510"/>
      <c r="B169" s="489"/>
      <c r="C169" s="489"/>
      <c r="D169" s="489"/>
      <c r="E169" s="72"/>
      <c r="F169" s="72"/>
      <c r="G169" s="489"/>
      <c r="H169" s="489"/>
      <c r="I169" s="489"/>
      <c r="J169" s="489"/>
      <c r="K169" s="489"/>
      <c r="L169" s="489"/>
      <c r="M169" s="489"/>
      <c r="N169" s="489"/>
      <c r="O169" s="489"/>
      <c r="P169" s="515"/>
      <c r="Q169" s="518"/>
      <c r="R169" s="489"/>
      <c r="S169" s="489"/>
      <c r="T169" s="522"/>
      <c r="U169" s="525"/>
      <c r="V169" s="525"/>
      <c r="W169" s="529"/>
      <c r="X169" s="532"/>
      <c r="Y169" s="489"/>
      <c r="Z169" s="286"/>
      <c r="AA169" s="72"/>
      <c r="AB169" s="73" t="str">
        <f t="shared" si="6"/>
        <v/>
      </c>
      <c r="AC169" s="72"/>
      <c r="AD169" s="73" t="str">
        <f t="shared" si="7"/>
        <v/>
      </c>
      <c r="AE169" s="71"/>
      <c r="AF169" s="71"/>
      <c r="AG169" s="74"/>
      <c r="AH169" s="74"/>
      <c r="AI169" s="74"/>
      <c r="AJ169" s="74"/>
      <c r="AK169" s="149" t="e">
        <f t="shared" si="5"/>
        <v>#VALUE!</v>
      </c>
      <c r="AL169" s="150" t="str">
        <f>IF(OR(AA169="Preventivo",AA169="Detectivo"),((V167-AL167-AL168)*AK169),"0")</f>
        <v>0</v>
      </c>
      <c r="AM169" s="317" t="str">
        <f>IF(AND(AA169="Correctivo",N167="Gestión"),((W167-AM167-AM168)*AK169),"0")</f>
        <v>0</v>
      </c>
      <c r="AN169" s="497"/>
      <c r="AO169" s="489"/>
      <c r="AP169" s="489"/>
      <c r="AQ169" s="489"/>
      <c r="AR169" s="494"/>
      <c r="AS169" s="95"/>
      <c r="AT169" s="504"/>
      <c r="AU169" s="507"/>
      <c r="AV169" s="494"/>
      <c r="AW169" s="90"/>
      <c r="AX169" s="95"/>
      <c r="AY169" s="90"/>
      <c r="AZ169" s="489"/>
      <c r="BA169" s="489"/>
      <c r="BB169" s="489"/>
      <c r="BC169" s="489"/>
      <c r="BD169" s="90"/>
      <c r="BE169" s="95"/>
      <c r="BF169" s="90"/>
      <c r="BG169" s="489"/>
      <c r="BH169" s="489"/>
      <c r="BI169" s="489"/>
      <c r="BJ169" s="489"/>
      <c r="BK169" s="90"/>
      <c r="BL169" s="95"/>
      <c r="BM169" s="90"/>
      <c r="BN169" s="489"/>
      <c r="BO169" s="489"/>
      <c r="BP169" s="489"/>
      <c r="BQ169" s="489"/>
      <c r="BR169" s="90"/>
      <c r="BS169" s="95"/>
      <c r="BT169" s="90"/>
      <c r="BU169" s="489"/>
      <c r="BV169" s="489"/>
      <c r="BW169" s="489"/>
      <c r="BX169" s="489"/>
      <c r="BY169" s="489"/>
    </row>
    <row r="170" spans="1:77" ht="16.5" hidden="1" customHeight="1" thickBot="1" x14ac:dyDescent="0.3">
      <c r="A170" s="510"/>
      <c r="B170" s="489"/>
      <c r="C170" s="489"/>
      <c r="D170" s="489"/>
      <c r="E170" s="72"/>
      <c r="F170" s="72"/>
      <c r="G170" s="489"/>
      <c r="H170" s="489"/>
      <c r="I170" s="489"/>
      <c r="J170" s="489"/>
      <c r="K170" s="489"/>
      <c r="L170" s="489"/>
      <c r="M170" s="489"/>
      <c r="N170" s="489"/>
      <c r="O170" s="489"/>
      <c r="P170" s="515"/>
      <c r="Q170" s="518"/>
      <c r="R170" s="489"/>
      <c r="S170" s="489"/>
      <c r="T170" s="522"/>
      <c r="U170" s="525"/>
      <c r="V170" s="525"/>
      <c r="W170" s="529"/>
      <c r="X170" s="532"/>
      <c r="Y170" s="489"/>
      <c r="Z170" s="286"/>
      <c r="AA170" s="72"/>
      <c r="AB170" s="73" t="str">
        <f t="shared" si="6"/>
        <v/>
      </c>
      <c r="AC170" s="72"/>
      <c r="AD170" s="73" t="str">
        <f t="shared" si="7"/>
        <v/>
      </c>
      <c r="AE170" s="71"/>
      <c r="AF170" s="71"/>
      <c r="AG170" s="74"/>
      <c r="AH170" s="74"/>
      <c r="AI170" s="74"/>
      <c r="AJ170" s="74"/>
      <c r="AK170" s="149" t="e">
        <f t="shared" si="5"/>
        <v>#VALUE!</v>
      </c>
      <c r="AL170" s="150" t="str">
        <f>IF(OR(AA170="Preventivo",AA170="Detectivo"),((V167-AL167-AL168-AL169)*AK170),"0")</f>
        <v>0</v>
      </c>
      <c r="AM170" s="316" t="str">
        <f>IF(AND(AA170="Correctivo",N167="Gestión"),((W167-AM167-AM168-AM169)*AK170),"0")</f>
        <v>0</v>
      </c>
      <c r="AN170" s="497"/>
      <c r="AO170" s="489"/>
      <c r="AP170" s="489"/>
      <c r="AQ170" s="489"/>
      <c r="AR170" s="494"/>
      <c r="AS170" s="95"/>
      <c r="AT170" s="504"/>
      <c r="AU170" s="507"/>
      <c r="AV170" s="494"/>
      <c r="AW170" s="90"/>
      <c r="AX170" s="95"/>
      <c r="AY170" s="90"/>
      <c r="AZ170" s="489"/>
      <c r="BA170" s="489"/>
      <c r="BB170" s="489"/>
      <c r="BC170" s="489"/>
      <c r="BD170" s="90"/>
      <c r="BE170" s="95"/>
      <c r="BF170" s="90"/>
      <c r="BG170" s="489"/>
      <c r="BH170" s="489"/>
      <c r="BI170" s="489"/>
      <c r="BJ170" s="489"/>
      <c r="BK170" s="90"/>
      <c r="BL170" s="95"/>
      <c r="BM170" s="90"/>
      <c r="BN170" s="489"/>
      <c r="BO170" s="489"/>
      <c r="BP170" s="489"/>
      <c r="BQ170" s="489"/>
      <c r="BR170" s="90"/>
      <c r="BS170" s="95"/>
      <c r="BT170" s="90"/>
      <c r="BU170" s="489"/>
      <c r="BV170" s="489"/>
      <c r="BW170" s="489"/>
      <c r="BX170" s="489"/>
      <c r="BY170" s="489"/>
    </row>
    <row r="171" spans="1:77" ht="16.5" hidden="1" customHeight="1" thickBot="1" x14ac:dyDescent="0.3">
      <c r="A171" s="511"/>
      <c r="B171" s="490"/>
      <c r="C171" s="490"/>
      <c r="D171" s="490"/>
      <c r="E171" s="96"/>
      <c r="F171" s="96"/>
      <c r="G171" s="490"/>
      <c r="H171" s="490"/>
      <c r="I171" s="490"/>
      <c r="J171" s="490"/>
      <c r="K171" s="490"/>
      <c r="L171" s="490"/>
      <c r="M171" s="490"/>
      <c r="N171" s="490"/>
      <c r="O171" s="490"/>
      <c r="P171" s="516"/>
      <c r="Q171" s="519"/>
      <c r="R171" s="490"/>
      <c r="S171" s="490"/>
      <c r="T171" s="523"/>
      <c r="U171" s="526"/>
      <c r="V171" s="526"/>
      <c r="W171" s="530"/>
      <c r="X171" s="533"/>
      <c r="Y171" s="490"/>
      <c r="Z171" s="286"/>
      <c r="AA171" s="72"/>
      <c r="AB171" s="73" t="str">
        <f t="shared" si="6"/>
        <v/>
      </c>
      <c r="AC171" s="72"/>
      <c r="AD171" s="73" t="str">
        <f t="shared" si="7"/>
        <v/>
      </c>
      <c r="AE171" s="71"/>
      <c r="AF171" s="71"/>
      <c r="AG171" s="74"/>
      <c r="AH171" s="74"/>
      <c r="AI171" s="74"/>
      <c r="AJ171" s="74"/>
      <c r="AK171" s="149" t="e">
        <f t="shared" si="5"/>
        <v>#VALUE!</v>
      </c>
      <c r="AL171" s="150" t="str">
        <f>IF(OR(AA171="Preventivo",AA171="Detectivo"),((V167-AL167-AL168-AL169-AL170)*AK171),"0")</f>
        <v>0</v>
      </c>
      <c r="AM171" s="318" t="str">
        <f>IF(AND(AA171="Correctivo",N167="Gestión"),((W167-AM167-AM168-AM169-AM170)*AK171),"0")</f>
        <v>0</v>
      </c>
      <c r="AN171" s="498"/>
      <c r="AO171" s="493"/>
      <c r="AP171" s="493"/>
      <c r="AQ171" s="490"/>
      <c r="AR171" s="495"/>
      <c r="AS171" s="96"/>
      <c r="AT171" s="505"/>
      <c r="AU171" s="508"/>
      <c r="AV171" s="495"/>
      <c r="AW171" s="91"/>
      <c r="AX171" s="96"/>
      <c r="AY171" s="91"/>
      <c r="AZ171" s="490"/>
      <c r="BA171" s="490"/>
      <c r="BB171" s="490"/>
      <c r="BC171" s="490"/>
      <c r="BD171" s="91"/>
      <c r="BE171" s="96"/>
      <c r="BF171" s="91"/>
      <c r="BG171" s="490"/>
      <c r="BH171" s="490"/>
      <c r="BI171" s="490"/>
      <c r="BJ171" s="490"/>
      <c r="BK171" s="91"/>
      <c r="BL171" s="96"/>
      <c r="BM171" s="91"/>
      <c r="BN171" s="490"/>
      <c r="BO171" s="490"/>
      <c r="BP171" s="490"/>
      <c r="BQ171" s="490"/>
      <c r="BR171" s="91"/>
      <c r="BS171" s="96"/>
      <c r="BT171" s="91"/>
      <c r="BU171" s="490"/>
      <c r="BV171" s="490"/>
      <c r="BW171" s="490"/>
      <c r="BX171" s="490"/>
      <c r="BY171" s="490"/>
    </row>
    <row r="172" spans="1:77" ht="16.5" hidden="1" customHeight="1" thickBot="1" x14ac:dyDescent="0.3">
      <c r="A172" s="509"/>
      <c r="B172" s="488" t="str">
        <f>IF(A172&lt;&gt;"",'CONTEXTO PROCESO'!$D$11," ")</f>
        <v xml:space="preserve"> </v>
      </c>
      <c r="C172" s="488" t="str">
        <f>IF(A172&lt;&gt;"",'CONTEXTO PROCESO'!$D$12," ")</f>
        <v xml:space="preserve"> </v>
      </c>
      <c r="D172" s="488"/>
      <c r="E172" s="92"/>
      <c r="F172" s="92"/>
      <c r="G172" s="488"/>
      <c r="H172" s="488"/>
      <c r="I172" s="488" t="str">
        <f>CONCATENATE(H172," por ", E172," debido a ",F172,",",F173,F174,F175,F176," ")</f>
        <v xml:space="preserve"> por  debido a , </v>
      </c>
      <c r="J172" s="488"/>
      <c r="K172" s="488"/>
      <c r="L172" s="488"/>
      <c r="M172" s="488"/>
      <c r="N172" s="488" t="str">
        <f>IF(AND(J172="Si",K172="Si",L172="Si",M172="Si"),"Corrupción_O_LA_FT",IF(AND(J172="",K172="",L172="",M172=""),"","Gestión"))</f>
        <v/>
      </c>
      <c r="O172" s="488"/>
      <c r="P172" s="514"/>
      <c r="Q172" s="517"/>
      <c r="R172" s="488" t="str">
        <f>IF(Q172=Hoja1!$C$22,Hoja1!$B$22,IF(Q172=Hoja1!C$23,Hoja1!$B$23,IF(Q172=Hoja1!$C$24,Hoja1!$B$24,IF(Q172=Hoja1!$C$25,Hoja1!$B$25,IF(Q172=Hoja1!$C$26,Hoja1!$B$26,IF(Q172=Hoja1!$C$27,Hoja1!$B$27,IF(Q172=Hoja1!C$28,Hoja1!$B$28,IF(Q172=Hoja1!$C$29,Hoja1!$B$29,IF(Q172=Hoja1!$C$30,Hoja1!$B$30,IF(Q172=Hoja1!$C$31,Hoja1!$B$31,""))))))))))</f>
        <v/>
      </c>
      <c r="S172" s="520" t="str">
        <f>IF(R172="Muy baja",20%,IF(R172="Rara Vez",20%,IF(R172="Baja",40%,IF(R172="Improbable",40%,IF(R172="Media",60%,IF(R172="Posible",60%,IF(R172="Alta",80%,IF(R172="Probable",80%,IF(R172="Muy alta",100%,IF(R172="Casi seguro",100%,""))))))))))</f>
        <v/>
      </c>
      <c r="T172" s="521" t="str">
        <f>IF(N172="Gestión",HYPERLINK("#"&amp;"Matriz_de_Riesgos!B$263","Clic para Calificar"),IF(N172="Corrupción_O_LA_FT",HYPERLINK("#"&amp;"Matriz_de_Riesgos!A$503","Clic para Calificar"),""))</f>
        <v/>
      </c>
      <c r="U172" s="524" t="str">
        <f>IF(N172="Corrupción_O_LA_FT",X657,E417)</f>
        <v/>
      </c>
      <c r="V172" s="527" t="str">
        <f>S172</f>
        <v/>
      </c>
      <c r="W172" s="528" t="str">
        <f>IF(U172="Catastrófico",100%,IF(U172="Mayor",80%,IF(U172="Moderado",60%,IF(U172="Menor",40%,IF(U172="Leve",20%,"")))))</f>
        <v/>
      </c>
      <c r="X172" s="531" t="e">
        <f>S172*W172</f>
        <v>#VALUE!</v>
      </c>
      <c r="Y172" s="488" t="str">
        <f>IF(OR(AND(V172&lt;=40%,W172&lt;=20%),AND(V172&lt;=20%,W172&lt;=40%)),"Bajo",IF(OR(AND(V172&gt;40%,V172&lt;=80%,W172&lt;=40%),AND(V172&gt;20%,V172&lt;=40%,W172&gt;20%,W172&lt;=40%),AND(V172&lt;=60%,W172&gt;40%,W172&lt;=60%)),"Moderado",IF(OR(AND(V172&gt;80%,W172&lt;=80%),AND(V172&gt;60%,V172&lt;=80%,W172&gt;40%,W172&lt;=80%),AND(V172&lt;=60%,W172&gt;60%,W172&lt;=80%)),"Alto",IF(AND(W172&gt;=80%,W172&lt;=100%),"Extremo",""))))</f>
        <v/>
      </c>
      <c r="Z172" s="286"/>
      <c r="AA172" s="72"/>
      <c r="AB172" s="73" t="str">
        <f t="shared" si="6"/>
        <v/>
      </c>
      <c r="AC172" s="72"/>
      <c r="AD172" s="73" t="str">
        <f t="shared" si="7"/>
        <v/>
      </c>
      <c r="AE172" s="71"/>
      <c r="AF172" s="71"/>
      <c r="AG172" s="74"/>
      <c r="AH172" s="74"/>
      <c r="AI172" s="74"/>
      <c r="AJ172" s="74"/>
      <c r="AK172" s="149" t="e">
        <f t="shared" si="5"/>
        <v>#VALUE!</v>
      </c>
      <c r="AL172" s="150" t="str">
        <f>IF(OR(AA172="Preventivo",AA172="Detectivo"),(V172*AK172),"0")</f>
        <v>0</v>
      </c>
      <c r="AM172" s="319" t="str">
        <f>IF(AND(AA172="Correctivo",N172="Gestión"),(W172*AK172),"0")</f>
        <v>0</v>
      </c>
      <c r="AN172" s="496" t="str">
        <f>IF(S172&lt;&gt;"",S172-SUM(AL172:AL176),"")</f>
        <v/>
      </c>
      <c r="AO172" s="492" t="str">
        <f>IF(W172&lt;&gt;"",W172-SUM(AM172:AM176),"")</f>
        <v/>
      </c>
      <c r="AP172" s="492" t="e">
        <f>AN172*AO172</f>
        <v>#VALUE!</v>
      </c>
      <c r="AQ172" s="488" t="str">
        <f>IF(OR(AND(AN172&lt;=40%,AO172&lt;=20%),AND(AN172&lt;=20%,AO172&lt;=40%)),"Bajo",IF(OR(AND(AN172&gt;40%,AN172&lt;=80%,AO172&lt;=40%),AND(AN172&gt;20%,AN172&lt;=40%,AO172&gt;20%,AO172&lt;=40%),AND(AN172&lt;=60%,AO172&gt;40%,AO172&lt;=60%)),"Moderado",IF(OR(AND(AN172&gt;80%,AO172&lt;=80%),AND(AN172&gt;60%,AN172&lt;=80%,AO172&gt;40%,AO172&lt;=80%),AND(AN172&lt;=60%,AO172&gt;60%,AO172&lt;=80%)),"Alto",IF(AND(AO172&gt;=80%,AO172&lt;=100%),"Extremo",""))))</f>
        <v/>
      </c>
      <c r="AR172" s="488" t="str">
        <f>IF(AQ172="Bajo","Asumir",IF(AQ172="Moderado","Reducir (Mitigar)",IF(AQ172="Alto","Reducir (Mitigar) o Reducir (Transferir) o Evitar ",IF(AQ172="Extremo","Reducir (Mitigar) o Reducir (Transferir) o Evitar "," "))))</f>
        <v xml:space="preserve"> </v>
      </c>
      <c r="AS172" s="93"/>
      <c r="AT172" s="503"/>
      <c r="AU172" s="506"/>
      <c r="AV172" s="488"/>
      <c r="AW172" s="89"/>
      <c r="AX172" s="93"/>
      <c r="AY172" s="89"/>
      <c r="AZ172" s="488"/>
      <c r="BA172" s="488"/>
      <c r="BB172" s="488"/>
      <c r="BC172" s="488"/>
      <c r="BD172" s="89"/>
      <c r="BE172" s="93"/>
      <c r="BF172" s="89"/>
      <c r="BG172" s="488"/>
      <c r="BH172" s="488"/>
      <c r="BI172" s="488"/>
      <c r="BJ172" s="488"/>
      <c r="BK172" s="89"/>
      <c r="BL172" s="93"/>
      <c r="BM172" s="89"/>
      <c r="BN172" s="488"/>
      <c r="BO172" s="488"/>
      <c r="BP172" s="488"/>
      <c r="BQ172" s="488"/>
      <c r="BR172" s="89"/>
      <c r="BS172" s="93"/>
      <c r="BT172" s="89"/>
      <c r="BU172" s="488"/>
      <c r="BV172" s="488"/>
      <c r="BW172" s="488"/>
      <c r="BX172" s="488"/>
      <c r="BY172" s="488"/>
    </row>
    <row r="173" spans="1:77" ht="16.5" hidden="1" customHeight="1" thickBot="1" x14ac:dyDescent="0.3">
      <c r="A173" s="510"/>
      <c r="B173" s="489"/>
      <c r="C173" s="489"/>
      <c r="D173" s="489"/>
      <c r="E173" s="72"/>
      <c r="F173" s="72"/>
      <c r="G173" s="489"/>
      <c r="H173" s="489"/>
      <c r="I173" s="489"/>
      <c r="J173" s="489"/>
      <c r="K173" s="489"/>
      <c r="L173" s="489"/>
      <c r="M173" s="489"/>
      <c r="N173" s="489"/>
      <c r="O173" s="489"/>
      <c r="P173" s="515"/>
      <c r="Q173" s="518"/>
      <c r="R173" s="489"/>
      <c r="S173" s="489"/>
      <c r="T173" s="522"/>
      <c r="U173" s="525"/>
      <c r="V173" s="525"/>
      <c r="W173" s="529"/>
      <c r="X173" s="532"/>
      <c r="Y173" s="489"/>
      <c r="Z173" s="286"/>
      <c r="AA173" s="72"/>
      <c r="AB173" s="73" t="str">
        <f t="shared" si="6"/>
        <v/>
      </c>
      <c r="AC173" s="72"/>
      <c r="AD173" s="73" t="str">
        <f t="shared" si="7"/>
        <v/>
      </c>
      <c r="AE173" s="71"/>
      <c r="AF173" s="71"/>
      <c r="AG173" s="74"/>
      <c r="AH173" s="74"/>
      <c r="AI173" s="74"/>
      <c r="AJ173" s="74"/>
      <c r="AK173" s="149" t="e">
        <f t="shared" si="5"/>
        <v>#VALUE!</v>
      </c>
      <c r="AL173" s="150" t="str">
        <f>IF(OR(AA173="Preventivo",AA173="Detectivo"),((V172-AL172)*AK173),"0")</f>
        <v>0</v>
      </c>
      <c r="AM173" s="316" t="str">
        <f>IF(AND(AA173="Correctivo",N172="Gestión"),((W172-AM172)*AK173),"0")</f>
        <v>0</v>
      </c>
      <c r="AN173" s="497"/>
      <c r="AO173" s="489"/>
      <c r="AP173" s="489"/>
      <c r="AQ173" s="489"/>
      <c r="AR173" s="494"/>
      <c r="AS173" s="95"/>
      <c r="AT173" s="504"/>
      <c r="AU173" s="507"/>
      <c r="AV173" s="494"/>
      <c r="AW173" s="90"/>
      <c r="AX173" s="95"/>
      <c r="AY173" s="90"/>
      <c r="AZ173" s="489"/>
      <c r="BA173" s="489"/>
      <c r="BB173" s="489"/>
      <c r="BC173" s="489"/>
      <c r="BD173" s="90"/>
      <c r="BE173" s="95"/>
      <c r="BF173" s="90"/>
      <c r="BG173" s="489"/>
      <c r="BH173" s="489"/>
      <c r="BI173" s="489"/>
      <c r="BJ173" s="489"/>
      <c r="BK173" s="90"/>
      <c r="BL173" s="95"/>
      <c r="BM173" s="90"/>
      <c r="BN173" s="489"/>
      <c r="BO173" s="489"/>
      <c r="BP173" s="489"/>
      <c r="BQ173" s="489"/>
      <c r="BR173" s="90"/>
      <c r="BS173" s="95"/>
      <c r="BT173" s="90"/>
      <c r="BU173" s="489"/>
      <c r="BV173" s="489"/>
      <c r="BW173" s="489"/>
      <c r="BX173" s="489"/>
      <c r="BY173" s="489"/>
    </row>
    <row r="174" spans="1:77" ht="16.5" hidden="1" customHeight="1" thickBot="1" x14ac:dyDescent="0.3">
      <c r="A174" s="510"/>
      <c r="B174" s="489"/>
      <c r="C174" s="489"/>
      <c r="D174" s="489"/>
      <c r="E174" s="72"/>
      <c r="F174" s="72"/>
      <c r="G174" s="489"/>
      <c r="H174" s="489"/>
      <c r="I174" s="489"/>
      <c r="J174" s="489"/>
      <c r="K174" s="489"/>
      <c r="L174" s="489"/>
      <c r="M174" s="489"/>
      <c r="N174" s="489"/>
      <c r="O174" s="489"/>
      <c r="P174" s="515"/>
      <c r="Q174" s="518"/>
      <c r="R174" s="489"/>
      <c r="S174" s="489"/>
      <c r="T174" s="522"/>
      <c r="U174" s="525"/>
      <c r="V174" s="525"/>
      <c r="W174" s="529"/>
      <c r="X174" s="532"/>
      <c r="Y174" s="489"/>
      <c r="Z174" s="286"/>
      <c r="AA174" s="72"/>
      <c r="AB174" s="73" t="str">
        <f t="shared" si="6"/>
        <v/>
      </c>
      <c r="AC174" s="72"/>
      <c r="AD174" s="73" t="str">
        <f t="shared" si="7"/>
        <v/>
      </c>
      <c r="AE174" s="71"/>
      <c r="AF174" s="71"/>
      <c r="AG174" s="74"/>
      <c r="AH174" s="74"/>
      <c r="AI174" s="74"/>
      <c r="AJ174" s="74"/>
      <c r="AK174" s="149" t="e">
        <f t="shared" si="5"/>
        <v>#VALUE!</v>
      </c>
      <c r="AL174" s="150" t="str">
        <f>IF(OR(AA174="Preventivo",AA174="Detectivo"),((V172-AL172-AL173)*AK174),"0")</f>
        <v>0</v>
      </c>
      <c r="AM174" s="317" t="str">
        <f>IF(AND(AA174="Correctivo",N172="Gestión"),((W172-AM172-AM173)*AK174),"0")</f>
        <v>0</v>
      </c>
      <c r="AN174" s="497"/>
      <c r="AO174" s="489"/>
      <c r="AP174" s="489"/>
      <c r="AQ174" s="489"/>
      <c r="AR174" s="494"/>
      <c r="AS174" s="95"/>
      <c r="AT174" s="504"/>
      <c r="AU174" s="507"/>
      <c r="AV174" s="494"/>
      <c r="AW174" s="90"/>
      <c r="AX174" s="95"/>
      <c r="AY174" s="90"/>
      <c r="AZ174" s="489"/>
      <c r="BA174" s="489"/>
      <c r="BB174" s="489"/>
      <c r="BC174" s="489"/>
      <c r="BD174" s="90"/>
      <c r="BE174" s="95"/>
      <c r="BF174" s="90"/>
      <c r="BG174" s="489"/>
      <c r="BH174" s="489"/>
      <c r="BI174" s="489"/>
      <c r="BJ174" s="489"/>
      <c r="BK174" s="90"/>
      <c r="BL174" s="95"/>
      <c r="BM174" s="90"/>
      <c r="BN174" s="489"/>
      <c r="BO174" s="489"/>
      <c r="BP174" s="489"/>
      <c r="BQ174" s="489"/>
      <c r="BR174" s="90"/>
      <c r="BS174" s="95"/>
      <c r="BT174" s="90"/>
      <c r="BU174" s="489"/>
      <c r="BV174" s="489"/>
      <c r="BW174" s="489"/>
      <c r="BX174" s="489"/>
      <c r="BY174" s="489"/>
    </row>
    <row r="175" spans="1:77" ht="16.5" hidden="1" customHeight="1" thickBot="1" x14ac:dyDescent="0.3">
      <c r="A175" s="510"/>
      <c r="B175" s="489"/>
      <c r="C175" s="489"/>
      <c r="D175" s="489"/>
      <c r="E175" s="72"/>
      <c r="F175" s="72"/>
      <c r="G175" s="489"/>
      <c r="H175" s="489"/>
      <c r="I175" s="489"/>
      <c r="J175" s="489"/>
      <c r="K175" s="489"/>
      <c r="L175" s="489"/>
      <c r="M175" s="489"/>
      <c r="N175" s="489"/>
      <c r="O175" s="489"/>
      <c r="P175" s="515"/>
      <c r="Q175" s="518"/>
      <c r="R175" s="489"/>
      <c r="S175" s="489"/>
      <c r="T175" s="522"/>
      <c r="U175" s="525"/>
      <c r="V175" s="525"/>
      <c r="W175" s="529"/>
      <c r="X175" s="532"/>
      <c r="Y175" s="489"/>
      <c r="Z175" s="286"/>
      <c r="AA175" s="72"/>
      <c r="AB175" s="73" t="str">
        <f t="shared" si="6"/>
        <v/>
      </c>
      <c r="AC175" s="72"/>
      <c r="AD175" s="73" t="str">
        <f t="shared" si="7"/>
        <v/>
      </c>
      <c r="AE175" s="71"/>
      <c r="AF175" s="71"/>
      <c r="AG175" s="74"/>
      <c r="AH175" s="74"/>
      <c r="AI175" s="74"/>
      <c r="AJ175" s="74"/>
      <c r="AK175" s="149" t="e">
        <f t="shared" si="5"/>
        <v>#VALUE!</v>
      </c>
      <c r="AL175" s="150" t="str">
        <f>IF(OR(AA175="Preventivo",AA175="Detectivo"),((V172-AL172-AL173-AL174)*AK175),"0")</f>
        <v>0</v>
      </c>
      <c r="AM175" s="316" t="str">
        <f>IF(AND(AA175="Correctivo",N172="Gestión"),((W172-AM172-AM173-AM174)*AK175),"0")</f>
        <v>0</v>
      </c>
      <c r="AN175" s="497"/>
      <c r="AO175" s="489"/>
      <c r="AP175" s="489"/>
      <c r="AQ175" s="489"/>
      <c r="AR175" s="494"/>
      <c r="AS175" s="95"/>
      <c r="AT175" s="504"/>
      <c r="AU175" s="507"/>
      <c r="AV175" s="494"/>
      <c r="AW175" s="90"/>
      <c r="AX175" s="95"/>
      <c r="AY175" s="90"/>
      <c r="AZ175" s="489"/>
      <c r="BA175" s="489"/>
      <c r="BB175" s="489"/>
      <c r="BC175" s="489"/>
      <c r="BD175" s="90"/>
      <c r="BE175" s="95"/>
      <c r="BF175" s="90"/>
      <c r="BG175" s="489"/>
      <c r="BH175" s="489"/>
      <c r="BI175" s="489"/>
      <c r="BJ175" s="489"/>
      <c r="BK175" s="90"/>
      <c r="BL175" s="95"/>
      <c r="BM175" s="90"/>
      <c r="BN175" s="489"/>
      <c r="BO175" s="489"/>
      <c r="BP175" s="489"/>
      <c r="BQ175" s="489"/>
      <c r="BR175" s="90"/>
      <c r="BS175" s="95"/>
      <c r="BT175" s="90"/>
      <c r="BU175" s="489"/>
      <c r="BV175" s="489"/>
      <c r="BW175" s="489"/>
      <c r="BX175" s="489"/>
      <c r="BY175" s="489"/>
    </row>
    <row r="176" spans="1:77" ht="16.5" hidden="1" customHeight="1" thickBot="1" x14ac:dyDescent="0.3">
      <c r="A176" s="511"/>
      <c r="B176" s="490"/>
      <c r="C176" s="490"/>
      <c r="D176" s="490"/>
      <c r="E176" s="96"/>
      <c r="F176" s="96"/>
      <c r="G176" s="490"/>
      <c r="H176" s="490"/>
      <c r="I176" s="490"/>
      <c r="J176" s="490"/>
      <c r="K176" s="490"/>
      <c r="L176" s="490"/>
      <c r="M176" s="490"/>
      <c r="N176" s="490"/>
      <c r="O176" s="490"/>
      <c r="P176" s="516"/>
      <c r="Q176" s="519"/>
      <c r="R176" s="490"/>
      <c r="S176" s="490"/>
      <c r="T176" s="523"/>
      <c r="U176" s="526"/>
      <c r="V176" s="526"/>
      <c r="W176" s="530"/>
      <c r="X176" s="533"/>
      <c r="Y176" s="490"/>
      <c r="Z176" s="286"/>
      <c r="AA176" s="72"/>
      <c r="AB176" s="73" t="str">
        <f t="shared" si="6"/>
        <v/>
      </c>
      <c r="AC176" s="72"/>
      <c r="AD176" s="73" t="str">
        <f t="shared" si="7"/>
        <v/>
      </c>
      <c r="AE176" s="71"/>
      <c r="AF176" s="71"/>
      <c r="AG176" s="74"/>
      <c r="AH176" s="74"/>
      <c r="AI176" s="74"/>
      <c r="AJ176" s="74"/>
      <c r="AK176" s="149" t="e">
        <f t="shared" si="5"/>
        <v>#VALUE!</v>
      </c>
      <c r="AL176" s="150" t="str">
        <f>IF(OR(AA176="Preventivo",AA176="Detectivo"),((V172-AL172-AL173-AL174-AL175)*AK176),"0")</f>
        <v>0</v>
      </c>
      <c r="AM176" s="318" t="str">
        <f>IF(AND(AA176="Correctivo",N172="Gestión"),((W172-AM172-AM173-AM174-AM175)*AK176),"0")</f>
        <v>0</v>
      </c>
      <c r="AN176" s="498"/>
      <c r="AO176" s="493"/>
      <c r="AP176" s="493"/>
      <c r="AQ176" s="490"/>
      <c r="AR176" s="495"/>
      <c r="AS176" s="96"/>
      <c r="AT176" s="505"/>
      <c r="AU176" s="508"/>
      <c r="AV176" s="495"/>
      <c r="AW176" s="91"/>
      <c r="AX176" s="96"/>
      <c r="AY176" s="91"/>
      <c r="AZ176" s="490"/>
      <c r="BA176" s="490"/>
      <c r="BB176" s="490"/>
      <c r="BC176" s="490"/>
      <c r="BD176" s="91"/>
      <c r="BE176" s="96"/>
      <c r="BF176" s="91"/>
      <c r="BG176" s="490"/>
      <c r="BH176" s="490"/>
      <c r="BI176" s="490"/>
      <c r="BJ176" s="490"/>
      <c r="BK176" s="91"/>
      <c r="BL176" s="96"/>
      <c r="BM176" s="91"/>
      <c r="BN176" s="490"/>
      <c r="BO176" s="490"/>
      <c r="BP176" s="490"/>
      <c r="BQ176" s="490"/>
      <c r="BR176" s="91"/>
      <c r="BS176" s="96"/>
      <c r="BT176" s="91"/>
      <c r="BU176" s="490"/>
      <c r="BV176" s="490"/>
      <c r="BW176" s="490"/>
      <c r="BX176" s="490"/>
      <c r="BY176" s="490"/>
    </row>
    <row r="177" spans="1:77" ht="16.5" hidden="1" customHeight="1" thickBot="1" x14ac:dyDescent="0.3">
      <c r="A177" s="509"/>
      <c r="B177" s="488" t="str">
        <f>IF(A177&lt;&gt;"",'CONTEXTO PROCESO'!$D$11," ")</f>
        <v xml:space="preserve"> </v>
      </c>
      <c r="C177" s="488" t="str">
        <f>IF(A177&lt;&gt;"",'CONTEXTO PROCESO'!$D$12," ")</f>
        <v xml:space="preserve"> </v>
      </c>
      <c r="D177" s="488"/>
      <c r="E177" s="92"/>
      <c r="F177" s="92"/>
      <c r="G177" s="488"/>
      <c r="H177" s="488"/>
      <c r="I177" s="488" t="str">
        <f>CONCATENATE(H177," por ", E177," debido a ",F177,",",F178,F179,F180,F181," ")</f>
        <v xml:space="preserve"> por  debido a , </v>
      </c>
      <c r="J177" s="488"/>
      <c r="K177" s="488"/>
      <c r="L177" s="488"/>
      <c r="M177" s="488"/>
      <c r="N177" s="488" t="str">
        <f>IF(AND(J177="Si",K177="Si",L177="Si",M177="Si"),"Corrupción_O_LA_FT",IF(AND(J177="",K177="",L177="",M177=""),"","Gestión"))</f>
        <v/>
      </c>
      <c r="O177" s="488"/>
      <c r="P177" s="514"/>
      <c r="Q177" s="517"/>
      <c r="R177" s="488" t="str">
        <f>IF(Q177=Hoja1!$C$22,Hoja1!$B$22,IF(Q177=Hoja1!C$23,Hoja1!$B$23,IF(Q177=Hoja1!$C$24,Hoja1!$B$24,IF(Q177=Hoja1!$C$25,Hoja1!$B$25,IF(Q177=Hoja1!$C$26,Hoja1!$B$26,IF(Q177=Hoja1!$C$27,Hoja1!$B$27,IF(Q177=Hoja1!C$28,Hoja1!$B$28,IF(Q177=Hoja1!$C$29,Hoja1!$B$29,IF(Q177=Hoja1!$C$30,Hoja1!$B$30,IF(Q177=Hoja1!$C$31,Hoja1!$B$31,""))))))))))</f>
        <v/>
      </c>
      <c r="S177" s="520" t="str">
        <f>IF(R177="Muy baja",20%,IF(R177="Rara Vez",20%,IF(R177="Baja",40%,IF(R177="Improbable",40%,IF(R177="Media",60%,IF(R177="Posible",60%,IF(R177="Alta",80%,IF(R177="Probable",80%,IF(R177="Muy alta",100%,IF(R177="Casi seguro",100%,""))))))))))</f>
        <v/>
      </c>
      <c r="T177" s="521" t="str">
        <f>IF(N177="Gestión",HYPERLINK("#"&amp;"Matriz_de_Riesgos!B$263","Clic para Calificar"),IF(N177="Corrupción_O_LA_FT",HYPERLINK("#"&amp;"Matriz_de_Riesgos!A$503","Clic para Calificar"),""))</f>
        <v/>
      </c>
      <c r="U177" s="524" t="str">
        <f>IF(N177="Corrupción_O_LA_FT",X662,E422)</f>
        <v/>
      </c>
      <c r="V177" s="527" t="str">
        <f>S177</f>
        <v/>
      </c>
      <c r="W177" s="528" t="str">
        <f>IF(U177="Catastrófico",100%,IF(U177="Mayor",80%,IF(U177="Moderado",60%,IF(U177="Menor",40%,IF(U177="Leve",20%,"")))))</f>
        <v/>
      </c>
      <c r="X177" s="531" t="e">
        <f>S177*W177</f>
        <v>#VALUE!</v>
      </c>
      <c r="Y177" s="488" t="str">
        <f>IF(OR(AND(V177&lt;=40%,W177&lt;=20%),AND(V177&lt;=20%,W177&lt;=40%)),"Bajo",IF(OR(AND(V177&gt;40%,V177&lt;=80%,W177&lt;=40%),AND(V177&gt;20%,V177&lt;=40%,W177&gt;20%,W177&lt;=40%),AND(V177&lt;=60%,W177&gt;40%,W177&lt;=60%)),"Moderado",IF(OR(AND(V177&gt;80%,W177&lt;=80%),AND(V177&gt;60%,V177&lt;=80%,W177&gt;40%,W177&lt;=80%),AND(V177&lt;=60%,W177&gt;60%,W177&lt;=80%)),"Alto",IF(AND(W177&gt;=80%,W177&lt;=100%),"Extremo",""))))</f>
        <v/>
      </c>
      <c r="Z177" s="286"/>
      <c r="AA177" s="72"/>
      <c r="AB177" s="73" t="str">
        <f t="shared" si="6"/>
        <v/>
      </c>
      <c r="AC177" s="72"/>
      <c r="AD177" s="73" t="str">
        <f t="shared" si="7"/>
        <v/>
      </c>
      <c r="AE177" s="71"/>
      <c r="AF177" s="71"/>
      <c r="AG177" s="74"/>
      <c r="AH177" s="74"/>
      <c r="AI177" s="74"/>
      <c r="AJ177" s="74"/>
      <c r="AK177" s="149" t="e">
        <f t="shared" si="5"/>
        <v>#VALUE!</v>
      </c>
      <c r="AL177" s="150" t="str">
        <f>IF(OR(AA177="Preventivo",AA177="Detectivo"),(V177*AK177),"0")</f>
        <v>0</v>
      </c>
      <c r="AM177" s="319" t="str">
        <f>IF(AND(AA177="Correctivo",N177="Gestión"),(W177*AK177),"0")</f>
        <v>0</v>
      </c>
      <c r="AN177" s="496" t="str">
        <f>IF(S177&lt;&gt;"",S177-SUM(AL177:AL181),"")</f>
        <v/>
      </c>
      <c r="AO177" s="492" t="str">
        <f>IF(W177&lt;&gt;"",W177-SUM(AM177:AM181),"")</f>
        <v/>
      </c>
      <c r="AP177" s="492" t="e">
        <f>AN177*AO177</f>
        <v>#VALUE!</v>
      </c>
      <c r="AQ177" s="488" t="str">
        <f>IF(OR(AND(AN177&lt;=40%,AO177&lt;=20%),AND(AN177&lt;=20%,AO177&lt;=40%)),"Bajo",IF(OR(AND(AN177&gt;40%,AN177&lt;=80%,AO177&lt;=40%),AND(AN177&gt;20%,AN177&lt;=40%,AO177&gt;20%,AO177&lt;=40%),AND(AN177&lt;=60%,AO177&gt;40%,AO177&lt;=60%)),"Moderado",IF(OR(AND(AN177&gt;80%,AO177&lt;=80%),AND(AN177&gt;60%,AN177&lt;=80%,AO177&gt;40%,AO177&lt;=80%),AND(AN177&lt;=60%,AO177&gt;60%,AO177&lt;=80%)),"Alto",IF(AND(AO177&gt;=80%,AO177&lt;=100%),"Extremo",""))))</f>
        <v/>
      </c>
      <c r="AR177" s="488" t="str">
        <f>IF(AQ177="Bajo","Asumir",IF(AQ177="Moderado","Reducir (Mitigar)",IF(AQ177="Alto","Reducir (Mitigar) o Reducir (Transferir) o Evitar ",IF(AQ177="Extremo","Reducir (Mitigar) o Reducir (Transferir) o Evitar "," "))))</f>
        <v xml:space="preserve"> </v>
      </c>
      <c r="AS177" s="93"/>
      <c r="AT177" s="503"/>
      <c r="AU177" s="506"/>
      <c r="AV177" s="488"/>
      <c r="AW177" s="89"/>
      <c r="AX177" s="93"/>
      <c r="AY177" s="89"/>
      <c r="AZ177" s="488"/>
      <c r="BA177" s="488"/>
      <c r="BB177" s="488"/>
      <c r="BC177" s="488"/>
      <c r="BD177" s="89"/>
      <c r="BE177" s="93"/>
      <c r="BF177" s="89"/>
      <c r="BG177" s="488"/>
      <c r="BH177" s="488"/>
      <c r="BI177" s="488"/>
      <c r="BJ177" s="488"/>
      <c r="BK177" s="89"/>
      <c r="BL177" s="93"/>
      <c r="BM177" s="89"/>
      <c r="BN177" s="488"/>
      <c r="BO177" s="488"/>
      <c r="BP177" s="488"/>
      <c r="BQ177" s="488"/>
      <c r="BR177" s="89"/>
      <c r="BS177" s="93"/>
      <c r="BT177" s="89"/>
      <c r="BU177" s="488"/>
      <c r="BV177" s="488"/>
      <c r="BW177" s="488"/>
      <c r="BX177" s="488"/>
      <c r="BY177" s="488"/>
    </row>
    <row r="178" spans="1:77" ht="16.5" hidden="1" customHeight="1" thickBot="1" x14ac:dyDescent="0.3">
      <c r="A178" s="510"/>
      <c r="B178" s="489"/>
      <c r="C178" s="489"/>
      <c r="D178" s="489"/>
      <c r="E178" s="72"/>
      <c r="F178" s="72"/>
      <c r="G178" s="489"/>
      <c r="H178" s="489"/>
      <c r="I178" s="489"/>
      <c r="J178" s="489"/>
      <c r="K178" s="489"/>
      <c r="L178" s="489"/>
      <c r="M178" s="489"/>
      <c r="N178" s="489"/>
      <c r="O178" s="489"/>
      <c r="P178" s="515"/>
      <c r="Q178" s="518"/>
      <c r="R178" s="489"/>
      <c r="S178" s="489"/>
      <c r="T178" s="522"/>
      <c r="U178" s="525"/>
      <c r="V178" s="525"/>
      <c r="W178" s="529"/>
      <c r="X178" s="532"/>
      <c r="Y178" s="489"/>
      <c r="Z178" s="286"/>
      <c r="AA178" s="72"/>
      <c r="AB178" s="73" t="str">
        <f t="shared" si="6"/>
        <v/>
      </c>
      <c r="AC178" s="72"/>
      <c r="AD178" s="73" t="str">
        <f t="shared" si="7"/>
        <v/>
      </c>
      <c r="AE178" s="71"/>
      <c r="AF178" s="71"/>
      <c r="AG178" s="74"/>
      <c r="AH178" s="74"/>
      <c r="AI178" s="74"/>
      <c r="AJ178" s="74"/>
      <c r="AK178" s="149" t="e">
        <f t="shared" si="5"/>
        <v>#VALUE!</v>
      </c>
      <c r="AL178" s="150" t="str">
        <f>IF(OR(AA178="Preventivo",AA178="Detectivo"),((V177-AL177)*AK178),"0")</f>
        <v>0</v>
      </c>
      <c r="AM178" s="316" t="str">
        <f>IF(AND(AA178="Correctivo",N177="Gestión"),((W177-AM177)*AK178),"0")</f>
        <v>0</v>
      </c>
      <c r="AN178" s="497"/>
      <c r="AO178" s="489"/>
      <c r="AP178" s="489"/>
      <c r="AQ178" s="489"/>
      <c r="AR178" s="494"/>
      <c r="AS178" s="95"/>
      <c r="AT178" s="504"/>
      <c r="AU178" s="507"/>
      <c r="AV178" s="494"/>
      <c r="AW178" s="90"/>
      <c r="AX178" s="95"/>
      <c r="AY178" s="90"/>
      <c r="AZ178" s="489"/>
      <c r="BA178" s="489"/>
      <c r="BB178" s="489"/>
      <c r="BC178" s="489"/>
      <c r="BD178" s="90"/>
      <c r="BE178" s="95"/>
      <c r="BF178" s="90"/>
      <c r="BG178" s="489"/>
      <c r="BH178" s="489"/>
      <c r="BI178" s="489"/>
      <c r="BJ178" s="489"/>
      <c r="BK178" s="90"/>
      <c r="BL178" s="95"/>
      <c r="BM178" s="90"/>
      <c r="BN178" s="489"/>
      <c r="BO178" s="489"/>
      <c r="BP178" s="489"/>
      <c r="BQ178" s="489"/>
      <c r="BR178" s="90"/>
      <c r="BS178" s="95"/>
      <c r="BT178" s="90"/>
      <c r="BU178" s="489"/>
      <c r="BV178" s="489"/>
      <c r="BW178" s="489"/>
      <c r="BX178" s="489"/>
      <c r="BY178" s="489"/>
    </row>
    <row r="179" spans="1:77" ht="16.5" hidden="1" customHeight="1" thickBot="1" x14ac:dyDescent="0.3">
      <c r="A179" s="510"/>
      <c r="B179" s="489"/>
      <c r="C179" s="489"/>
      <c r="D179" s="489"/>
      <c r="E179" s="72"/>
      <c r="F179" s="72"/>
      <c r="G179" s="489"/>
      <c r="H179" s="489"/>
      <c r="I179" s="489"/>
      <c r="J179" s="489"/>
      <c r="K179" s="489"/>
      <c r="L179" s="489"/>
      <c r="M179" s="489"/>
      <c r="N179" s="489"/>
      <c r="O179" s="489"/>
      <c r="P179" s="515"/>
      <c r="Q179" s="518"/>
      <c r="R179" s="489"/>
      <c r="S179" s="489"/>
      <c r="T179" s="522"/>
      <c r="U179" s="525"/>
      <c r="V179" s="525"/>
      <c r="W179" s="529"/>
      <c r="X179" s="532"/>
      <c r="Y179" s="489"/>
      <c r="Z179" s="286"/>
      <c r="AA179" s="72"/>
      <c r="AB179" s="73" t="str">
        <f t="shared" si="6"/>
        <v/>
      </c>
      <c r="AC179" s="72"/>
      <c r="AD179" s="73" t="str">
        <f t="shared" si="7"/>
        <v/>
      </c>
      <c r="AE179" s="71"/>
      <c r="AF179" s="71"/>
      <c r="AG179" s="74"/>
      <c r="AH179" s="74"/>
      <c r="AI179" s="74"/>
      <c r="AJ179" s="74"/>
      <c r="AK179" s="149" t="e">
        <f t="shared" si="5"/>
        <v>#VALUE!</v>
      </c>
      <c r="AL179" s="150" t="str">
        <f>IF(OR(AA179="Preventivo",AA179="Detectivo"),((V177-AL177-AL178)*AK179),"0")</f>
        <v>0</v>
      </c>
      <c r="AM179" s="317" t="str">
        <f>IF(AND(AA179="Correctivo",N177="Gestión"),((W177-AM177-AM178)*AK179),"0")</f>
        <v>0</v>
      </c>
      <c r="AN179" s="497"/>
      <c r="AO179" s="489"/>
      <c r="AP179" s="489"/>
      <c r="AQ179" s="489"/>
      <c r="AR179" s="494"/>
      <c r="AS179" s="95"/>
      <c r="AT179" s="504"/>
      <c r="AU179" s="507"/>
      <c r="AV179" s="494"/>
      <c r="AW179" s="90"/>
      <c r="AX179" s="95"/>
      <c r="AY179" s="90"/>
      <c r="AZ179" s="489"/>
      <c r="BA179" s="489"/>
      <c r="BB179" s="489"/>
      <c r="BC179" s="489"/>
      <c r="BD179" s="90"/>
      <c r="BE179" s="95"/>
      <c r="BF179" s="90"/>
      <c r="BG179" s="489"/>
      <c r="BH179" s="489"/>
      <c r="BI179" s="489"/>
      <c r="BJ179" s="489"/>
      <c r="BK179" s="90"/>
      <c r="BL179" s="95"/>
      <c r="BM179" s="90"/>
      <c r="BN179" s="489"/>
      <c r="BO179" s="489"/>
      <c r="BP179" s="489"/>
      <c r="BQ179" s="489"/>
      <c r="BR179" s="90"/>
      <c r="BS179" s="95"/>
      <c r="BT179" s="90"/>
      <c r="BU179" s="489"/>
      <c r="BV179" s="489"/>
      <c r="BW179" s="489"/>
      <c r="BX179" s="489"/>
      <c r="BY179" s="489"/>
    </row>
    <row r="180" spans="1:77" ht="16.5" hidden="1" customHeight="1" thickBot="1" x14ac:dyDescent="0.3">
      <c r="A180" s="510"/>
      <c r="B180" s="489"/>
      <c r="C180" s="489"/>
      <c r="D180" s="489"/>
      <c r="E180" s="72"/>
      <c r="F180" s="72"/>
      <c r="G180" s="489"/>
      <c r="H180" s="489"/>
      <c r="I180" s="489"/>
      <c r="J180" s="489"/>
      <c r="K180" s="489"/>
      <c r="L180" s="489"/>
      <c r="M180" s="489"/>
      <c r="N180" s="489"/>
      <c r="O180" s="489"/>
      <c r="P180" s="515"/>
      <c r="Q180" s="518"/>
      <c r="R180" s="489"/>
      <c r="S180" s="489"/>
      <c r="T180" s="522"/>
      <c r="U180" s="525"/>
      <c r="V180" s="525"/>
      <c r="W180" s="529"/>
      <c r="X180" s="532"/>
      <c r="Y180" s="489"/>
      <c r="Z180" s="286"/>
      <c r="AA180" s="72"/>
      <c r="AB180" s="73" t="str">
        <f t="shared" si="6"/>
        <v/>
      </c>
      <c r="AC180" s="72"/>
      <c r="AD180" s="73" t="str">
        <f t="shared" si="7"/>
        <v/>
      </c>
      <c r="AE180" s="71"/>
      <c r="AF180" s="71"/>
      <c r="AG180" s="74"/>
      <c r="AH180" s="74"/>
      <c r="AI180" s="74"/>
      <c r="AJ180" s="74"/>
      <c r="AK180" s="149" t="e">
        <f t="shared" si="5"/>
        <v>#VALUE!</v>
      </c>
      <c r="AL180" s="150" t="str">
        <f>IF(OR(AA180="Preventivo",AA180="Detectivo"),((V177-AL177-AL178-AL179)*AK180),"0")</f>
        <v>0</v>
      </c>
      <c r="AM180" s="316" t="str">
        <f>IF(AND(AA180="Correctivo",N177="Gestión"),((W177-AM177-AM178-AM179)*AK180),"0")</f>
        <v>0</v>
      </c>
      <c r="AN180" s="497"/>
      <c r="AO180" s="489"/>
      <c r="AP180" s="489"/>
      <c r="AQ180" s="489"/>
      <c r="AR180" s="494"/>
      <c r="AS180" s="95"/>
      <c r="AT180" s="504"/>
      <c r="AU180" s="507"/>
      <c r="AV180" s="494"/>
      <c r="AW180" s="90"/>
      <c r="AX180" s="95"/>
      <c r="AY180" s="90"/>
      <c r="AZ180" s="489"/>
      <c r="BA180" s="489"/>
      <c r="BB180" s="489"/>
      <c r="BC180" s="489"/>
      <c r="BD180" s="90"/>
      <c r="BE180" s="95"/>
      <c r="BF180" s="90"/>
      <c r="BG180" s="489"/>
      <c r="BH180" s="489"/>
      <c r="BI180" s="489"/>
      <c r="BJ180" s="489"/>
      <c r="BK180" s="90"/>
      <c r="BL180" s="95"/>
      <c r="BM180" s="90"/>
      <c r="BN180" s="489"/>
      <c r="BO180" s="489"/>
      <c r="BP180" s="489"/>
      <c r="BQ180" s="489"/>
      <c r="BR180" s="90"/>
      <c r="BS180" s="95"/>
      <c r="BT180" s="90"/>
      <c r="BU180" s="489"/>
      <c r="BV180" s="489"/>
      <c r="BW180" s="489"/>
      <c r="BX180" s="489"/>
      <c r="BY180" s="489"/>
    </row>
    <row r="181" spans="1:77" ht="16.5" hidden="1" customHeight="1" thickBot="1" x14ac:dyDescent="0.3">
      <c r="A181" s="511"/>
      <c r="B181" s="490"/>
      <c r="C181" s="490"/>
      <c r="D181" s="490"/>
      <c r="E181" s="96"/>
      <c r="F181" s="96"/>
      <c r="G181" s="490"/>
      <c r="H181" s="490"/>
      <c r="I181" s="490"/>
      <c r="J181" s="490"/>
      <c r="K181" s="490"/>
      <c r="L181" s="490"/>
      <c r="M181" s="490"/>
      <c r="N181" s="490"/>
      <c r="O181" s="490"/>
      <c r="P181" s="516"/>
      <c r="Q181" s="519"/>
      <c r="R181" s="490"/>
      <c r="S181" s="490"/>
      <c r="T181" s="523"/>
      <c r="U181" s="526"/>
      <c r="V181" s="526"/>
      <c r="W181" s="530"/>
      <c r="X181" s="533"/>
      <c r="Y181" s="490"/>
      <c r="Z181" s="286"/>
      <c r="AA181" s="72"/>
      <c r="AB181" s="73" t="str">
        <f t="shared" si="6"/>
        <v/>
      </c>
      <c r="AC181" s="72"/>
      <c r="AD181" s="73" t="str">
        <f t="shared" si="7"/>
        <v/>
      </c>
      <c r="AE181" s="71"/>
      <c r="AF181" s="71"/>
      <c r="AG181" s="74"/>
      <c r="AH181" s="74"/>
      <c r="AI181" s="74"/>
      <c r="AJ181" s="74"/>
      <c r="AK181" s="149" t="e">
        <f t="shared" si="5"/>
        <v>#VALUE!</v>
      </c>
      <c r="AL181" s="150" t="str">
        <f>IF(OR(AA181="Preventivo",AA181="Detectivo"),((V177-AL177-AL178-AL179-AL180)*AK181),"0")</f>
        <v>0</v>
      </c>
      <c r="AM181" s="318" t="str">
        <f>IF(AND(AA181="Correctivo",N177="Gestión"),((W177-AM177-AM178-AM179-AM180)*AK181),"0")</f>
        <v>0</v>
      </c>
      <c r="AN181" s="498"/>
      <c r="AO181" s="493"/>
      <c r="AP181" s="493"/>
      <c r="AQ181" s="490"/>
      <c r="AR181" s="495"/>
      <c r="AS181" s="96"/>
      <c r="AT181" s="505"/>
      <c r="AU181" s="508"/>
      <c r="AV181" s="495"/>
      <c r="AW181" s="91"/>
      <c r="AX181" s="96"/>
      <c r="AY181" s="91"/>
      <c r="AZ181" s="490"/>
      <c r="BA181" s="490"/>
      <c r="BB181" s="490"/>
      <c r="BC181" s="490"/>
      <c r="BD181" s="91"/>
      <c r="BE181" s="96"/>
      <c r="BF181" s="91"/>
      <c r="BG181" s="490"/>
      <c r="BH181" s="490"/>
      <c r="BI181" s="490"/>
      <c r="BJ181" s="490"/>
      <c r="BK181" s="91"/>
      <c r="BL181" s="96"/>
      <c r="BM181" s="91"/>
      <c r="BN181" s="490"/>
      <c r="BO181" s="490"/>
      <c r="BP181" s="490"/>
      <c r="BQ181" s="490"/>
      <c r="BR181" s="91"/>
      <c r="BS181" s="96"/>
      <c r="BT181" s="91"/>
      <c r="BU181" s="490"/>
      <c r="BV181" s="490"/>
      <c r="BW181" s="490"/>
      <c r="BX181" s="490"/>
      <c r="BY181" s="490"/>
    </row>
    <row r="182" spans="1:77" ht="16.5" hidden="1" customHeight="1" thickBot="1" x14ac:dyDescent="0.3">
      <c r="A182" s="509"/>
      <c r="B182" s="488" t="str">
        <f>IF(A182&lt;&gt;"",'CONTEXTO PROCESO'!$D$11," ")</f>
        <v xml:space="preserve"> </v>
      </c>
      <c r="C182" s="488" t="str">
        <f>IF(A182&lt;&gt;"",'CONTEXTO PROCESO'!$D$12," ")</f>
        <v xml:space="preserve"> </v>
      </c>
      <c r="D182" s="488"/>
      <c r="E182" s="92"/>
      <c r="F182" s="92"/>
      <c r="G182" s="488"/>
      <c r="H182" s="488"/>
      <c r="I182" s="488" t="str">
        <f>CONCATENATE(H182," por ",F182,F183,F184,F185,F186," debido a ",E182,E183,E184,E185,E186)</f>
        <v xml:space="preserve"> por  debido a </v>
      </c>
      <c r="J182" s="488"/>
      <c r="K182" s="488"/>
      <c r="L182" s="488"/>
      <c r="M182" s="488"/>
      <c r="N182" s="488" t="str">
        <f>IF(AND(J182="Si",K182="Si",L182="Si",M182="Si"),"Corrupción_O_LA_FT",IF(AND(J182="",K182="",L182="",M182=""),"","Gestión"))</f>
        <v/>
      </c>
      <c r="O182" s="488"/>
      <c r="P182" s="514"/>
      <c r="Q182" s="517"/>
      <c r="R182" s="488" t="str">
        <f>IF(Q182=Hoja1!$C$22,Hoja1!$B$22,IF(Q182=Hoja1!C$23,Hoja1!$B$23,IF(Q182=Hoja1!$C$24,Hoja1!$B$24,IF(Q182=Hoja1!$C$25,Hoja1!$B$25,IF(Q182=Hoja1!$C$26,Hoja1!$B$26,IF(Q182=Hoja1!$C$27,Hoja1!$B$27,IF(Q182=Hoja1!C$28,Hoja1!$B$28,IF(Q182=Hoja1!$C$29,Hoja1!$B$29,IF(Q182=Hoja1!$C$30,Hoja1!$B$30,IF(Q182=Hoja1!$C$31,Hoja1!$B$31,""))))))))))</f>
        <v/>
      </c>
      <c r="S182" s="520" t="str">
        <f>IF(R182="Muy baja",20%,IF(R182="Rara Vez",20%,IF(R182="Baja",40%,IF(R182="Improbable",40%,IF(R182="Media",60%,IF(R182="Posible",60%,IF(R182="Alta",80%,IF(R182="Probable",80%,IF(R182="Muy alta",100%,IF(R182="Casi seguro",100%,""))))))))))</f>
        <v/>
      </c>
      <c r="T182" s="521" t="str">
        <f>IF(N182="Gestión",HYPERLINK("#"&amp;"Matriz_de_Riesgos!B$263","Clic para Calificar"),IF(N182="Corrupción_O_LA_FT",HYPERLINK("#"&amp;"Matriz_de_Riesgos!A$503","Clic para Calificar"),""))</f>
        <v/>
      </c>
      <c r="U182" s="524" t="str">
        <f>IF(N182="Corrupción_O_LA_FT",X667,E427)</f>
        <v/>
      </c>
      <c r="V182" s="527" t="str">
        <f>S182</f>
        <v/>
      </c>
      <c r="W182" s="528" t="str">
        <f>IF(U182="Catastrófico",100%,IF(U182="Mayor",80%,IF(U182="Moderado",60%,IF(U182="Menor",40%,IF(U182="Leve",20%,"")))))</f>
        <v/>
      </c>
      <c r="X182" s="531" t="e">
        <f>S182*W182</f>
        <v>#VALUE!</v>
      </c>
      <c r="Y182" s="488" t="str">
        <f>IF(OR(AND(V182&lt;=40%,W182&lt;=20%),AND(V182&lt;=20%,W182&lt;=40%)),"Bajo",IF(OR(AND(V182&gt;40%,V182&lt;=80%,W182&lt;=40%),AND(V182&gt;20%,V182&lt;=40%,W182&gt;20%,W182&lt;=40%),AND(V182&lt;=60%,W182&gt;40%,W182&lt;=60%)),"Moderado",IF(OR(AND(V182&gt;80%,W182&lt;=80%),AND(V182&gt;60%,V182&lt;=80%,W182&gt;40%,W182&lt;=80%),AND(V182&lt;=60%,W182&gt;60%,W182&lt;=80%)),"Alto",IF(AND(W182&gt;=80%,W182&lt;=100%),"Extremo",""))))</f>
        <v/>
      </c>
      <c r="Z182" s="286"/>
      <c r="AA182" s="72"/>
      <c r="AB182" s="73" t="str">
        <f t="shared" si="6"/>
        <v/>
      </c>
      <c r="AC182" s="72"/>
      <c r="AD182" s="73" t="str">
        <f t="shared" si="7"/>
        <v/>
      </c>
      <c r="AE182" s="71"/>
      <c r="AF182" s="71"/>
      <c r="AG182" s="74"/>
      <c r="AH182" s="74"/>
      <c r="AI182" s="74"/>
      <c r="AJ182" s="74"/>
      <c r="AK182" s="149" t="e">
        <f t="shared" si="5"/>
        <v>#VALUE!</v>
      </c>
      <c r="AL182" s="150" t="str">
        <f>IF(OR(AA182="Preventivo",AA182="Detectivo"),(V182*AK182),"0")</f>
        <v>0</v>
      </c>
      <c r="AM182" s="319" t="str">
        <f>IF(AND(AA182="Correctivo",N182="Gestión"),(W182*AK182),"0")</f>
        <v>0</v>
      </c>
      <c r="AN182" s="496" t="str">
        <f>IF(S182&lt;&gt;"",S182-SUM(AL182:AL186),"")</f>
        <v/>
      </c>
      <c r="AO182" s="492" t="str">
        <f>IF(W182&lt;&gt;"",W182-SUM(AM182:AM186),"")</f>
        <v/>
      </c>
      <c r="AP182" s="492" t="e">
        <f>AN182*AO182</f>
        <v>#VALUE!</v>
      </c>
      <c r="AQ182" s="488" t="str">
        <f>IF(OR(AND(AN182&lt;=40%,AO182&lt;=20%),AND(AN182&lt;=20%,AO182&lt;=40%)),"Bajo",IF(OR(AND(AN182&gt;40%,AN182&lt;=80%,AO182&lt;=40%),AND(AN182&gt;20%,AN182&lt;=40%,AO182&gt;20%,AO182&lt;=40%),AND(AN182&lt;=60%,AO182&gt;40%,AO182&lt;=60%)),"Moderado",IF(OR(AND(AN182&gt;80%,AO182&lt;=80%),AND(AN182&gt;60%,AN182&lt;=80%,AO182&gt;40%,AO182&lt;=80%),AND(AN182&lt;=60%,AO182&gt;60%,AO182&lt;=80%)),"Alto",IF(AND(AO182&gt;=80%,AO182&lt;=100%),"Extremo",""))))</f>
        <v/>
      </c>
      <c r="AR182" s="488" t="str">
        <f>IF(AQ182="Bajo","Asumir",IF(AQ182="Moderado","Reducir (Mitigar)",IF(AQ182="Alto","Reducir (Mitigar) o Reducir (Transferir) o Evitar ",IF(AQ182="Extremo","Reducir (Mitigar) o Reducir (Transferir) o Evitar "," "))))</f>
        <v xml:space="preserve"> </v>
      </c>
      <c r="AS182" s="93"/>
      <c r="AT182" s="503"/>
      <c r="AU182" s="506"/>
      <c r="AV182" s="488"/>
      <c r="AW182" s="89"/>
      <c r="AX182" s="93"/>
      <c r="AY182" s="89"/>
      <c r="AZ182" s="488"/>
      <c r="BA182" s="488"/>
      <c r="BB182" s="488"/>
      <c r="BC182" s="488"/>
      <c r="BD182" s="89"/>
      <c r="BE182" s="93"/>
      <c r="BF182" s="89"/>
      <c r="BG182" s="488"/>
      <c r="BH182" s="488"/>
      <c r="BI182" s="488"/>
      <c r="BJ182" s="488"/>
      <c r="BK182" s="89"/>
      <c r="BL182" s="93"/>
      <c r="BM182" s="89"/>
      <c r="BN182" s="488"/>
      <c r="BO182" s="488"/>
      <c r="BP182" s="488"/>
      <c r="BQ182" s="488"/>
      <c r="BR182" s="89"/>
      <c r="BS182" s="93"/>
      <c r="BT182" s="89"/>
      <c r="BU182" s="488"/>
      <c r="BV182" s="488"/>
      <c r="BW182" s="488"/>
      <c r="BX182" s="488"/>
      <c r="BY182" s="488"/>
    </row>
    <row r="183" spans="1:77" ht="16.5" hidden="1" customHeight="1" thickBot="1" x14ac:dyDescent="0.3">
      <c r="A183" s="510"/>
      <c r="B183" s="489"/>
      <c r="C183" s="489"/>
      <c r="D183" s="489"/>
      <c r="E183" s="72"/>
      <c r="F183" s="72"/>
      <c r="G183" s="489"/>
      <c r="H183" s="489"/>
      <c r="I183" s="489"/>
      <c r="J183" s="489"/>
      <c r="K183" s="489"/>
      <c r="L183" s="489"/>
      <c r="M183" s="489"/>
      <c r="N183" s="489"/>
      <c r="O183" s="489"/>
      <c r="P183" s="515"/>
      <c r="Q183" s="518"/>
      <c r="R183" s="489"/>
      <c r="S183" s="489"/>
      <c r="T183" s="522"/>
      <c r="U183" s="525"/>
      <c r="V183" s="525"/>
      <c r="W183" s="529"/>
      <c r="X183" s="532"/>
      <c r="Y183" s="489"/>
      <c r="Z183" s="286"/>
      <c r="AA183" s="72"/>
      <c r="AB183" s="73" t="str">
        <f t="shared" si="6"/>
        <v/>
      </c>
      <c r="AC183" s="72"/>
      <c r="AD183" s="73" t="str">
        <f t="shared" si="7"/>
        <v/>
      </c>
      <c r="AE183" s="71"/>
      <c r="AF183" s="71"/>
      <c r="AG183" s="74"/>
      <c r="AH183" s="74"/>
      <c r="AI183" s="74"/>
      <c r="AJ183" s="74"/>
      <c r="AK183" s="149" t="e">
        <f t="shared" si="5"/>
        <v>#VALUE!</v>
      </c>
      <c r="AL183" s="150" t="str">
        <f>IF(OR(AA183="Preventivo",AA183="Detectivo"),((V182-AL182)*AK183),"0")</f>
        <v>0</v>
      </c>
      <c r="AM183" s="316" t="str">
        <f>IF(AND(AA183="Correctivo",N182="Gestión"),((W182-AM182)*AK183),"0")</f>
        <v>0</v>
      </c>
      <c r="AN183" s="497"/>
      <c r="AO183" s="489"/>
      <c r="AP183" s="489"/>
      <c r="AQ183" s="489"/>
      <c r="AR183" s="494"/>
      <c r="AS183" s="95"/>
      <c r="AT183" s="504"/>
      <c r="AU183" s="507"/>
      <c r="AV183" s="494"/>
      <c r="AW183" s="90"/>
      <c r="AX183" s="95"/>
      <c r="AY183" s="90"/>
      <c r="AZ183" s="489"/>
      <c r="BA183" s="489"/>
      <c r="BB183" s="489"/>
      <c r="BC183" s="489"/>
      <c r="BD183" s="90"/>
      <c r="BE183" s="95"/>
      <c r="BF183" s="90"/>
      <c r="BG183" s="489"/>
      <c r="BH183" s="489"/>
      <c r="BI183" s="489"/>
      <c r="BJ183" s="489"/>
      <c r="BK183" s="90"/>
      <c r="BL183" s="95"/>
      <c r="BM183" s="90"/>
      <c r="BN183" s="489"/>
      <c r="BO183" s="489"/>
      <c r="BP183" s="489"/>
      <c r="BQ183" s="489"/>
      <c r="BR183" s="90"/>
      <c r="BS183" s="95"/>
      <c r="BT183" s="90"/>
      <c r="BU183" s="489"/>
      <c r="BV183" s="489"/>
      <c r="BW183" s="489"/>
      <c r="BX183" s="489"/>
      <c r="BY183" s="489"/>
    </row>
    <row r="184" spans="1:77" ht="16.5" hidden="1" customHeight="1" thickBot="1" x14ac:dyDescent="0.3">
      <c r="A184" s="510"/>
      <c r="B184" s="489"/>
      <c r="C184" s="489"/>
      <c r="D184" s="489"/>
      <c r="E184" s="72"/>
      <c r="F184" s="72"/>
      <c r="G184" s="489"/>
      <c r="H184" s="489"/>
      <c r="I184" s="489"/>
      <c r="J184" s="489"/>
      <c r="K184" s="489"/>
      <c r="L184" s="489"/>
      <c r="M184" s="489"/>
      <c r="N184" s="489"/>
      <c r="O184" s="489"/>
      <c r="P184" s="515"/>
      <c r="Q184" s="518"/>
      <c r="R184" s="489"/>
      <c r="S184" s="489"/>
      <c r="T184" s="522"/>
      <c r="U184" s="525"/>
      <c r="V184" s="525"/>
      <c r="W184" s="529"/>
      <c r="X184" s="532"/>
      <c r="Y184" s="489"/>
      <c r="Z184" s="286"/>
      <c r="AA184" s="72"/>
      <c r="AB184" s="73" t="str">
        <f t="shared" si="6"/>
        <v/>
      </c>
      <c r="AC184" s="72"/>
      <c r="AD184" s="73" t="str">
        <f t="shared" si="7"/>
        <v/>
      </c>
      <c r="AE184" s="71"/>
      <c r="AF184" s="71"/>
      <c r="AG184" s="74"/>
      <c r="AH184" s="74"/>
      <c r="AI184" s="74"/>
      <c r="AJ184" s="74"/>
      <c r="AK184" s="149" t="e">
        <f t="shared" si="5"/>
        <v>#VALUE!</v>
      </c>
      <c r="AL184" s="150" t="str">
        <f>IF(OR(AA184="Preventivo",AA184="Detectivo"),((V182-AL182-AL183)*AK184),"0")</f>
        <v>0</v>
      </c>
      <c r="AM184" s="317" t="str">
        <f>IF(AND(AA184="Correctivo",N182="Gestión"),((W182-AM182-AM183)*AK184),"0")</f>
        <v>0</v>
      </c>
      <c r="AN184" s="497"/>
      <c r="AO184" s="489"/>
      <c r="AP184" s="489"/>
      <c r="AQ184" s="489"/>
      <c r="AR184" s="494"/>
      <c r="AS184" s="95"/>
      <c r="AT184" s="504"/>
      <c r="AU184" s="507"/>
      <c r="AV184" s="494"/>
      <c r="AW184" s="90"/>
      <c r="AX184" s="95"/>
      <c r="AY184" s="90"/>
      <c r="AZ184" s="489"/>
      <c r="BA184" s="489"/>
      <c r="BB184" s="489"/>
      <c r="BC184" s="489"/>
      <c r="BD184" s="90"/>
      <c r="BE184" s="95"/>
      <c r="BF184" s="90"/>
      <c r="BG184" s="489"/>
      <c r="BH184" s="489"/>
      <c r="BI184" s="489"/>
      <c r="BJ184" s="489"/>
      <c r="BK184" s="90"/>
      <c r="BL184" s="95"/>
      <c r="BM184" s="90"/>
      <c r="BN184" s="489"/>
      <c r="BO184" s="489"/>
      <c r="BP184" s="489"/>
      <c r="BQ184" s="489"/>
      <c r="BR184" s="90"/>
      <c r="BS184" s="95"/>
      <c r="BT184" s="90"/>
      <c r="BU184" s="489"/>
      <c r="BV184" s="489"/>
      <c r="BW184" s="489"/>
      <c r="BX184" s="489"/>
      <c r="BY184" s="489"/>
    </row>
    <row r="185" spans="1:77" ht="16.5" hidden="1" customHeight="1" thickBot="1" x14ac:dyDescent="0.3">
      <c r="A185" s="510"/>
      <c r="B185" s="489"/>
      <c r="C185" s="489"/>
      <c r="D185" s="489"/>
      <c r="E185" s="72"/>
      <c r="F185" s="72"/>
      <c r="G185" s="489"/>
      <c r="H185" s="489"/>
      <c r="I185" s="489"/>
      <c r="J185" s="489"/>
      <c r="K185" s="489"/>
      <c r="L185" s="489"/>
      <c r="M185" s="489"/>
      <c r="N185" s="489"/>
      <c r="O185" s="489"/>
      <c r="P185" s="515"/>
      <c r="Q185" s="518"/>
      <c r="R185" s="489"/>
      <c r="S185" s="489"/>
      <c r="T185" s="522"/>
      <c r="U185" s="525"/>
      <c r="V185" s="525"/>
      <c r="W185" s="529"/>
      <c r="X185" s="532"/>
      <c r="Y185" s="489"/>
      <c r="Z185" s="286"/>
      <c r="AA185" s="72"/>
      <c r="AB185" s="73" t="str">
        <f t="shared" si="6"/>
        <v/>
      </c>
      <c r="AC185" s="72"/>
      <c r="AD185" s="73" t="str">
        <f t="shared" si="7"/>
        <v/>
      </c>
      <c r="AE185" s="71"/>
      <c r="AF185" s="71"/>
      <c r="AG185" s="74"/>
      <c r="AH185" s="74"/>
      <c r="AI185" s="74"/>
      <c r="AJ185" s="74"/>
      <c r="AK185" s="149" t="e">
        <f t="shared" si="5"/>
        <v>#VALUE!</v>
      </c>
      <c r="AL185" s="150" t="str">
        <f>IF(OR(AA185="Preventivo",AA185="Detectivo"),((V182-AL182-AL183-AL184)*AK185),"0")</f>
        <v>0</v>
      </c>
      <c r="AM185" s="316" t="str">
        <f>IF(AND(AA185="Correctivo",N182="Gestión"),((W182-AM182-AM183-AM184)*AK185),"0")</f>
        <v>0</v>
      </c>
      <c r="AN185" s="497"/>
      <c r="AO185" s="489"/>
      <c r="AP185" s="489"/>
      <c r="AQ185" s="489"/>
      <c r="AR185" s="494"/>
      <c r="AS185" s="95"/>
      <c r="AT185" s="504"/>
      <c r="AU185" s="507"/>
      <c r="AV185" s="494"/>
      <c r="AW185" s="90"/>
      <c r="AX185" s="95"/>
      <c r="AY185" s="90"/>
      <c r="AZ185" s="489"/>
      <c r="BA185" s="489"/>
      <c r="BB185" s="489"/>
      <c r="BC185" s="489"/>
      <c r="BD185" s="90"/>
      <c r="BE185" s="95"/>
      <c r="BF185" s="90"/>
      <c r="BG185" s="489"/>
      <c r="BH185" s="489"/>
      <c r="BI185" s="489"/>
      <c r="BJ185" s="489"/>
      <c r="BK185" s="90"/>
      <c r="BL185" s="95"/>
      <c r="BM185" s="90"/>
      <c r="BN185" s="489"/>
      <c r="BO185" s="489"/>
      <c r="BP185" s="489"/>
      <c r="BQ185" s="489"/>
      <c r="BR185" s="90"/>
      <c r="BS185" s="95"/>
      <c r="BT185" s="90"/>
      <c r="BU185" s="489"/>
      <c r="BV185" s="489"/>
      <c r="BW185" s="489"/>
      <c r="BX185" s="489"/>
      <c r="BY185" s="489"/>
    </row>
    <row r="186" spans="1:77" ht="16.5" hidden="1" customHeight="1" thickBot="1" x14ac:dyDescent="0.3">
      <c r="A186" s="675"/>
      <c r="B186" s="490"/>
      <c r="C186" s="490"/>
      <c r="D186" s="674"/>
      <c r="E186" s="96"/>
      <c r="F186" s="96"/>
      <c r="G186" s="490"/>
      <c r="H186" s="490"/>
      <c r="I186" s="490"/>
      <c r="J186" s="674"/>
      <c r="K186" s="674"/>
      <c r="L186" s="674"/>
      <c r="M186" s="674"/>
      <c r="N186" s="674"/>
      <c r="O186" s="674"/>
      <c r="P186" s="687"/>
      <c r="Q186" s="519"/>
      <c r="R186" s="490"/>
      <c r="S186" s="490"/>
      <c r="T186" s="523"/>
      <c r="U186" s="526"/>
      <c r="V186" s="526"/>
      <c r="W186" s="530"/>
      <c r="X186" s="533"/>
      <c r="Y186" s="490"/>
      <c r="Z186" s="286"/>
      <c r="AA186" s="72"/>
      <c r="AB186" s="73" t="str">
        <f t="shared" si="6"/>
        <v/>
      </c>
      <c r="AC186" s="72"/>
      <c r="AD186" s="73" t="str">
        <f t="shared" si="7"/>
        <v/>
      </c>
      <c r="AE186" s="71"/>
      <c r="AF186" s="71"/>
      <c r="AG186" s="74"/>
      <c r="AH186" s="74"/>
      <c r="AI186" s="74"/>
      <c r="AJ186" s="74"/>
      <c r="AK186" s="149" t="e">
        <f t="shared" si="5"/>
        <v>#VALUE!</v>
      </c>
      <c r="AL186" s="150" t="str">
        <f>IF(OR(AA186="Preventivo",AA186="Detectivo"),((V182-AL182-AL183-AL184-AL185)*AK186),"0")</f>
        <v>0</v>
      </c>
      <c r="AM186" s="318" t="str">
        <f>IF(AND(AA186="Correctivo",N182="Gestión"),((W182-AM182-AM183-AM184-AM185)*AK186),"0")</f>
        <v>0</v>
      </c>
      <c r="AN186" s="498"/>
      <c r="AO186" s="493"/>
      <c r="AP186" s="493"/>
      <c r="AQ186" s="490"/>
      <c r="AR186" s="495"/>
      <c r="AS186" s="96"/>
      <c r="AT186" s="505"/>
      <c r="AU186" s="508"/>
      <c r="AV186" s="495"/>
      <c r="AW186" s="91"/>
      <c r="AX186" s="96"/>
      <c r="AY186" s="91"/>
      <c r="AZ186" s="490"/>
      <c r="BA186" s="490"/>
      <c r="BB186" s="490"/>
      <c r="BC186" s="490"/>
      <c r="BD186" s="91"/>
      <c r="BE186" s="96"/>
      <c r="BF186" s="91"/>
      <c r="BG186" s="490"/>
      <c r="BH186" s="490"/>
      <c r="BI186" s="490"/>
      <c r="BJ186" s="490"/>
      <c r="BK186" s="91"/>
      <c r="BL186" s="96"/>
      <c r="BM186" s="91"/>
      <c r="BN186" s="490"/>
      <c r="BO186" s="490"/>
      <c r="BP186" s="490"/>
      <c r="BQ186" s="490"/>
      <c r="BR186" s="91"/>
      <c r="BS186" s="96"/>
      <c r="BT186" s="91"/>
      <c r="BU186" s="490"/>
      <c r="BV186" s="490"/>
      <c r="BW186" s="490"/>
      <c r="BX186" s="490"/>
      <c r="BY186" s="490"/>
    </row>
    <row r="187" spans="1:77" ht="16.5" hidden="1" customHeight="1" x14ac:dyDescent="0.25">
      <c r="A187" s="105"/>
      <c r="B187" s="105"/>
      <c r="C187" s="105"/>
      <c r="D187" s="105"/>
      <c r="E187" s="105"/>
      <c r="F187" s="105"/>
      <c r="G187" s="105"/>
      <c r="H187" s="105"/>
      <c r="I187" s="105"/>
      <c r="J187" s="105"/>
      <c r="K187" s="105"/>
      <c r="L187" s="105"/>
      <c r="M187" s="105"/>
      <c r="N187" s="105"/>
      <c r="O187" s="105"/>
      <c r="P187" s="105"/>
      <c r="Q187" s="106"/>
      <c r="R187" s="105"/>
      <c r="S187" s="105"/>
      <c r="T187" s="105"/>
      <c r="U187" s="105"/>
      <c r="V187" s="105"/>
      <c r="W187" s="107"/>
      <c r="X187" s="105"/>
      <c r="Y187" s="105"/>
      <c r="Z187" s="287"/>
      <c r="AA187" s="105"/>
      <c r="AB187" s="114"/>
      <c r="AC187" s="105"/>
      <c r="AD187" s="128"/>
      <c r="AE187" s="112"/>
      <c r="AF187" s="112"/>
      <c r="AG187" s="112"/>
      <c r="AH187" s="112"/>
      <c r="AI187" s="112"/>
      <c r="AJ187" s="112"/>
      <c r="AK187" s="145"/>
      <c r="AL187" s="145"/>
      <c r="AM187" s="145"/>
      <c r="AN187" s="103"/>
      <c r="AO187" s="103"/>
      <c r="AP187" s="103"/>
      <c r="AQ187" s="103"/>
      <c r="AR187" s="116"/>
      <c r="AS187" s="116"/>
      <c r="AT187" s="325"/>
      <c r="AU187" s="290"/>
      <c r="AV187" s="116"/>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row>
    <row r="188" spans="1:77" ht="16.5" hidden="1" customHeight="1" x14ac:dyDescent="0.25">
      <c r="A188" s="105"/>
      <c r="B188" s="105"/>
      <c r="C188" s="105"/>
      <c r="D188" s="105"/>
      <c r="E188" s="105"/>
      <c r="F188" s="105"/>
      <c r="G188" s="105"/>
      <c r="H188" s="105"/>
      <c r="I188" s="105"/>
      <c r="J188" s="105"/>
      <c r="K188" s="105"/>
      <c r="L188" s="105"/>
      <c r="M188" s="105"/>
      <c r="N188" s="105"/>
      <c r="O188" s="105"/>
      <c r="P188" s="105"/>
      <c r="Q188" s="106"/>
      <c r="R188" s="105"/>
      <c r="S188" s="105"/>
      <c r="T188" s="105"/>
      <c r="U188" s="105"/>
      <c r="V188" s="105"/>
      <c r="W188" s="107"/>
      <c r="X188" s="105"/>
      <c r="Y188" s="105"/>
      <c r="Z188" s="287"/>
      <c r="AA188" s="105"/>
      <c r="AB188" s="114"/>
      <c r="AC188" s="105"/>
      <c r="AD188" s="128"/>
      <c r="AE188" s="112"/>
      <c r="AF188" s="112"/>
      <c r="AG188" s="112"/>
      <c r="AH188" s="112"/>
      <c r="AI188" s="112"/>
      <c r="AJ188" s="112"/>
      <c r="AK188" s="145"/>
      <c r="AL188" s="145"/>
      <c r="AM188" s="145"/>
      <c r="AN188" s="103"/>
      <c r="AO188" s="103"/>
      <c r="AP188" s="103"/>
      <c r="AQ188" s="103"/>
      <c r="AR188" s="116"/>
      <c r="AS188" s="116"/>
      <c r="AT188" s="325"/>
      <c r="AU188" s="290"/>
      <c r="AV188" s="116"/>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row>
    <row r="189" spans="1:77" ht="16.5" hidden="1" customHeight="1" x14ac:dyDescent="0.25">
      <c r="A189" s="676" t="s">
        <v>555</v>
      </c>
      <c r="B189" s="677"/>
      <c r="C189" s="677"/>
      <c r="D189" s="677"/>
      <c r="E189" s="677"/>
      <c r="F189" s="677"/>
      <c r="G189" s="677"/>
      <c r="H189" s="677"/>
      <c r="I189" s="677"/>
      <c r="J189" s="677"/>
      <c r="K189" s="678"/>
      <c r="L189" s="105"/>
      <c r="M189" s="105"/>
      <c r="N189" s="105"/>
      <c r="O189" s="105"/>
      <c r="P189" s="105"/>
      <c r="Q189" s="106"/>
      <c r="R189" s="105"/>
      <c r="S189" s="105"/>
      <c r="T189" s="105"/>
      <c r="U189" s="105"/>
      <c r="V189" s="105"/>
      <c r="W189" s="107"/>
      <c r="X189" s="105"/>
      <c r="Y189" s="105"/>
      <c r="Z189" s="287"/>
      <c r="AA189" s="105"/>
      <c r="AB189" s="114"/>
      <c r="AC189" s="105"/>
      <c r="AD189" s="128"/>
      <c r="AE189" s="112"/>
      <c r="AF189" s="112"/>
      <c r="AG189" s="112"/>
      <c r="AH189" s="112"/>
      <c r="AI189" s="112"/>
      <c r="AJ189" s="112"/>
      <c r="AK189" s="145"/>
      <c r="AL189" s="145"/>
      <c r="AM189" s="145"/>
      <c r="AN189" s="103"/>
      <c r="AO189" s="103"/>
      <c r="AP189" s="103"/>
      <c r="AQ189" s="103"/>
      <c r="AR189" s="116"/>
      <c r="AS189" s="116"/>
      <c r="AT189" s="325"/>
      <c r="AU189" s="290"/>
      <c r="AV189" s="116"/>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row>
    <row r="190" spans="1:77" ht="16.5" hidden="1" customHeight="1" x14ac:dyDescent="0.25">
      <c r="A190" s="679"/>
      <c r="B190" s="669"/>
      <c r="C190" s="669"/>
      <c r="D190" s="669"/>
      <c r="E190" s="669"/>
      <c r="F190" s="669"/>
      <c r="G190" s="669"/>
      <c r="H190" s="669"/>
      <c r="I190" s="669"/>
      <c r="J190" s="669"/>
      <c r="K190" s="680"/>
      <c r="L190" s="105"/>
      <c r="M190" s="105"/>
      <c r="N190" s="105"/>
      <c r="O190" s="105"/>
      <c r="P190" s="105"/>
      <c r="Q190" s="106"/>
      <c r="R190" s="105"/>
      <c r="S190" s="105"/>
      <c r="T190" s="105"/>
      <c r="U190" s="105"/>
      <c r="V190" s="105"/>
      <c r="W190" s="107"/>
      <c r="X190" s="105"/>
      <c r="Y190" s="105"/>
      <c r="Z190" s="287"/>
      <c r="AA190" s="105"/>
      <c r="AB190" s="114"/>
      <c r="AC190" s="105"/>
      <c r="AD190" s="128"/>
      <c r="AE190" s="112"/>
      <c r="AF190" s="112"/>
      <c r="AG190" s="112"/>
      <c r="AH190" s="112"/>
      <c r="AI190" s="112"/>
      <c r="AJ190" s="112"/>
      <c r="AK190" s="145"/>
      <c r="AL190" s="145"/>
      <c r="AM190" s="145"/>
      <c r="AN190" s="103"/>
      <c r="AO190" s="103"/>
      <c r="AP190" s="103"/>
      <c r="AQ190" s="103"/>
      <c r="AR190" s="116"/>
      <c r="AS190" s="116"/>
      <c r="AT190" s="325"/>
      <c r="AU190" s="290"/>
      <c r="AV190" s="116"/>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row>
    <row r="191" spans="1:77" ht="16.5" hidden="1" customHeight="1" x14ac:dyDescent="0.25">
      <c r="A191" s="679"/>
      <c r="B191" s="669"/>
      <c r="C191" s="669"/>
      <c r="D191" s="669"/>
      <c r="E191" s="669"/>
      <c r="F191" s="669"/>
      <c r="G191" s="669"/>
      <c r="H191" s="669"/>
      <c r="I191" s="669"/>
      <c r="J191" s="669"/>
      <c r="K191" s="680"/>
      <c r="L191" s="105"/>
      <c r="M191" s="105"/>
      <c r="N191" s="105"/>
      <c r="O191" s="105"/>
      <c r="P191" s="105"/>
      <c r="Q191" s="106"/>
      <c r="R191" s="105"/>
      <c r="S191" s="105"/>
      <c r="T191" s="105"/>
      <c r="U191" s="105"/>
      <c r="V191" s="105"/>
      <c r="W191" s="107"/>
      <c r="X191" s="105"/>
      <c r="Y191" s="105"/>
      <c r="Z191" s="287"/>
      <c r="AA191" s="105"/>
      <c r="AB191" s="114"/>
      <c r="AC191" s="105"/>
      <c r="AD191" s="128"/>
      <c r="AE191" s="112"/>
      <c r="AF191" s="112"/>
      <c r="AG191" s="112"/>
      <c r="AH191" s="112"/>
      <c r="AI191" s="112"/>
      <c r="AJ191" s="112"/>
      <c r="AK191" s="145"/>
      <c r="AL191" s="145"/>
      <c r="AM191" s="145"/>
      <c r="AN191" s="103"/>
      <c r="AO191" s="103"/>
      <c r="AP191" s="103"/>
      <c r="AQ191" s="103"/>
      <c r="AR191" s="116"/>
      <c r="AS191" s="116"/>
      <c r="AT191" s="325"/>
      <c r="AU191" s="290"/>
      <c r="AV191" s="116"/>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row>
    <row r="192" spans="1:77" ht="16.5" hidden="1" customHeight="1" x14ac:dyDescent="0.25">
      <c r="A192" s="681"/>
      <c r="B192" s="682"/>
      <c r="C192" s="682"/>
      <c r="D192" s="682"/>
      <c r="E192" s="682"/>
      <c r="F192" s="682"/>
      <c r="G192" s="682"/>
      <c r="H192" s="682"/>
      <c r="I192" s="682"/>
      <c r="J192" s="682"/>
      <c r="K192" s="683"/>
      <c r="L192" s="105"/>
      <c r="M192" s="105"/>
      <c r="N192" s="105"/>
      <c r="O192" s="105"/>
      <c r="P192" s="105"/>
      <c r="Q192" s="106"/>
      <c r="R192" s="105"/>
      <c r="S192" s="105"/>
      <c r="T192" s="105"/>
      <c r="U192" s="105"/>
      <c r="V192" s="105"/>
      <c r="W192" s="107"/>
      <c r="X192" s="105"/>
      <c r="Y192" s="105"/>
      <c r="Z192" s="287"/>
      <c r="AA192" s="105"/>
      <c r="AB192" s="114"/>
      <c r="AC192" s="105"/>
      <c r="AD192" s="128"/>
      <c r="AE192" s="112"/>
      <c r="AF192" s="112"/>
      <c r="AG192" s="112"/>
      <c r="AH192" s="112"/>
      <c r="AI192" s="112"/>
      <c r="AJ192" s="112"/>
      <c r="AK192" s="145"/>
      <c r="AL192" s="145"/>
      <c r="AM192" s="145"/>
      <c r="AN192" s="103"/>
      <c r="AO192" s="103"/>
      <c r="AP192" s="103"/>
      <c r="AQ192" s="103"/>
      <c r="AR192" s="116"/>
      <c r="AS192" s="116"/>
      <c r="AT192" s="325"/>
      <c r="AU192" s="290"/>
      <c r="AV192" s="116"/>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row>
    <row r="193" spans="1:77" ht="16.5" hidden="1" customHeight="1" x14ac:dyDescent="0.25">
      <c r="A193" s="105"/>
      <c r="B193" s="105"/>
      <c r="C193" s="105"/>
      <c r="D193" s="105"/>
      <c r="E193" s="105"/>
      <c r="F193" s="105"/>
      <c r="G193" s="105"/>
      <c r="H193" s="105"/>
      <c r="I193" s="105"/>
      <c r="J193" s="105"/>
      <c r="K193" s="105"/>
      <c r="L193" s="105"/>
      <c r="M193" s="105"/>
      <c r="N193" s="105"/>
      <c r="O193" s="105"/>
      <c r="P193" s="105"/>
      <c r="Q193" s="106"/>
      <c r="R193" s="105"/>
      <c r="S193" s="105"/>
      <c r="T193" s="105"/>
      <c r="U193" s="105"/>
      <c r="V193" s="105"/>
      <c r="W193" s="107"/>
      <c r="X193" s="105"/>
      <c r="Y193" s="105"/>
      <c r="Z193" s="287"/>
      <c r="AA193" s="105"/>
      <c r="AB193" s="114"/>
      <c r="AC193" s="105"/>
      <c r="AD193" s="128"/>
      <c r="AE193" s="112"/>
      <c r="AF193" s="112"/>
      <c r="AG193" s="112"/>
      <c r="AH193" s="112"/>
      <c r="AI193" s="112"/>
      <c r="AJ193" s="112"/>
      <c r="AK193" s="145"/>
      <c r="AL193" s="145"/>
      <c r="AM193" s="145"/>
      <c r="AN193" s="103"/>
      <c r="AO193" s="103"/>
      <c r="AP193" s="103"/>
      <c r="AQ193" s="103"/>
      <c r="AR193" s="116"/>
      <c r="AS193" s="116"/>
      <c r="AT193" s="325"/>
      <c r="AU193" s="290"/>
      <c r="AV193" s="116"/>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row>
    <row r="194" spans="1:77" ht="16.5" hidden="1" customHeight="1" x14ac:dyDescent="0.25">
      <c r="A194" s="105"/>
      <c r="B194" s="105"/>
      <c r="C194" s="105"/>
      <c r="D194" s="105"/>
      <c r="E194" s="105"/>
      <c r="F194" s="105"/>
      <c r="G194" s="105"/>
      <c r="H194" s="105"/>
      <c r="I194" s="105"/>
      <c r="J194" s="105"/>
      <c r="K194" s="105"/>
      <c r="L194" s="105"/>
      <c r="M194" s="105"/>
      <c r="N194" s="105"/>
      <c r="O194" s="105"/>
      <c r="P194" s="105"/>
      <c r="Q194" s="106"/>
      <c r="R194" s="105"/>
      <c r="S194" s="105"/>
      <c r="T194" s="105"/>
      <c r="U194" s="105"/>
      <c r="V194" s="105"/>
      <c r="W194" s="107"/>
      <c r="X194" s="105"/>
      <c r="Y194" s="105"/>
      <c r="Z194" s="287"/>
      <c r="AA194" s="105"/>
      <c r="AB194" s="114"/>
      <c r="AC194" s="105"/>
      <c r="AD194" s="128"/>
      <c r="AE194" s="112"/>
      <c r="AF194" s="112"/>
      <c r="AG194" s="112"/>
      <c r="AH194" s="112"/>
      <c r="AI194" s="112"/>
      <c r="AJ194" s="112"/>
      <c r="AK194" s="145"/>
      <c r="AL194" s="145"/>
      <c r="AM194" s="145"/>
      <c r="AN194" s="103"/>
      <c r="AO194" s="103"/>
      <c r="AP194" s="103"/>
      <c r="AQ194" s="103"/>
      <c r="AR194" s="116"/>
      <c r="AS194" s="116"/>
      <c r="AT194" s="325"/>
      <c r="AU194" s="290"/>
      <c r="AV194" s="116"/>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row>
    <row r="195" spans="1:77" ht="36.75" hidden="1" customHeight="1" x14ac:dyDescent="0.25">
      <c r="A195" s="684" t="s">
        <v>556</v>
      </c>
      <c r="B195" s="685"/>
      <c r="C195" s="685"/>
      <c r="D195" s="685"/>
      <c r="E195" s="686"/>
      <c r="F195" s="108"/>
      <c r="G195" s="108"/>
      <c r="H195" s="109"/>
      <c r="I195" s="109"/>
      <c r="J195" s="109"/>
      <c r="K195" s="109"/>
      <c r="L195" s="105"/>
      <c r="M195" s="105"/>
      <c r="N195" s="105"/>
      <c r="O195" s="105"/>
      <c r="P195" s="105"/>
      <c r="Q195" s="106"/>
      <c r="R195" s="105"/>
      <c r="S195" s="105"/>
      <c r="T195" s="105"/>
      <c r="U195" s="105"/>
      <c r="V195" s="105"/>
      <c r="W195" s="107"/>
      <c r="X195" s="105"/>
      <c r="Y195" s="105"/>
      <c r="Z195" s="287"/>
      <c r="AA195" s="105"/>
      <c r="AB195" s="114"/>
      <c r="AC195" s="105"/>
      <c r="AD195" s="128"/>
      <c r="AE195" s="112"/>
      <c r="AF195" s="112"/>
      <c r="AG195" s="112"/>
      <c r="AH195" s="112"/>
      <c r="AI195" s="112"/>
      <c r="AJ195" s="112"/>
      <c r="AK195" s="145"/>
      <c r="AL195" s="145"/>
      <c r="AM195" s="145"/>
      <c r="AN195" s="103"/>
      <c r="AO195" s="103"/>
      <c r="AP195" s="103"/>
      <c r="AQ195" s="103"/>
      <c r="AR195" s="116"/>
      <c r="AS195" s="116"/>
      <c r="AT195" s="325"/>
      <c r="AU195" s="290"/>
      <c r="AV195" s="116"/>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row>
    <row r="196" spans="1:77" ht="108.75" hidden="1" customHeight="1" thickBot="1" x14ac:dyDescent="0.3">
      <c r="A196" s="110" t="s">
        <v>156</v>
      </c>
      <c r="B196" s="110" t="s">
        <v>157</v>
      </c>
      <c r="C196" s="110" t="s">
        <v>158</v>
      </c>
      <c r="D196" s="110" t="s">
        <v>159</v>
      </c>
      <c r="E196" s="70" t="s">
        <v>160</v>
      </c>
      <c r="F196" s="108"/>
      <c r="G196" s="108"/>
      <c r="H196" s="108"/>
      <c r="I196" s="108"/>
      <c r="J196" s="108"/>
      <c r="K196" s="108"/>
      <c r="L196" s="111"/>
      <c r="M196" s="111"/>
      <c r="N196" s="111"/>
      <c r="O196" s="111"/>
      <c r="P196" s="111"/>
      <c r="Q196" s="112"/>
      <c r="R196" s="111"/>
      <c r="S196" s="111"/>
      <c r="T196" s="111"/>
      <c r="U196" s="111"/>
      <c r="V196" s="111"/>
      <c r="W196" s="113"/>
      <c r="X196" s="111"/>
      <c r="Y196" s="111"/>
      <c r="Z196" s="287"/>
      <c r="AA196" s="105"/>
      <c r="AB196" s="114"/>
      <c r="AC196" s="105"/>
      <c r="AD196" s="128"/>
      <c r="AE196" s="112"/>
      <c r="AF196" s="112"/>
      <c r="AG196" s="112"/>
      <c r="AH196" s="112"/>
      <c r="AI196" s="112"/>
      <c r="AJ196" s="112"/>
      <c r="AK196" s="145"/>
      <c r="AL196" s="145"/>
      <c r="AM196" s="145"/>
      <c r="AN196" s="102"/>
      <c r="AO196" s="102"/>
      <c r="AP196" s="102"/>
      <c r="AQ196" s="102"/>
      <c r="AR196" s="124"/>
      <c r="AS196" s="124"/>
      <c r="AT196" s="325"/>
      <c r="AU196" s="290"/>
      <c r="AV196" s="124"/>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row>
    <row r="197" spans="1:77" ht="23.25" hidden="1" customHeight="1" x14ac:dyDescent="0.25">
      <c r="A197" s="638">
        <v>1</v>
      </c>
      <c r="B197" s="638" t="e">
        <f>IF(Matriz_de_Riesgos!#REF!="Gestión",Matriz_de_Riesgos!#REF!,IF(Matriz_de_Riesgos!#REF!="Corrupción_O_LA_FT","No valorar",""))</f>
        <v>#REF!</v>
      </c>
      <c r="C197" s="638" t="s">
        <v>249</v>
      </c>
      <c r="D197" s="670" t="s">
        <v>243</v>
      </c>
      <c r="E197" s="463" t="str">
        <f>IF(OR(C197=Hoja1!$C$17,D197=Hoja1!$D$17),Hoja1!$B$17,IF(OR(C197=Hoja1!$C$16,D197=Hoja1!$D$16),Hoja1!$B$16,IF(OR(C197=Hoja1!$C$15,D197=Hoja1!$D$15),Hoja1!$B$15,IF(OR(C197=Hoja1!$C$14,D197=Hoja1!$D$14),Hoja1!$B$14,IF(OR(C197=Hoja1!$C$13,D197=Hoja1!$D$13),Hoja1!$B$13,"")))))</f>
        <v>Mayor</v>
      </c>
      <c r="F197" s="108"/>
      <c r="G197" s="108"/>
      <c r="H197" s="115"/>
      <c r="I197" s="109"/>
      <c r="J197" s="109"/>
      <c r="K197" s="109"/>
      <c r="L197" s="105"/>
      <c r="M197" s="105"/>
      <c r="N197" s="105"/>
      <c r="O197" s="105"/>
      <c r="P197" s="105"/>
      <c r="Q197" s="106"/>
      <c r="R197" s="105"/>
      <c r="S197" s="105"/>
      <c r="T197" s="105"/>
      <c r="U197" s="105"/>
      <c r="V197" s="105"/>
      <c r="W197" s="107"/>
      <c r="X197" s="105"/>
      <c r="Y197" s="105"/>
      <c r="Z197" s="287"/>
      <c r="AA197" s="105"/>
      <c r="AB197" s="114"/>
      <c r="AC197" s="105"/>
      <c r="AD197" s="128"/>
      <c r="AE197" s="112"/>
      <c r="AF197" s="112"/>
      <c r="AG197" s="112"/>
      <c r="AH197" s="112"/>
      <c r="AI197" s="112"/>
      <c r="AJ197" s="112"/>
      <c r="AK197" s="145"/>
      <c r="AL197" s="145"/>
      <c r="AM197" s="145"/>
      <c r="AN197" s="103"/>
      <c r="AO197" s="103"/>
      <c r="AP197" s="103"/>
      <c r="AQ197" s="103"/>
      <c r="AR197" s="116"/>
      <c r="AS197" s="116"/>
      <c r="AT197" s="325"/>
      <c r="AU197" s="290"/>
      <c r="AV197" s="116"/>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row>
    <row r="198" spans="1:77" ht="16.5" hidden="1" customHeight="1" x14ac:dyDescent="0.25">
      <c r="A198" s="489"/>
      <c r="B198" s="489"/>
      <c r="C198" s="489"/>
      <c r="D198" s="522"/>
      <c r="E198" s="525"/>
      <c r="F198" s="108"/>
      <c r="G198" s="108"/>
      <c r="H198" s="115"/>
      <c r="I198" s="109"/>
      <c r="J198" s="109"/>
      <c r="K198" s="109"/>
      <c r="L198" s="105"/>
      <c r="M198" s="105"/>
      <c r="N198" s="105"/>
      <c r="O198" s="105"/>
      <c r="P198" s="105"/>
      <c r="Q198" s="106"/>
      <c r="R198" s="105"/>
      <c r="S198" s="105"/>
      <c r="T198" s="105"/>
      <c r="U198" s="105"/>
      <c r="V198" s="105"/>
      <c r="W198" s="107"/>
      <c r="X198" s="105"/>
      <c r="Y198" s="105"/>
      <c r="Z198" s="287"/>
      <c r="AA198" s="105"/>
      <c r="AB198" s="114"/>
      <c r="AC198" s="105"/>
      <c r="AD198" s="128"/>
      <c r="AE198" s="112"/>
      <c r="AF198" s="112"/>
      <c r="AG198" s="112"/>
      <c r="AH198" s="112"/>
      <c r="AI198" s="112"/>
      <c r="AJ198" s="112"/>
      <c r="AK198" s="145"/>
      <c r="AL198" s="145"/>
      <c r="AM198" s="145"/>
      <c r="AN198" s="103"/>
      <c r="AO198" s="103"/>
      <c r="AP198" s="103"/>
      <c r="AQ198" s="103"/>
      <c r="AR198" s="116"/>
      <c r="AS198" s="116"/>
      <c r="AT198" s="325"/>
      <c r="AU198" s="290"/>
      <c r="AV198" s="116"/>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row>
    <row r="199" spans="1:77" ht="16.5" hidden="1" customHeight="1" x14ac:dyDescent="0.25">
      <c r="A199" s="489"/>
      <c r="B199" s="489"/>
      <c r="C199" s="489"/>
      <c r="D199" s="522"/>
      <c r="E199" s="525"/>
      <c r="F199" s="108"/>
      <c r="G199" s="108"/>
      <c r="H199" s="115"/>
      <c r="I199" s="109"/>
      <c r="J199" s="109"/>
      <c r="K199" s="109"/>
      <c r="L199" s="105"/>
      <c r="M199" s="105"/>
      <c r="N199" s="105"/>
      <c r="O199" s="105"/>
      <c r="P199" s="105"/>
      <c r="Q199" s="106"/>
      <c r="R199" s="105"/>
      <c r="S199" s="105"/>
      <c r="T199" s="105"/>
      <c r="U199" s="105"/>
      <c r="V199" s="105"/>
      <c r="W199" s="107"/>
      <c r="X199" s="105"/>
      <c r="Y199" s="105"/>
      <c r="Z199" s="287"/>
      <c r="AA199" s="105"/>
      <c r="AB199" s="114"/>
      <c r="AC199" s="105"/>
      <c r="AD199" s="128"/>
      <c r="AE199" s="112"/>
      <c r="AF199" s="112"/>
      <c r="AG199" s="112"/>
      <c r="AH199" s="112"/>
      <c r="AI199" s="112"/>
      <c r="AJ199" s="112"/>
      <c r="AK199" s="145"/>
      <c r="AL199" s="145"/>
      <c r="AM199" s="145"/>
      <c r="AN199" s="103"/>
      <c r="AO199" s="103"/>
      <c r="AP199" s="103"/>
      <c r="AQ199" s="103"/>
      <c r="AR199" s="116"/>
      <c r="AS199" s="116"/>
      <c r="AT199" s="325"/>
      <c r="AU199" s="290"/>
      <c r="AV199" s="116"/>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row>
    <row r="200" spans="1:77" ht="16.5" hidden="1" customHeight="1" x14ac:dyDescent="0.25">
      <c r="A200" s="489"/>
      <c r="B200" s="489"/>
      <c r="C200" s="489"/>
      <c r="D200" s="522"/>
      <c r="E200" s="525"/>
      <c r="F200" s="108"/>
      <c r="G200" s="108"/>
      <c r="H200" s="115"/>
      <c r="I200" s="109"/>
      <c r="J200" s="109"/>
      <c r="K200" s="109"/>
      <c r="L200" s="105"/>
      <c r="M200" s="105"/>
      <c r="N200" s="105"/>
      <c r="O200" s="105"/>
      <c r="P200" s="105"/>
      <c r="Q200" s="106"/>
      <c r="R200" s="105"/>
      <c r="S200" s="105"/>
      <c r="T200" s="105"/>
      <c r="U200" s="105"/>
      <c r="V200" s="105"/>
      <c r="W200" s="107"/>
      <c r="X200" s="105"/>
      <c r="Y200" s="105"/>
      <c r="Z200" s="287"/>
      <c r="AA200" s="105"/>
      <c r="AB200" s="114"/>
      <c r="AC200" s="105"/>
      <c r="AD200" s="128"/>
      <c r="AE200" s="112"/>
      <c r="AF200" s="112"/>
      <c r="AG200" s="112"/>
      <c r="AH200" s="112"/>
      <c r="AI200" s="112"/>
      <c r="AJ200" s="112"/>
      <c r="AK200" s="145"/>
      <c r="AL200" s="145"/>
      <c r="AM200" s="145"/>
      <c r="AN200" s="103"/>
      <c r="AO200" s="103"/>
      <c r="AP200" s="103"/>
      <c r="AQ200" s="103"/>
      <c r="AR200" s="116"/>
      <c r="AS200" s="116"/>
      <c r="AT200" s="325"/>
      <c r="AU200" s="290"/>
      <c r="AV200" s="116"/>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row>
    <row r="201" spans="1:77" ht="59.25" hidden="1" customHeight="1" thickBot="1" x14ac:dyDescent="0.3">
      <c r="A201" s="490"/>
      <c r="B201" s="490"/>
      <c r="C201" s="490"/>
      <c r="D201" s="523"/>
      <c r="E201" s="526"/>
      <c r="F201" s="108"/>
      <c r="G201" s="108"/>
      <c r="H201" s="115"/>
      <c r="I201" s="109"/>
      <c r="J201" s="109"/>
      <c r="K201" s="109"/>
      <c r="L201" s="105"/>
      <c r="M201" s="105"/>
      <c r="N201" s="105"/>
      <c r="O201" s="105"/>
      <c r="P201" s="105"/>
      <c r="Q201" s="106"/>
      <c r="R201" s="105"/>
      <c r="S201" s="105"/>
      <c r="T201" s="105"/>
      <c r="U201" s="105"/>
      <c r="V201" s="105"/>
      <c r="W201" s="107"/>
      <c r="X201" s="105"/>
      <c r="Y201" s="105"/>
      <c r="Z201" s="287"/>
      <c r="AA201" s="105"/>
      <c r="AB201" s="114"/>
      <c r="AC201" s="105"/>
      <c r="AD201" s="128"/>
      <c r="AE201" s="112"/>
      <c r="AF201" s="112"/>
      <c r="AG201" s="112"/>
      <c r="AH201" s="112"/>
      <c r="AI201" s="112"/>
      <c r="AJ201" s="112"/>
      <c r="AK201" s="145"/>
      <c r="AL201" s="145"/>
      <c r="AM201" s="145"/>
      <c r="AN201" s="103"/>
      <c r="AO201" s="103"/>
      <c r="AP201" s="103"/>
      <c r="AQ201" s="103"/>
      <c r="AR201" s="116"/>
      <c r="AS201" s="116"/>
      <c r="AT201" s="325"/>
      <c r="AU201" s="290"/>
      <c r="AV201" s="116"/>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row>
    <row r="202" spans="1:77" ht="16.5" hidden="1" customHeight="1" x14ac:dyDescent="0.25">
      <c r="A202" s="638">
        <v>2</v>
      </c>
      <c r="B202" s="638" t="e">
        <f>IF(Matriz_de_Riesgos!#REF!="Gestión",Matriz_de_Riesgos!#REF!,IF(Matriz_de_Riesgos!#REF!="Corrupción_O_LA_FT","No valorar",""))</f>
        <v>#REF!</v>
      </c>
      <c r="C202" s="638"/>
      <c r="D202" s="670" t="s">
        <v>243</v>
      </c>
      <c r="E202" s="463" t="str">
        <f>IF(OR(C202=Hoja1!$C$17,D202=Hoja1!$D$17),Hoja1!$B$17,IF(OR(C202=Hoja1!$C$16,D202=Hoja1!$D$16),Hoja1!$B$16,IF(OR(C202=Hoja1!$C$15,D202=Hoja1!$D$15),Hoja1!$B$15,IF(OR(C202=Hoja1!$C$14,D202=Hoja1!$D$14),Hoja1!$B$14,IF(OR(C202=Hoja1!$C$13,D202=Hoja1!$D$13),Hoja1!$B$13,"")))))</f>
        <v>Moderado</v>
      </c>
      <c r="F202" s="108"/>
      <c r="G202" s="108"/>
      <c r="H202" s="109"/>
      <c r="I202" s="109"/>
      <c r="J202" s="109"/>
      <c r="K202" s="109"/>
      <c r="L202" s="105"/>
      <c r="M202" s="105"/>
      <c r="N202" s="105"/>
      <c r="O202" s="105"/>
      <c r="P202" s="105"/>
      <c r="Q202" s="106"/>
      <c r="R202" s="105"/>
      <c r="S202" s="105"/>
      <c r="T202" s="105"/>
      <c r="U202" s="105"/>
      <c r="V202" s="105"/>
      <c r="W202" s="107"/>
      <c r="X202" s="105"/>
      <c r="Y202" s="105"/>
      <c r="Z202" s="287"/>
      <c r="AA202" s="105"/>
      <c r="AB202" s="114"/>
      <c r="AC202" s="105"/>
      <c r="AD202" s="128"/>
      <c r="AE202" s="112"/>
      <c r="AF202" s="112"/>
      <c r="AG202" s="112"/>
      <c r="AH202" s="112"/>
      <c r="AI202" s="112"/>
      <c r="AJ202" s="112"/>
      <c r="AK202" s="145"/>
      <c r="AL202" s="145"/>
      <c r="AM202" s="145"/>
      <c r="AN202" s="103"/>
      <c r="AO202" s="103"/>
      <c r="AP202" s="103"/>
      <c r="AQ202" s="103"/>
      <c r="AR202" s="116"/>
      <c r="AS202" s="116"/>
      <c r="AT202" s="325"/>
      <c r="AU202" s="290"/>
      <c r="AV202" s="116"/>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row>
    <row r="203" spans="1:77" ht="16.5" hidden="1" customHeight="1" x14ac:dyDescent="0.25">
      <c r="A203" s="489"/>
      <c r="B203" s="489"/>
      <c r="C203" s="489"/>
      <c r="D203" s="522"/>
      <c r="E203" s="525"/>
      <c r="F203" s="108"/>
      <c r="G203" s="108"/>
      <c r="H203" s="109"/>
      <c r="I203" s="109"/>
      <c r="J203" s="109"/>
      <c r="K203" s="109"/>
      <c r="L203" s="105"/>
      <c r="M203" s="105"/>
      <c r="N203" s="105"/>
      <c r="O203" s="105"/>
      <c r="P203" s="105"/>
      <c r="Q203" s="106"/>
      <c r="R203" s="105"/>
      <c r="S203" s="105"/>
      <c r="T203" s="105"/>
      <c r="U203" s="105"/>
      <c r="V203" s="105"/>
      <c r="W203" s="107"/>
      <c r="X203" s="105"/>
      <c r="Y203" s="105"/>
      <c r="Z203" s="287"/>
      <c r="AA203" s="105"/>
      <c r="AB203" s="114"/>
      <c r="AC203" s="105"/>
      <c r="AD203" s="128"/>
      <c r="AE203" s="112"/>
      <c r="AF203" s="112"/>
      <c r="AG203" s="112"/>
      <c r="AH203" s="112"/>
      <c r="AI203" s="112"/>
      <c r="AJ203" s="112"/>
      <c r="AK203" s="145"/>
      <c r="AL203" s="145"/>
      <c r="AM203" s="145"/>
      <c r="AN203" s="103"/>
      <c r="AO203" s="103"/>
      <c r="AP203" s="103"/>
      <c r="AQ203" s="103"/>
      <c r="AR203" s="116"/>
      <c r="AS203" s="116"/>
      <c r="AT203" s="325"/>
      <c r="AU203" s="290"/>
      <c r="AV203" s="116"/>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row>
    <row r="204" spans="1:77" ht="16.5" hidden="1" customHeight="1" x14ac:dyDescent="0.25">
      <c r="A204" s="489"/>
      <c r="B204" s="489"/>
      <c r="C204" s="489"/>
      <c r="D204" s="522"/>
      <c r="E204" s="525"/>
      <c r="F204" s="108"/>
      <c r="G204" s="108"/>
      <c r="H204" s="109"/>
      <c r="I204" s="109"/>
      <c r="J204" s="109"/>
      <c r="K204" s="109"/>
      <c r="L204" s="105"/>
      <c r="M204" s="105"/>
      <c r="N204" s="105"/>
      <c r="O204" s="105"/>
      <c r="P204" s="105"/>
      <c r="Q204" s="106"/>
      <c r="R204" s="105"/>
      <c r="S204" s="105"/>
      <c r="T204" s="105"/>
      <c r="U204" s="105"/>
      <c r="V204" s="105"/>
      <c r="W204" s="107"/>
      <c r="X204" s="105"/>
      <c r="Y204" s="105"/>
      <c r="Z204" s="287"/>
      <c r="AA204" s="105"/>
      <c r="AB204" s="114"/>
      <c r="AC204" s="105"/>
      <c r="AD204" s="128"/>
      <c r="AE204" s="112"/>
      <c r="AF204" s="112"/>
      <c r="AG204" s="112"/>
      <c r="AH204" s="112"/>
      <c r="AI204" s="112"/>
      <c r="AJ204" s="112"/>
      <c r="AK204" s="145"/>
      <c r="AL204" s="145"/>
      <c r="AM204" s="145"/>
      <c r="AN204" s="103"/>
      <c r="AO204" s="103"/>
      <c r="AP204" s="103"/>
      <c r="AQ204" s="103"/>
      <c r="AR204" s="116"/>
      <c r="AS204" s="116"/>
      <c r="AT204" s="325"/>
      <c r="AU204" s="290"/>
      <c r="AV204" s="116"/>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row>
    <row r="205" spans="1:77" ht="16.5" hidden="1" customHeight="1" x14ac:dyDescent="0.25">
      <c r="A205" s="489"/>
      <c r="B205" s="489"/>
      <c r="C205" s="489"/>
      <c r="D205" s="522"/>
      <c r="E205" s="525"/>
      <c r="F205" s="108"/>
      <c r="G205" s="108"/>
      <c r="H205" s="109"/>
      <c r="I205" s="109"/>
      <c r="J205" s="109"/>
      <c r="K205" s="109"/>
      <c r="L205" s="105"/>
      <c r="M205" s="105"/>
      <c r="N205" s="105"/>
      <c r="O205" s="105"/>
      <c r="P205" s="105"/>
      <c r="Q205" s="106"/>
      <c r="R205" s="105"/>
      <c r="S205" s="105"/>
      <c r="T205" s="105"/>
      <c r="U205" s="105"/>
      <c r="V205" s="105"/>
      <c r="W205" s="107"/>
      <c r="X205" s="105"/>
      <c r="Y205" s="105"/>
      <c r="Z205" s="287"/>
      <c r="AA205" s="105"/>
      <c r="AB205" s="114"/>
      <c r="AC205" s="105"/>
      <c r="AD205" s="128"/>
      <c r="AE205" s="112"/>
      <c r="AF205" s="112"/>
      <c r="AG205" s="112"/>
      <c r="AH205" s="112"/>
      <c r="AI205" s="112"/>
      <c r="AJ205" s="112"/>
      <c r="AK205" s="145"/>
      <c r="AL205" s="145"/>
      <c r="AM205" s="145"/>
      <c r="AN205" s="103"/>
      <c r="AO205" s="103"/>
      <c r="AP205" s="103"/>
      <c r="AQ205" s="103"/>
      <c r="AR205" s="116"/>
      <c r="AS205" s="116"/>
      <c r="AT205" s="325"/>
      <c r="AU205" s="290"/>
      <c r="AV205" s="116"/>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row>
    <row r="206" spans="1:77" ht="86.25" hidden="1" customHeight="1" thickBot="1" x14ac:dyDescent="0.3">
      <c r="A206" s="490"/>
      <c r="B206" s="490"/>
      <c r="C206" s="490"/>
      <c r="D206" s="523"/>
      <c r="E206" s="526"/>
      <c r="F206" s="108"/>
      <c r="G206" s="108"/>
      <c r="H206" s="109"/>
      <c r="I206" s="109"/>
      <c r="J206" s="109"/>
      <c r="K206" s="109"/>
      <c r="L206" s="105"/>
      <c r="M206" s="105"/>
      <c r="N206" s="105"/>
      <c r="O206" s="105"/>
      <c r="P206" s="105"/>
      <c r="Q206" s="106"/>
      <c r="R206" s="105"/>
      <c r="S206" s="105"/>
      <c r="T206" s="105"/>
      <c r="U206" s="105"/>
      <c r="V206" s="105"/>
      <c r="W206" s="107"/>
      <c r="X206" s="105"/>
      <c r="Y206" s="105"/>
      <c r="Z206" s="287"/>
      <c r="AA206" s="105"/>
      <c r="AB206" s="114"/>
      <c r="AC206" s="105"/>
      <c r="AD206" s="128"/>
      <c r="AE206" s="112"/>
      <c r="AF206" s="112"/>
      <c r="AG206" s="112"/>
      <c r="AH206" s="112"/>
      <c r="AI206" s="112"/>
      <c r="AJ206" s="112"/>
      <c r="AK206" s="145"/>
      <c r="AL206" s="145"/>
      <c r="AM206" s="145"/>
      <c r="AN206" s="103"/>
      <c r="AO206" s="103"/>
      <c r="AP206" s="103"/>
      <c r="AQ206" s="103"/>
      <c r="AR206" s="116"/>
      <c r="AS206" s="116"/>
      <c r="AT206" s="325"/>
      <c r="AU206" s="290"/>
      <c r="AV206" s="116"/>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row>
    <row r="207" spans="1:77" ht="16.5" hidden="1" customHeight="1" x14ac:dyDescent="0.25">
      <c r="A207" s="638">
        <v>3</v>
      </c>
      <c r="B207" s="638" t="e">
        <f>IF(Matriz_de_Riesgos!#REF!="Gestión",Matriz_de_Riesgos!#REF!,IF(Matriz_de_Riesgos!#REF!="Corrupción_O_LA_FT","No valorar",""))</f>
        <v>#REF!</v>
      </c>
      <c r="C207" s="638"/>
      <c r="D207" s="670" t="s">
        <v>243</v>
      </c>
      <c r="E207" s="463" t="str">
        <f>IF(OR(C207=Hoja1!$C$17,D207=Hoja1!$D$17),Hoja1!$B$17,IF(OR(C207=Hoja1!$C$16,D207=Hoja1!$D$16),Hoja1!$B$16,IF(OR(C207=Hoja1!$C$15,D207=Hoja1!$D$15),Hoja1!$B$15,IF(OR(C207=Hoja1!$C$14,D207=Hoja1!$D$14),Hoja1!$B$14,IF(OR(C207=Hoja1!$C$13,D207=Hoja1!$D$13),Hoja1!$B$13,"")))))</f>
        <v>Moderado</v>
      </c>
      <c r="F207" s="108"/>
      <c r="G207" s="108"/>
      <c r="H207" s="109"/>
      <c r="I207" s="109"/>
      <c r="J207" s="109"/>
      <c r="K207" s="109"/>
      <c r="L207" s="105"/>
      <c r="M207" s="105"/>
      <c r="N207" s="105"/>
      <c r="O207" s="105"/>
      <c r="P207" s="105"/>
      <c r="Q207" s="106"/>
      <c r="R207" s="105"/>
      <c r="S207" s="105"/>
      <c r="T207" s="105"/>
      <c r="U207" s="105"/>
      <c r="V207" s="105"/>
      <c r="W207" s="107"/>
      <c r="X207" s="105"/>
      <c r="Y207" s="105"/>
      <c r="Z207" s="287"/>
      <c r="AA207" s="105"/>
      <c r="AB207" s="114"/>
      <c r="AC207" s="105"/>
      <c r="AD207" s="128"/>
      <c r="AE207" s="112"/>
      <c r="AF207" s="112"/>
      <c r="AG207" s="112"/>
      <c r="AH207" s="112"/>
      <c r="AI207" s="112"/>
      <c r="AJ207" s="112"/>
      <c r="AK207" s="145"/>
      <c r="AL207" s="145"/>
      <c r="AM207" s="145"/>
      <c r="AN207" s="103"/>
      <c r="AO207" s="103"/>
      <c r="AP207" s="103"/>
      <c r="AQ207" s="103"/>
      <c r="AR207" s="116"/>
      <c r="AS207" s="116"/>
      <c r="AT207" s="325"/>
      <c r="AU207" s="290"/>
      <c r="AV207" s="116"/>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row>
    <row r="208" spans="1:77" ht="16.5" hidden="1" customHeight="1" x14ac:dyDescent="0.25">
      <c r="A208" s="489"/>
      <c r="B208" s="489"/>
      <c r="C208" s="489"/>
      <c r="D208" s="522"/>
      <c r="E208" s="525"/>
      <c r="F208" s="108"/>
      <c r="G208" s="108"/>
      <c r="H208" s="109"/>
      <c r="I208" s="109"/>
      <c r="J208" s="109"/>
      <c r="K208" s="109"/>
      <c r="L208" s="105"/>
      <c r="M208" s="105"/>
      <c r="N208" s="105"/>
      <c r="O208" s="105"/>
      <c r="P208" s="105"/>
      <c r="Q208" s="106"/>
      <c r="R208" s="105"/>
      <c r="S208" s="105"/>
      <c r="T208" s="105"/>
      <c r="U208" s="105"/>
      <c r="V208" s="105"/>
      <c r="W208" s="107"/>
      <c r="X208" s="105"/>
      <c r="Y208" s="105"/>
      <c r="Z208" s="287"/>
      <c r="AA208" s="105"/>
      <c r="AB208" s="114"/>
      <c r="AC208" s="105"/>
      <c r="AD208" s="128"/>
      <c r="AE208" s="112"/>
      <c r="AF208" s="112"/>
      <c r="AG208" s="112"/>
      <c r="AH208" s="112"/>
      <c r="AI208" s="112"/>
      <c r="AJ208" s="112"/>
      <c r="AK208" s="145"/>
      <c r="AL208" s="145"/>
      <c r="AM208" s="145"/>
      <c r="AN208" s="103"/>
      <c r="AO208" s="103"/>
      <c r="AP208" s="103"/>
      <c r="AQ208" s="103"/>
      <c r="AR208" s="116"/>
      <c r="AS208" s="116"/>
      <c r="AT208" s="325"/>
      <c r="AU208" s="290"/>
      <c r="AV208" s="116"/>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row>
    <row r="209" spans="1:77" ht="16.5" hidden="1" customHeight="1" x14ac:dyDescent="0.25">
      <c r="A209" s="489"/>
      <c r="B209" s="489"/>
      <c r="C209" s="489"/>
      <c r="D209" s="522"/>
      <c r="E209" s="525"/>
      <c r="F209" s="108"/>
      <c r="G209" s="108"/>
      <c r="H209" s="109"/>
      <c r="I209" s="109"/>
      <c r="J209" s="109"/>
      <c r="K209" s="109"/>
      <c r="L209" s="105"/>
      <c r="M209" s="105"/>
      <c r="N209" s="105"/>
      <c r="O209" s="105"/>
      <c r="P209" s="105"/>
      <c r="Q209" s="106"/>
      <c r="R209" s="105"/>
      <c r="S209" s="105"/>
      <c r="T209" s="105"/>
      <c r="U209" s="105"/>
      <c r="V209" s="105"/>
      <c r="W209" s="107"/>
      <c r="X209" s="105"/>
      <c r="Y209" s="105"/>
      <c r="Z209" s="287"/>
      <c r="AA209" s="105"/>
      <c r="AB209" s="114"/>
      <c r="AC209" s="105"/>
      <c r="AD209" s="128"/>
      <c r="AE209" s="112"/>
      <c r="AF209" s="112"/>
      <c r="AG209" s="112"/>
      <c r="AH209" s="112"/>
      <c r="AI209" s="112"/>
      <c r="AJ209" s="112"/>
      <c r="AK209" s="145"/>
      <c r="AL209" s="145"/>
      <c r="AM209" s="145"/>
      <c r="AN209" s="103"/>
      <c r="AO209" s="103"/>
      <c r="AP209" s="103"/>
      <c r="AQ209" s="103"/>
      <c r="AR209" s="116"/>
      <c r="AS209" s="116"/>
      <c r="AT209" s="325"/>
      <c r="AU209" s="290"/>
      <c r="AV209" s="116"/>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row>
    <row r="210" spans="1:77" ht="16.5" hidden="1" customHeight="1" x14ac:dyDescent="0.25">
      <c r="A210" s="489"/>
      <c r="B210" s="489"/>
      <c r="C210" s="489"/>
      <c r="D210" s="522"/>
      <c r="E210" s="525"/>
      <c r="F210" s="108"/>
      <c r="G210" s="108"/>
      <c r="H210" s="109"/>
      <c r="I210" s="109"/>
      <c r="J210" s="109"/>
      <c r="K210" s="109"/>
      <c r="L210" s="105"/>
      <c r="M210" s="105"/>
      <c r="N210" s="105"/>
      <c r="O210" s="105"/>
      <c r="P210" s="105"/>
      <c r="Q210" s="106"/>
      <c r="R210" s="105"/>
      <c r="S210" s="105"/>
      <c r="T210" s="105"/>
      <c r="U210" s="105"/>
      <c r="V210" s="105"/>
      <c r="W210" s="107"/>
      <c r="X210" s="105"/>
      <c r="Y210" s="105"/>
      <c r="Z210" s="287"/>
      <c r="AA210" s="105"/>
      <c r="AB210" s="114"/>
      <c r="AC210" s="105"/>
      <c r="AD210" s="128"/>
      <c r="AE210" s="112"/>
      <c r="AF210" s="112"/>
      <c r="AG210" s="112"/>
      <c r="AH210" s="112"/>
      <c r="AI210" s="112"/>
      <c r="AJ210" s="112"/>
      <c r="AK210" s="145"/>
      <c r="AL210" s="145"/>
      <c r="AM210" s="145"/>
      <c r="AN210" s="103"/>
      <c r="AO210" s="103"/>
      <c r="AP210" s="103"/>
      <c r="AQ210" s="103"/>
      <c r="AR210" s="116"/>
      <c r="AS210" s="116"/>
      <c r="AT210" s="325"/>
      <c r="AU210" s="290"/>
      <c r="AV210" s="116"/>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row>
    <row r="211" spans="1:77" ht="16.5" hidden="1" customHeight="1" thickBot="1" x14ac:dyDescent="0.3">
      <c r="A211" s="490"/>
      <c r="B211" s="490"/>
      <c r="C211" s="490"/>
      <c r="D211" s="523"/>
      <c r="E211" s="526"/>
      <c r="F211" s="108"/>
      <c r="G211" s="108"/>
      <c r="H211" s="109"/>
      <c r="I211" s="109"/>
      <c r="J211" s="109"/>
      <c r="K211" s="109"/>
      <c r="L211" s="105"/>
      <c r="M211" s="105"/>
      <c r="N211" s="105"/>
      <c r="O211" s="105"/>
      <c r="P211" s="105"/>
      <c r="Q211" s="106"/>
      <c r="R211" s="105"/>
      <c r="S211" s="105"/>
      <c r="T211" s="105"/>
      <c r="U211" s="105"/>
      <c r="V211" s="105"/>
      <c r="W211" s="107"/>
      <c r="X211" s="105"/>
      <c r="Y211" s="105"/>
      <c r="Z211" s="287"/>
      <c r="AA211" s="105"/>
      <c r="AB211" s="114"/>
      <c r="AC211" s="105"/>
      <c r="AD211" s="128"/>
      <c r="AE211" s="112"/>
      <c r="AF211" s="112"/>
      <c r="AG211" s="112"/>
      <c r="AH211" s="112"/>
      <c r="AI211" s="112"/>
      <c r="AJ211" s="112"/>
      <c r="AK211" s="145"/>
      <c r="AL211" s="145"/>
      <c r="AM211" s="145"/>
      <c r="AN211" s="103"/>
      <c r="AO211" s="103"/>
      <c r="AP211" s="103"/>
      <c r="AQ211" s="103"/>
      <c r="AR211" s="116"/>
      <c r="AS211" s="116"/>
      <c r="AT211" s="325"/>
      <c r="AU211" s="290"/>
      <c r="AV211" s="116"/>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row>
    <row r="212" spans="1:77" ht="16.5" hidden="1" customHeight="1" x14ac:dyDescent="0.25">
      <c r="A212" s="638">
        <v>4</v>
      </c>
      <c r="B212" s="638" t="e">
        <f>IF(Matriz_de_Riesgos!#REF!="Gestión",Matriz_de_Riesgos!#REF!,IF(Matriz_de_Riesgos!#REF!="Corrupción_O_LA_FT","No valorar",""))</f>
        <v>#REF!</v>
      </c>
      <c r="C212" s="638" t="s">
        <v>249</v>
      </c>
      <c r="D212" s="670" t="s">
        <v>243</v>
      </c>
      <c r="E212" s="463" t="str">
        <f>IF(OR(C212=Hoja1!$C$17,D212=Hoja1!$D$17),Hoja1!$B$17,IF(OR(C212=Hoja1!$C$16,D212=Hoja1!$D$16),Hoja1!$B$16,IF(OR(C212=Hoja1!$C$15,D212=Hoja1!$D$15),Hoja1!$B$15,IF(OR(C212=Hoja1!$C$14,D212=Hoja1!$D$14),Hoja1!$B$14,IF(OR(C212=Hoja1!$C$13,D212=Hoja1!$D$13),Hoja1!$B$13,"")))))</f>
        <v>Mayor</v>
      </c>
      <c r="F212" s="108"/>
      <c r="G212" s="108"/>
      <c r="H212" s="109"/>
      <c r="I212" s="109"/>
      <c r="J212" s="109"/>
      <c r="K212" s="109"/>
      <c r="L212" s="105"/>
      <c r="M212" s="105"/>
      <c r="N212" s="105"/>
      <c r="O212" s="105"/>
      <c r="P212" s="105"/>
      <c r="Q212" s="106"/>
      <c r="R212" s="105"/>
      <c r="S212" s="105"/>
      <c r="T212" s="105"/>
      <c r="U212" s="105"/>
      <c r="V212" s="105"/>
      <c r="W212" s="107"/>
      <c r="X212" s="105"/>
      <c r="Y212" s="105"/>
      <c r="Z212" s="287"/>
      <c r="AA212" s="105"/>
      <c r="AB212" s="114"/>
      <c r="AC212" s="105"/>
      <c r="AD212" s="128"/>
      <c r="AE212" s="112"/>
      <c r="AF212" s="112"/>
      <c r="AG212" s="112"/>
      <c r="AH212" s="112"/>
      <c r="AI212" s="112"/>
      <c r="AJ212" s="112"/>
      <c r="AK212" s="145"/>
      <c r="AL212" s="145"/>
      <c r="AM212" s="145"/>
      <c r="AN212" s="103"/>
      <c r="AO212" s="103"/>
      <c r="AP212" s="103"/>
      <c r="AQ212" s="103"/>
      <c r="AR212" s="116"/>
      <c r="AS212" s="116"/>
      <c r="AT212" s="325"/>
      <c r="AU212" s="290"/>
      <c r="AV212" s="116"/>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row>
    <row r="213" spans="1:77" ht="16.5" hidden="1" customHeight="1" x14ac:dyDescent="0.25">
      <c r="A213" s="489"/>
      <c r="B213" s="489"/>
      <c r="C213" s="489"/>
      <c r="D213" s="522"/>
      <c r="E213" s="525"/>
      <c r="F213" s="108"/>
      <c r="G213" s="108"/>
      <c r="H213" s="109"/>
      <c r="I213" s="109"/>
      <c r="J213" s="109"/>
      <c r="K213" s="109"/>
      <c r="L213" s="105"/>
      <c r="M213" s="105"/>
      <c r="N213" s="105"/>
      <c r="O213" s="105"/>
      <c r="P213" s="105"/>
      <c r="Q213" s="106"/>
      <c r="R213" s="105"/>
      <c r="S213" s="105"/>
      <c r="T213" s="105"/>
      <c r="U213" s="105"/>
      <c r="V213" s="105"/>
      <c r="W213" s="107"/>
      <c r="X213" s="105"/>
      <c r="Y213" s="105"/>
      <c r="Z213" s="287"/>
      <c r="AA213" s="105"/>
      <c r="AB213" s="114"/>
      <c r="AC213" s="105"/>
      <c r="AD213" s="128"/>
      <c r="AE213" s="112"/>
      <c r="AF213" s="112"/>
      <c r="AG213" s="112"/>
      <c r="AH213" s="112"/>
      <c r="AI213" s="112"/>
      <c r="AJ213" s="112"/>
      <c r="AK213" s="145"/>
      <c r="AL213" s="145"/>
      <c r="AM213" s="145"/>
      <c r="AN213" s="103"/>
      <c r="AO213" s="103"/>
      <c r="AP213" s="103"/>
      <c r="AQ213" s="103"/>
      <c r="AR213" s="116"/>
      <c r="AS213" s="116"/>
      <c r="AT213" s="325"/>
      <c r="AU213" s="290"/>
      <c r="AV213" s="116"/>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row>
    <row r="214" spans="1:77" ht="16.5" hidden="1" customHeight="1" x14ac:dyDescent="0.25">
      <c r="A214" s="489"/>
      <c r="B214" s="489"/>
      <c r="C214" s="489"/>
      <c r="D214" s="522"/>
      <c r="E214" s="525"/>
      <c r="F214" s="108"/>
      <c r="G214" s="108"/>
      <c r="H214" s="109"/>
      <c r="I214" s="109"/>
      <c r="J214" s="109"/>
      <c r="K214" s="109"/>
      <c r="L214" s="105"/>
      <c r="M214" s="105"/>
      <c r="N214" s="105"/>
      <c r="O214" s="105"/>
      <c r="P214" s="105"/>
      <c r="Q214" s="106"/>
      <c r="R214" s="105"/>
      <c r="S214" s="105"/>
      <c r="T214" s="105"/>
      <c r="U214" s="105"/>
      <c r="V214" s="105"/>
      <c r="W214" s="107"/>
      <c r="X214" s="105"/>
      <c r="Y214" s="105"/>
      <c r="Z214" s="287"/>
      <c r="AA214" s="105"/>
      <c r="AB214" s="114"/>
      <c r="AC214" s="105"/>
      <c r="AD214" s="128"/>
      <c r="AE214" s="112"/>
      <c r="AF214" s="112"/>
      <c r="AG214" s="112"/>
      <c r="AH214" s="112"/>
      <c r="AI214" s="112"/>
      <c r="AJ214" s="112"/>
      <c r="AK214" s="145"/>
      <c r="AL214" s="145"/>
      <c r="AM214" s="145"/>
      <c r="AN214" s="103"/>
      <c r="AO214" s="103"/>
      <c r="AP214" s="103"/>
      <c r="AQ214" s="103"/>
      <c r="AR214" s="116"/>
      <c r="AS214" s="116"/>
      <c r="AT214" s="325"/>
      <c r="AU214" s="290"/>
      <c r="AV214" s="116"/>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row>
    <row r="215" spans="1:77" ht="16.5" hidden="1" customHeight="1" x14ac:dyDescent="0.25">
      <c r="A215" s="489"/>
      <c r="B215" s="489"/>
      <c r="C215" s="489"/>
      <c r="D215" s="522"/>
      <c r="E215" s="525"/>
      <c r="F215" s="108"/>
      <c r="G215" s="108"/>
      <c r="H215" s="109"/>
      <c r="I215" s="109"/>
      <c r="J215" s="109"/>
      <c r="K215" s="109"/>
      <c r="L215" s="105"/>
      <c r="M215" s="105"/>
      <c r="N215" s="105"/>
      <c r="O215" s="105"/>
      <c r="P215" s="105"/>
      <c r="Q215" s="106"/>
      <c r="R215" s="105"/>
      <c r="S215" s="105"/>
      <c r="T215" s="105"/>
      <c r="U215" s="105"/>
      <c r="V215" s="105"/>
      <c r="W215" s="107"/>
      <c r="X215" s="105"/>
      <c r="Y215" s="105"/>
      <c r="Z215" s="287"/>
      <c r="AA215" s="105"/>
      <c r="AB215" s="114"/>
      <c r="AC215" s="105"/>
      <c r="AD215" s="128"/>
      <c r="AE215" s="112"/>
      <c r="AF215" s="112"/>
      <c r="AG215" s="112"/>
      <c r="AH215" s="112"/>
      <c r="AI215" s="112"/>
      <c r="AJ215" s="112"/>
      <c r="AK215" s="145"/>
      <c r="AL215" s="145"/>
      <c r="AM215" s="145"/>
      <c r="AN215" s="103"/>
      <c r="AO215" s="103"/>
      <c r="AP215" s="103"/>
      <c r="AQ215" s="103"/>
      <c r="AR215" s="116"/>
      <c r="AS215" s="116"/>
      <c r="AT215" s="325"/>
      <c r="AU215" s="290"/>
      <c r="AV215" s="116"/>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row>
    <row r="216" spans="1:77" ht="16.5" hidden="1" customHeight="1" thickBot="1" x14ac:dyDescent="0.3">
      <c r="A216" s="490"/>
      <c r="B216" s="490"/>
      <c r="C216" s="490"/>
      <c r="D216" s="523"/>
      <c r="E216" s="526"/>
      <c r="F216" s="108"/>
      <c r="G216" s="108"/>
      <c r="H216" s="109"/>
      <c r="I216" s="109"/>
      <c r="J216" s="109"/>
      <c r="K216" s="109"/>
      <c r="L216" s="105"/>
      <c r="M216" s="105"/>
      <c r="N216" s="105"/>
      <c r="O216" s="105"/>
      <c r="P216" s="105"/>
      <c r="Q216" s="106"/>
      <c r="R216" s="105"/>
      <c r="S216" s="105"/>
      <c r="T216" s="105"/>
      <c r="U216" s="105"/>
      <c r="V216" s="105"/>
      <c r="W216" s="107"/>
      <c r="X216" s="105"/>
      <c r="Y216" s="105"/>
      <c r="Z216" s="287"/>
      <c r="AA216" s="105"/>
      <c r="AB216" s="114"/>
      <c r="AC216" s="105"/>
      <c r="AD216" s="128"/>
      <c r="AE216" s="112"/>
      <c r="AF216" s="112"/>
      <c r="AG216" s="112"/>
      <c r="AH216" s="112"/>
      <c r="AI216" s="112"/>
      <c r="AJ216" s="112"/>
      <c r="AK216" s="145"/>
      <c r="AL216" s="145"/>
      <c r="AM216" s="145"/>
      <c r="AN216" s="103"/>
      <c r="AO216" s="103"/>
      <c r="AP216" s="103"/>
      <c r="AQ216" s="103"/>
      <c r="AR216" s="116"/>
      <c r="AS216" s="116"/>
      <c r="AT216" s="325"/>
      <c r="AU216" s="290"/>
      <c r="AV216" s="116"/>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row>
    <row r="217" spans="1:77" ht="16.5" hidden="1" customHeight="1" x14ac:dyDescent="0.25">
      <c r="A217" s="638">
        <v>5</v>
      </c>
      <c r="B217" s="638" t="e">
        <f>IF(Matriz_de_Riesgos!#REF!="Gestión",Matriz_de_Riesgos!#REF!,IF(Matriz_de_Riesgos!#REF!="Corrupción_O_LA_FT","No valorar",""))</f>
        <v>#REF!</v>
      </c>
      <c r="C217" s="638" t="s">
        <v>236</v>
      </c>
      <c r="D217" s="670" t="s">
        <v>161</v>
      </c>
      <c r="E217" s="463" t="str">
        <f>IF(OR(C217=Hoja1!$C$17,D217=Hoja1!$D$17),Hoja1!$B$17,IF(OR(C217=Hoja1!$C$16,D217=Hoja1!$D$16),Hoja1!$B$16,IF(OR(C217=Hoja1!$C$15,D217=Hoja1!$D$15),Hoja1!$B$15,IF(OR(C217=Hoja1!$C$14,D217=Hoja1!$D$14),Hoja1!$B$14,IF(OR(C217=Hoja1!$C$13,D217=Hoja1!$D$13),Hoja1!$B$13,"")))))</f>
        <v>Menor</v>
      </c>
      <c r="F217" s="108"/>
      <c r="G217" s="108"/>
      <c r="H217" s="109"/>
      <c r="I217" s="109"/>
      <c r="J217" s="109"/>
      <c r="K217" s="109"/>
      <c r="L217" s="105"/>
      <c r="M217" s="105"/>
      <c r="N217" s="105"/>
      <c r="O217" s="105"/>
      <c r="P217" s="105"/>
      <c r="Q217" s="106"/>
      <c r="R217" s="105"/>
      <c r="S217" s="105"/>
      <c r="T217" s="105"/>
      <c r="U217" s="105"/>
      <c r="V217" s="105"/>
      <c r="W217" s="107"/>
      <c r="X217" s="105"/>
      <c r="Y217" s="105"/>
      <c r="Z217" s="287"/>
      <c r="AA217" s="105"/>
      <c r="AB217" s="114"/>
      <c r="AC217" s="105"/>
      <c r="AD217" s="128"/>
      <c r="AE217" s="112"/>
      <c r="AF217" s="112"/>
      <c r="AG217" s="112"/>
      <c r="AH217" s="112"/>
      <c r="AI217" s="112"/>
      <c r="AJ217" s="112"/>
      <c r="AK217" s="145"/>
      <c r="AL217" s="145"/>
      <c r="AM217" s="145"/>
      <c r="AN217" s="103"/>
      <c r="AO217" s="103"/>
      <c r="AP217" s="103"/>
      <c r="AQ217" s="103"/>
      <c r="AR217" s="116"/>
      <c r="AS217" s="116"/>
      <c r="AT217" s="325"/>
      <c r="AU217" s="290"/>
      <c r="AV217" s="116"/>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row>
    <row r="218" spans="1:77" ht="16.5" hidden="1" customHeight="1" x14ac:dyDescent="0.25">
      <c r="A218" s="489"/>
      <c r="B218" s="489"/>
      <c r="C218" s="489"/>
      <c r="D218" s="522"/>
      <c r="E218" s="525"/>
      <c r="F218" s="108"/>
      <c r="G218" s="108"/>
      <c r="H218" s="109"/>
      <c r="I218" s="109"/>
      <c r="J218" s="109"/>
      <c r="K218" s="109"/>
      <c r="L218" s="105"/>
      <c r="M218" s="105"/>
      <c r="N218" s="105"/>
      <c r="O218" s="105"/>
      <c r="P218" s="105"/>
      <c r="Q218" s="106"/>
      <c r="R218" s="105"/>
      <c r="S218" s="105"/>
      <c r="T218" s="105"/>
      <c r="U218" s="105"/>
      <c r="V218" s="105"/>
      <c r="W218" s="107"/>
      <c r="X218" s="105"/>
      <c r="Y218" s="105"/>
      <c r="Z218" s="287"/>
      <c r="AA218" s="105"/>
      <c r="AB218" s="114"/>
      <c r="AC218" s="105"/>
      <c r="AD218" s="128"/>
      <c r="AE218" s="112"/>
      <c r="AF218" s="112"/>
      <c r="AG218" s="112"/>
      <c r="AH218" s="112"/>
      <c r="AI218" s="112"/>
      <c r="AJ218" s="112"/>
      <c r="AK218" s="145"/>
      <c r="AL218" s="145"/>
      <c r="AM218" s="145"/>
      <c r="AN218" s="103"/>
      <c r="AO218" s="103"/>
      <c r="AP218" s="103"/>
      <c r="AQ218" s="103"/>
      <c r="AR218" s="116"/>
      <c r="AS218" s="116"/>
      <c r="AT218" s="325"/>
      <c r="AU218" s="290"/>
      <c r="AV218" s="116"/>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row>
    <row r="219" spans="1:77" ht="16.5" hidden="1" customHeight="1" x14ac:dyDescent="0.25">
      <c r="A219" s="489"/>
      <c r="B219" s="489"/>
      <c r="C219" s="489"/>
      <c r="D219" s="522"/>
      <c r="E219" s="525"/>
      <c r="F219" s="108"/>
      <c r="G219" s="108"/>
      <c r="H219" s="109"/>
      <c r="I219" s="109"/>
      <c r="J219" s="109"/>
      <c r="K219" s="109"/>
      <c r="L219" s="105"/>
      <c r="M219" s="105"/>
      <c r="N219" s="105"/>
      <c r="O219" s="105"/>
      <c r="P219" s="105"/>
      <c r="Q219" s="106"/>
      <c r="R219" s="105"/>
      <c r="S219" s="105"/>
      <c r="T219" s="105"/>
      <c r="U219" s="105"/>
      <c r="V219" s="105"/>
      <c r="W219" s="107"/>
      <c r="X219" s="105"/>
      <c r="Y219" s="105"/>
      <c r="Z219" s="287"/>
      <c r="AA219" s="105"/>
      <c r="AB219" s="114"/>
      <c r="AC219" s="105"/>
      <c r="AD219" s="128"/>
      <c r="AE219" s="112"/>
      <c r="AF219" s="112"/>
      <c r="AG219" s="112"/>
      <c r="AH219" s="112"/>
      <c r="AI219" s="112"/>
      <c r="AJ219" s="112"/>
      <c r="AK219" s="145"/>
      <c r="AL219" s="145"/>
      <c r="AM219" s="145"/>
      <c r="AN219" s="103"/>
      <c r="AO219" s="103"/>
      <c r="AP219" s="103"/>
      <c r="AQ219" s="103"/>
      <c r="AR219" s="116"/>
      <c r="AS219" s="116"/>
      <c r="AT219" s="325"/>
      <c r="AU219" s="290"/>
      <c r="AV219" s="116"/>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row>
    <row r="220" spans="1:77" ht="16.5" hidden="1" customHeight="1" x14ac:dyDescent="0.25">
      <c r="A220" s="489"/>
      <c r="B220" s="489"/>
      <c r="C220" s="489"/>
      <c r="D220" s="522"/>
      <c r="E220" s="525"/>
      <c r="F220" s="108"/>
      <c r="G220" s="108"/>
      <c r="H220" s="109"/>
      <c r="I220" s="109"/>
      <c r="J220" s="109"/>
      <c r="K220" s="109"/>
      <c r="L220" s="105"/>
      <c r="M220" s="105"/>
      <c r="N220" s="105"/>
      <c r="O220" s="105"/>
      <c r="P220" s="105"/>
      <c r="Q220" s="106"/>
      <c r="R220" s="105"/>
      <c r="S220" s="105"/>
      <c r="T220" s="105"/>
      <c r="U220" s="105"/>
      <c r="V220" s="105"/>
      <c r="W220" s="107"/>
      <c r="X220" s="105"/>
      <c r="Y220" s="105"/>
      <c r="Z220" s="287"/>
      <c r="AA220" s="105"/>
      <c r="AB220" s="114"/>
      <c r="AC220" s="105"/>
      <c r="AD220" s="128"/>
      <c r="AE220" s="112"/>
      <c r="AF220" s="112"/>
      <c r="AG220" s="112"/>
      <c r="AH220" s="112"/>
      <c r="AI220" s="112"/>
      <c r="AJ220" s="112"/>
      <c r="AK220" s="145"/>
      <c r="AL220" s="145"/>
      <c r="AM220" s="145"/>
      <c r="AN220" s="103"/>
      <c r="AO220" s="103"/>
      <c r="AP220" s="103"/>
      <c r="AQ220" s="103"/>
      <c r="AR220" s="116"/>
      <c r="AS220" s="116"/>
      <c r="AT220" s="325"/>
      <c r="AU220" s="290"/>
      <c r="AV220" s="116"/>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row>
    <row r="221" spans="1:77" ht="16.5" hidden="1" customHeight="1" thickBot="1" x14ac:dyDescent="0.3">
      <c r="A221" s="490"/>
      <c r="B221" s="490"/>
      <c r="C221" s="490"/>
      <c r="D221" s="523"/>
      <c r="E221" s="526"/>
      <c r="F221" s="108"/>
      <c r="G221" s="108"/>
      <c r="H221" s="109"/>
      <c r="I221" s="109"/>
      <c r="J221" s="109"/>
      <c r="K221" s="109"/>
      <c r="L221" s="105"/>
      <c r="M221" s="105"/>
      <c r="N221" s="105"/>
      <c r="O221" s="105"/>
      <c r="P221" s="105"/>
      <c r="Q221" s="106"/>
      <c r="R221" s="105"/>
      <c r="S221" s="105"/>
      <c r="T221" s="105"/>
      <c r="U221" s="105"/>
      <c r="V221" s="105"/>
      <c r="W221" s="107"/>
      <c r="X221" s="105"/>
      <c r="Y221" s="105"/>
      <c r="Z221" s="287"/>
      <c r="AA221" s="105"/>
      <c r="AB221" s="114"/>
      <c r="AC221" s="105"/>
      <c r="AD221" s="128"/>
      <c r="AE221" s="112"/>
      <c r="AF221" s="112"/>
      <c r="AG221" s="112"/>
      <c r="AH221" s="112"/>
      <c r="AI221" s="112"/>
      <c r="AJ221" s="112"/>
      <c r="AK221" s="145"/>
      <c r="AL221" s="145"/>
      <c r="AM221" s="145"/>
      <c r="AN221" s="103"/>
      <c r="AO221" s="103"/>
      <c r="AP221" s="103"/>
      <c r="AQ221" s="103"/>
      <c r="AR221" s="116"/>
      <c r="AS221" s="116"/>
      <c r="AT221" s="325"/>
      <c r="AU221" s="290"/>
      <c r="AV221" s="116"/>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row>
    <row r="222" spans="1:77" ht="16.5" hidden="1" customHeight="1" x14ac:dyDescent="0.25">
      <c r="A222" s="638">
        <v>6</v>
      </c>
      <c r="B222" s="638" t="str">
        <f>IF(Matriz_de_Riesgos!N18="Gestión",Matriz_de_Riesgos!I18,IF(Matriz_de_Riesgos!N18="Corrupción_O_LA_FT","No valorar",""))</f>
        <v>No valorar</v>
      </c>
      <c r="C222" s="638"/>
      <c r="D222" s="670"/>
      <c r="E222" s="463" t="str">
        <f>IF(OR(C222=Hoja1!$C$17,D222=Hoja1!$D$17),Hoja1!$B$17,IF(OR(C222=Hoja1!$C$16,D222=Hoja1!$D$16),Hoja1!$B$16,IF(OR(C222=Hoja1!$C$15,D222=Hoja1!$D$15),Hoja1!$B$15,IF(OR(C222=Hoja1!$C$14,D222=Hoja1!$D$14),Hoja1!$B$14,IF(OR(C222=Hoja1!$C$13,D222=Hoja1!$D$13),Hoja1!$B$13,"")))))</f>
        <v/>
      </c>
      <c r="F222" s="108"/>
      <c r="G222" s="108"/>
      <c r="H222" s="109"/>
      <c r="I222" s="109"/>
      <c r="J222" s="109"/>
      <c r="K222" s="109"/>
      <c r="L222" s="105"/>
      <c r="M222" s="105"/>
      <c r="N222" s="105"/>
      <c r="O222" s="105"/>
      <c r="P222" s="105"/>
      <c r="Q222" s="106"/>
      <c r="R222" s="105"/>
      <c r="S222" s="105"/>
      <c r="T222" s="105"/>
      <c r="U222" s="105"/>
      <c r="V222" s="105"/>
      <c r="W222" s="107"/>
      <c r="X222" s="105"/>
      <c r="Y222" s="105"/>
      <c r="Z222" s="287"/>
      <c r="AA222" s="105"/>
      <c r="AB222" s="114"/>
      <c r="AC222" s="105"/>
      <c r="AD222" s="128"/>
      <c r="AE222" s="112"/>
      <c r="AF222" s="112"/>
      <c r="AG222" s="112"/>
      <c r="AH222" s="112"/>
      <c r="AI222" s="112"/>
      <c r="AJ222" s="112"/>
      <c r="AK222" s="145"/>
      <c r="AL222" s="145"/>
      <c r="AM222" s="145"/>
      <c r="AN222" s="103"/>
      <c r="AO222" s="103"/>
      <c r="AP222" s="103"/>
      <c r="AQ222" s="103"/>
      <c r="AR222" s="116"/>
      <c r="AS222" s="116"/>
      <c r="AT222" s="325"/>
      <c r="AU222" s="290"/>
      <c r="AV222" s="116"/>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row>
    <row r="223" spans="1:77" ht="16.5" hidden="1" customHeight="1" x14ac:dyDescent="0.25">
      <c r="A223" s="489"/>
      <c r="B223" s="489"/>
      <c r="C223" s="489"/>
      <c r="D223" s="522"/>
      <c r="E223" s="525"/>
      <c r="F223" s="108"/>
      <c r="G223" s="108"/>
      <c r="H223" s="109"/>
      <c r="I223" s="109"/>
      <c r="J223" s="109"/>
      <c r="K223" s="109"/>
      <c r="L223" s="105"/>
      <c r="M223" s="105"/>
      <c r="N223" s="105"/>
      <c r="O223" s="105"/>
      <c r="P223" s="105"/>
      <c r="Q223" s="106"/>
      <c r="R223" s="105"/>
      <c r="S223" s="105"/>
      <c r="T223" s="105"/>
      <c r="U223" s="105"/>
      <c r="V223" s="105"/>
      <c r="W223" s="107"/>
      <c r="X223" s="105"/>
      <c r="Y223" s="105"/>
      <c r="Z223" s="287"/>
      <c r="AA223" s="105"/>
      <c r="AB223" s="114"/>
      <c r="AC223" s="105"/>
      <c r="AD223" s="128"/>
      <c r="AE223" s="112"/>
      <c r="AF223" s="112"/>
      <c r="AG223" s="112"/>
      <c r="AH223" s="112"/>
      <c r="AI223" s="112"/>
      <c r="AJ223" s="112"/>
      <c r="AK223" s="145"/>
      <c r="AL223" s="145"/>
      <c r="AM223" s="145"/>
      <c r="AN223" s="103"/>
      <c r="AO223" s="103"/>
      <c r="AP223" s="103"/>
      <c r="AQ223" s="103"/>
      <c r="AR223" s="116"/>
      <c r="AS223" s="116"/>
      <c r="AT223" s="325"/>
      <c r="AU223" s="290"/>
      <c r="AV223" s="116"/>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row>
    <row r="224" spans="1:77" ht="16.5" hidden="1" customHeight="1" x14ac:dyDescent="0.25">
      <c r="A224" s="489"/>
      <c r="B224" s="489"/>
      <c r="C224" s="489"/>
      <c r="D224" s="522"/>
      <c r="E224" s="525"/>
      <c r="F224" s="108"/>
      <c r="G224" s="108"/>
      <c r="H224" s="109"/>
      <c r="I224" s="109"/>
      <c r="J224" s="109"/>
      <c r="K224" s="109"/>
      <c r="L224" s="105"/>
      <c r="M224" s="105"/>
      <c r="N224" s="105"/>
      <c r="O224" s="105"/>
      <c r="P224" s="105"/>
      <c r="Q224" s="106"/>
      <c r="R224" s="105"/>
      <c r="S224" s="105"/>
      <c r="T224" s="105"/>
      <c r="U224" s="105"/>
      <c r="V224" s="105"/>
      <c r="W224" s="107"/>
      <c r="X224" s="105"/>
      <c r="Y224" s="105"/>
      <c r="Z224" s="287"/>
      <c r="AA224" s="105"/>
      <c r="AB224" s="114"/>
      <c r="AC224" s="105"/>
      <c r="AD224" s="128"/>
      <c r="AE224" s="112"/>
      <c r="AF224" s="112"/>
      <c r="AG224" s="112"/>
      <c r="AH224" s="112"/>
      <c r="AI224" s="112"/>
      <c r="AJ224" s="112"/>
      <c r="AK224" s="145"/>
      <c r="AL224" s="145"/>
      <c r="AM224" s="145"/>
      <c r="AN224" s="103"/>
      <c r="AO224" s="103"/>
      <c r="AP224" s="103"/>
      <c r="AQ224" s="103"/>
      <c r="AR224" s="116"/>
      <c r="AS224" s="116"/>
      <c r="AT224" s="325"/>
      <c r="AU224" s="290"/>
      <c r="AV224" s="116"/>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row>
    <row r="225" spans="1:77" ht="16.5" hidden="1" customHeight="1" x14ac:dyDescent="0.25">
      <c r="A225" s="489"/>
      <c r="B225" s="489"/>
      <c r="C225" s="489"/>
      <c r="D225" s="522"/>
      <c r="E225" s="525"/>
      <c r="F225" s="108"/>
      <c r="G225" s="108"/>
      <c r="H225" s="109"/>
      <c r="I225" s="109"/>
      <c r="J225" s="109"/>
      <c r="K225" s="109"/>
      <c r="L225" s="105"/>
      <c r="M225" s="105"/>
      <c r="N225" s="105"/>
      <c r="O225" s="105"/>
      <c r="P225" s="105"/>
      <c r="Q225" s="106"/>
      <c r="R225" s="105"/>
      <c r="S225" s="105"/>
      <c r="T225" s="105"/>
      <c r="U225" s="105"/>
      <c r="V225" s="105"/>
      <c r="W225" s="107"/>
      <c r="X225" s="105"/>
      <c r="Y225" s="105"/>
      <c r="Z225" s="287"/>
      <c r="AA225" s="105"/>
      <c r="AB225" s="114"/>
      <c r="AC225" s="105"/>
      <c r="AD225" s="128"/>
      <c r="AE225" s="112"/>
      <c r="AF225" s="112"/>
      <c r="AG225" s="112"/>
      <c r="AH225" s="112"/>
      <c r="AI225" s="112"/>
      <c r="AJ225" s="112"/>
      <c r="AK225" s="145"/>
      <c r="AL225" s="145"/>
      <c r="AM225" s="145"/>
      <c r="AN225" s="103"/>
      <c r="AO225" s="103"/>
      <c r="AP225" s="103"/>
      <c r="AQ225" s="103"/>
      <c r="AR225" s="116"/>
      <c r="AS225" s="116"/>
      <c r="AT225" s="325"/>
      <c r="AU225" s="290"/>
      <c r="AV225" s="116"/>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row>
    <row r="226" spans="1:77" ht="16.5" hidden="1" customHeight="1" thickBot="1" x14ac:dyDescent="0.3">
      <c r="A226" s="490"/>
      <c r="B226" s="490"/>
      <c r="C226" s="490"/>
      <c r="D226" s="523"/>
      <c r="E226" s="526"/>
      <c r="F226" s="108"/>
      <c r="G226" s="108"/>
      <c r="H226" s="109"/>
      <c r="I226" s="109"/>
      <c r="J226" s="109"/>
      <c r="K226" s="109"/>
      <c r="L226" s="105"/>
      <c r="M226" s="105"/>
      <c r="N226" s="105"/>
      <c r="O226" s="105"/>
      <c r="P226" s="105"/>
      <c r="Q226" s="106"/>
      <c r="R226" s="105"/>
      <c r="S226" s="105"/>
      <c r="T226" s="105"/>
      <c r="U226" s="105"/>
      <c r="V226" s="105"/>
      <c r="W226" s="107"/>
      <c r="X226" s="105"/>
      <c r="Y226" s="105"/>
      <c r="Z226" s="287"/>
      <c r="AA226" s="105"/>
      <c r="AB226" s="114"/>
      <c r="AC226" s="105"/>
      <c r="AD226" s="128"/>
      <c r="AE226" s="112"/>
      <c r="AF226" s="112"/>
      <c r="AG226" s="112"/>
      <c r="AH226" s="112"/>
      <c r="AI226" s="112"/>
      <c r="AJ226" s="112"/>
      <c r="AK226" s="145"/>
      <c r="AL226" s="145"/>
      <c r="AM226" s="145"/>
      <c r="AN226" s="103"/>
      <c r="AO226" s="103"/>
      <c r="AP226" s="103"/>
      <c r="AQ226" s="103"/>
      <c r="AR226" s="116"/>
      <c r="AS226" s="116"/>
      <c r="AT226" s="325"/>
      <c r="AU226" s="290"/>
      <c r="AV226" s="116"/>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row>
    <row r="227" spans="1:77" ht="16.5" hidden="1" customHeight="1" x14ac:dyDescent="0.25">
      <c r="A227" s="638">
        <v>7</v>
      </c>
      <c r="B227" s="638" t="str">
        <f>IF(Matriz_de_Riesgos!N22="Gestión",Matriz_de_Riesgos!I22,IF(Matriz_de_Riesgos!N22="Corrupción_O_LA_FT","No valorar",""))</f>
        <v>No valorar</v>
      </c>
      <c r="C227" s="638"/>
      <c r="D227" s="670"/>
      <c r="E227" s="463" t="str">
        <f>IF(OR(C227=Hoja1!$C$17,D227=Hoja1!$D$17),Hoja1!$B$17,IF(OR(C227=Hoja1!$C$16,D227=Hoja1!$D$16),Hoja1!$B$16,IF(OR(C227=Hoja1!$C$15,D227=Hoja1!$D$15),Hoja1!$B$15,IF(OR(C227=Hoja1!$C$14,D227=Hoja1!$D$14),Hoja1!$B$14,IF(OR(C227=Hoja1!$C$13,D227=Hoja1!$D$13),Hoja1!$B$13,"")))))</f>
        <v/>
      </c>
      <c r="F227" s="108"/>
      <c r="G227" s="108"/>
      <c r="H227" s="109"/>
      <c r="I227" s="109"/>
      <c r="J227" s="109"/>
      <c r="K227" s="109"/>
      <c r="L227" s="105"/>
      <c r="M227" s="105"/>
      <c r="N227" s="105"/>
      <c r="O227" s="105"/>
      <c r="P227" s="105"/>
      <c r="Q227" s="106"/>
      <c r="R227" s="105"/>
      <c r="S227" s="105"/>
      <c r="T227" s="105"/>
      <c r="U227" s="105"/>
      <c r="V227" s="105"/>
      <c r="W227" s="107"/>
      <c r="X227" s="105"/>
      <c r="Y227" s="105"/>
      <c r="Z227" s="287"/>
      <c r="AA227" s="105"/>
      <c r="AB227" s="114"/>
      <c r="AC227" s="105"/>
      <c r="AD227" s="128"/>
      <c r="AE227" s="112"/>
      <c r="AF227" s="112"/>
      <c r="AG227" s="112"/>
      <c r="AH227" s="112"/>
      <c r="AI227" s="112"/>
      <c r="AJ227" s="112"/>
      <c r="AK227" s="145"/>
      <c r="AL227" s="145"/>
      <c r="AM227" s="145"/>
      <c r="AN227" s="103"/>
      <c r="AO227" s="103"/>
      <c r="AP227" s="103"/>
      <c r="AQ227" s="103"/>
      <c r="AR227" s="116"/>
      <c r="AS227" s="116"/>
      <c r="AT227" s="325"/>
      <c r="AU227" s="290"/>
      <c r="AV227" s="116"/>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row>
    <row r="228" spans="1:77" ht="16.5" hidden="1" customHeight="1" x14ac:dyDescent="0.25">
      <c r="A228" s="489"/>
      <c r="B228" s="489"/>
      <c r="C228" s="489"/>
      <c r="D228" s="522"/>
      <c r="E228" s="525"/>
      <c r="F228" s="108"/>
      <c r="G228" s="108"/>
      <c r="H228" s="109"/>
      <c r="I228" s="109"/>
      <c r="J228" s="109"/>
      <c r="K228" s="109"/>
      <c r="L228" s="105"/>
      <c r="M228" s="105"/>
      <c r="N228" s="105"/>
      <c r="O228" s="105"/>
      <c r="P228" s="105"/>
      <c r="Q228" s="106"/>
      <c r="R228" s="105"/>
      <c r="S228" s="105"/>
      <c r="T228" s="105"/>
      <c r="U228" s="105"/>
      <c r="V228" s="105"/>
      <c r="W228" s="107"/>
      <c r="X228" s="105"/>
      <c r="Y228" s="105"/>
      <c r="Z228" s="287"/>
      <c r="AA228" s="105"/>
      <c r="AB228" s="114"/>
      <c r="AC228" s="105"/>
      <c r="AD228" s="128"/>
      <c r="AE228" s="112"/>
      <c r="AF228" s="112"/>
      <c r="AG228" s="112"/>
      <c r="AH228" s="112"/>
      <c r="AI228" s="112"/>
      <c r="AJ228" s="112"/>
      <c r="AK228" s="145"/>
      <c r="AL228" s="145"/>
      <c r="AM228" s="145"/>
      <c r="AN228" s="103"/>
      <c r="AO228" s="103"/>
      <c r="AP228" s="103"/>
      <c r="AQ228" s="103"/>
      <c r="AR228" s="116"/>
      <c r="AS228" s="116"/>
      <c r="AT228" s="325"/>
      <c r="AU228" s="290"/>
      <c r="AV228" s="116"/>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row>
    <row r="229" spans="1:77" ht="16.5" hidden="1" customHeight="1" x14ac:dyDescent="0.25">
      <c r="A229" s="489"/>
      <c r="B229" s="489"/>
      <c r="C229" s="489"/>
      <c r="D229" s="522"/>
      <c r="E229" s="525"/>
      <c r="F229" s="108"/>
      <c r="G229" s="108"/>
      <c r="H229" s="109"/>
      <c r="I229" s="109"/>
      <c r="J229" s="109"/>
      <c r="K229" s="109"/>
      <c r="L229" s="105"/>
      <c r="M229" s="105"/>
      <c r="N229" s="105"/>
      <c r="O229" s="105"/>
      <c r="P229" s="105"/>
      <c r="Q229" s="106"/>
      <c r="R229" s="105"/>
      <c r="S229" s="105"/>
      <c r="T229" s="105"/>
      <c r="U229" s="105"/>
      <c r="V229" s="105"/>
      <c r="W229" s="107"/>
      <c r="X229" s="105"/>
      <c r="Y229" s="105"/>
      <c r="Z229" s="287"/>
      <c r="AA229" s="105"/>
      <c r="AB229" s="114"/>
      <c r="AC229" s="105"/>
      <c r="AD229" s="128"/>
      <c r="AE229" s="112"/>
      <c r="AF229" s="112"/>
      <c r="AG229" s="112"/>
      <c r="AH229" s="112"/>
      <c r="AI229" s="112"/>
      <c r="AJ229" s="112"/>
      <c r="AK229" s="145"/>
      <c r="AL229" s="145"/>
      <c r="AM229" s="145"/>
      <c r="AN229" s="103"/>
      <c r="AO229" s="103"/>
      <c r="AP229" s="103"/>
      <c r="AQ229" s="103"/>
      <c r="AR229" s="116"/>
      <c r="AS229" s="116"/>
      <c r="AT229" s="325"/>
      <c r="AU229" s="290"/>
      <c r="AV229" s="116"/>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row>
    <row r="230" spans="1:77" ht="16.5" hidden="1" customHeight="1" x14ac:dyDescent="0.25">
      <c r="A230" s="489"/>
      <c r="B230" s="489"/>
      <c r="C230" s="489"/>
      <c r="D230" s="522"/>
      <c r="E230" s="525"/>
      <c r="F230" s="108"/>
      <c r="G230" s="108"/>
      <c r="H230" s="109"/>
      <c r="I230" s="109"/>
      <c r="J230" s="109"/>
      <c r="K230" s="109"/>
      <c r="L230" s="105"/>
      <c r="M230" s="105"/>
      <c r="N230" s="105"/>
      <c r="O230" s="105"/>
      <c r="P230" s="105"/>
      <c r="Q230" s="106"/>
      <c r="R230" s="105"/>
      <c r="S230" s="105"/>
      <c r="T230" s="105"/>
      <c r="U230" s="105"/>
      <c r="V230" s="105"/>
      <c r="W230" s="107"/>
      <c r="X230" s="105"/>
      <c r="Y230" s="105"/>
      <c r="Z230" s="287"/>
      <c r="AA230" s="105"/>
      <c r="AB230" s="114"/>
      <c r="AC230" s="105"/>
      <c r="AD230" s="128"/>
      <c r="AE230" s="112"/>
      <c r="AF230" s="112"/>
      <c r="AG230" s="112"/>
      <c r="AH230" s="112"/>
      <c r="AI230" s="112"/>
      <c r="AJ230" s="112"/>
      <c r="AK230" s="145"/>
      <c r="AL230" s="145"/>
      <c r="AM230" s="145"/>
      <c r="AN230" s="103"/>
      <c r="AO230" s="103"/>
      <c r="AP230" s="103"/>
      <c r="AQ230" s="103"/>
      <c r="AR230" s="116"/>
      <c r="AS230" s="116"/>
      <c r="AT230" s="325"/>
      <c r="AU230" s="290"/>
      <c r="AV230" s="116"/>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row>
    <row r="231" spans="1:77" ht="16.5" hidden="1" customHeight="1" thickBot="1" x14ac:dyDescent="0.3">
      <c r="A231" s="490"/>
      <c r="B231" s="490"/>
      <c r="C231" s="490"/>
      <c r="D231" s="523"/>
      <c r="E231" s="526"/>
      <c r="F231" s="108"/>
      <c r="G231" s="108"/>
      <c r="H231" s="109"/>
      <c r="I231" s="109"/>
      <c r="J231" s="109"/>
      <c r="K231" s="109"/>
      <c r="L231" s="105"/>
      <c r="M231" s="105"/>
      <c r="N231" s="105"/>
      <c r="O231" s="105"/>
      <c r="P231" s="105"/>
      <c r="Q231" s="106"/>
      <c r="R231" s="105"/>
      <c r="S231" s="105"/>
      <c r="T231" s="105"/>
      <c r="U231" s="105"/>
      <c r="V231" s="105"/>
      <c r="W231" s="107"/>
      <c r="X231" s="105"/>
      <c r="Y231" s="105"/>
      <c r="Z231" s="287"/>
      <c r="AA231" s="105"/>
      <c r="AB231" s="114"/>
      <c r="AC231" s="105"/>
      <c r="AD231" s="128"/>
      <c r="AE231" s="112"/>
      <c r="AF231" s="112"/>
      <c r="AG231" s="112"/>
      <c r="AH231" s="112"/>
      <c r="AI231" s="112"/>
      <c r="AJ231" s="112"/>
      <c r="AK231" s="145"/>
      <c r="AL231" s="145"/>
      <c r="AM231" s="145"/>
      <c r="AN231" s="103"/>
      <c r="AO231" s="103"/>
      <c r="AP231" s="103"/>
      <c r="AQ231" s="103"/>
      <c r="AR231" s="116"/>
      <c r="AS231" s="116"/>
      <c r="AT231" s="325"/>
      <c r="AU231" s="290"/>
      <c r="AV231" s="116"/>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row>
    <row r="232" spans="1:77" ht="16.5" hidden="1" customHeight="1" x14ac:dyDescent="0.25">
      <c r="A232" s="638">
        <v>8</v>
      </c>
      <c r="B232" s="638" t="str">
        <f>IF(Matriz_de_Riesgos!N25="Gestión",Matriz_de_Riesgos!I25,IF(Matriz_de_Riesgos!N25="Corrupción_O_LA_FT","No valorar",""))</f>
        <v>No valorar</v>
      </c>
      <c r="C232" s="638"/>
      <c r="D232" s="670"/>
      <c r="E232" s="463" t="str">
        <f>IF(OR(C232=Hoja1!$C$17,D232=Hoja1!$D$17),Hoja1!$B$17,IF(OR(C232=Hoja1!$C$16,D232=Hoja1!$D$16),Hoja1!$B$16,IF(OR(C232=Hoja1!$C$15,D232=Hoja1!$D$15),Hoja1!$B$15,IF(OR(C232=Hoja1!$C$14,D232=Hoja1!$D$14),Hoja1!$B$14,IF(OR(C232=Hoja1!$C$13,D232=Hoja1!$D$13),Hoja1!$B$13,"")))))</f>
        <v/>
      </c>
      <c r="F232" s="108"/>
      <c r="G232" s="108"/>
      <c r="H232" s="109"/>
      <c r="I232" s="109"/>
      <c r="J232" s="109"/>
      <c r="K232" s="109"/>
      <c r="L232" s="105"/>
      <c r="M232" s="105"/>
      <c r="N232" s="105"/>
      <c r="O232" s="105"/>
      <c r="P232" s="105"/>
      <c r="Q232" s="106"/>
      <c r="R232" s="105"/>
      <c r="S232" s="105"/>
      <c r="T232" s="105"/>
      <c r="U232" s="105"/>
      <c r="V232" s="105"/>
      <c r="W232" s="107"/>
      <c r="X232" s="105"/>
      <c r="Y232" s="105"/>
      <c r="Z232" s="287"/>
      <c r="AA232" s="105"/>
      <c r="AB232" s="114"/>
      <c r="AC232" s="105"/>
      <c r="AD232" s="128"/>
      <c r="AE232" s="112"/>
      <c r="AF232" s="112"/>
      <c r="AG232" s="112"/>
      <c r="AH232" s="112"/>
      <c r="AI232" s="112"/>
      <c r="AJ232" s="112"/>
      <c r="AK232" s="145"/>
      <c r="AL232" s="145"/>
      <c r="AM232" s="145"/>
      <c r="AN232" s="103"/>
      <c r="AO232" s="103"/>
      <c r="AP232" s="103"/>
      <c r="AQ232" s="103"/>
      <c r="AR232" s="116"/>
      <c r="AS232" s="116"/>
      <c r="AT232" s="325"/>
      <c r="AU232" s="290"/>
      <c r="AV232" s="116"/>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row>
    <row r="233" spans="1:77" ht="16.5" hidden="1" customHeight="1" x14ac:dyDescent="0.25">
      <c r="A233" s="489"/>
      <c r="B233" s="489"/>
      <c r="C233" s="489"/>
      <c r="D233" s="522"/>
      <c r="E233" s="525"/>
      <c r="F233" s="108"/>
      <c r="G233" s="108"/>
      <c r="H233" s="109"/>
      <c r="I233" s="109"/>
      <c r="J233" s="109"/>
      <c r="K233" s="109"/>
      <c r="L233" s="105"/>
      <c r="M233" s="105"/>
      <c r="N233" s="105"/>
      <c r="O233" s="105"/>
      <c r="P233" s="105"/>
      <c r="Q233" s="106"/>
      <c r="R233" s="105"/>
      <c r="S233" s="105"/>
      <c r="T233" s="105"/>
      <c r="U233" s="105"/>
      <c r="V233" s="105"/>
      <c r="W233" s="107"/>
      <c r="X233" s="105"/>
      <c r="Y233" s="105"/>
      <c r="Z233" s="287"/>
      <c r="AA233" s="105"/>
      <c r="AB233" s="114"/>
      <c r="AC233" s="105"/>
      <c r="AD233" s="128"/>
      <c r="AE233" s="112"/>
      <c r="AF233" s="112"/>
      <c r="AG233" s="112"/>
      <c r="AH233" s="112"/>
      <c r="AI233" s="112"/>
      <c r="AJ233" s="112"/>
      <c r="AK233" s="145"/>
      <c r="AL233" s="145"/>
      <c r="AM233" s="145"/>
      <c r="AN233" s="103"/>
      <c r="AO233" s="103"/>
      <c r="AP233" s="103"/>
      <c r="AQ233" s="103"/>
      <c r="AR233" s="116"/>
      <c r="AS233" s="116"/>
      <c r="AT233" s="325"/>
      <c r="AU233" s="290"/>
      <c r="AV233" s="116"/>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row>
    <row r="234" spans="1:77" ht="16.5" hidden="1" customHeight="1" x14ac:dyDescent="0.25">
      <c r="A234" s="489"/>
      <c r="B234" s="489"/>
      <c r="C234" s="489"/>
      <c r="D234" s="522"/>
      <c r="E234" s="525"/>
      <c r="F234" s="108"/>
      <c r="G234" s="108"/>
      <c r="H234" s="109"/>
      <c r="I234" s="109"/>
      <c r="J234" s="109"/>
      <c r="K234" s="109"/>
      <c r="L234" s="105"/>
      <c r="M234" s="105"/>
      <c r="N234" s="105"/>
      <c r="O234" s="105"/>
      <c r="P234" s="105"/>
      <c r="Q234" s="106"/>
      <c r="R234" s="105"/>
      <c r="S234" s="105"/>
      <c r="T234" s="105"/>
      <c r="U234" s="105"/>
      <c r="V234" s="105"/>
      <c r="W234" s="107"/>
      <c r="X234" s="105"/>
      <c r="Y234" s="105"/>
      <c r="Z234" s="287"/>
      <c r="AA234" s="105"/>
      <c r="AB234" s="114"/>
      <c r="AC234" s="105"/>
      <c r="AD234" s="128"/>
      <c r="AE234" s="112"/>
      <c r="AF234" s="112"/>
      <c r="AG234" s="112"/>
      <c r="AH234" s="112"/>
      <c r="AI234" s="112"/>
      <c r="AJ234" s="112"/>
      <c r="AK234" s="145"/>
      <c r="AL234" s="145"/>
      <c r="AM234" s="145"/>
      <c r="AN234" s="103"/>
      <c r="AO234" s="103"/>
      <c r="AP234" s="103"/>
      <c r="AQ234" s="103"/>
      <c r="AR234" s="116"/>
      <c r="AS234" s="116"/>
      <c r="AT234" s="325"/>
      <c r="AU234" s="290"/>
      <c r="AV234" s="116"/>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row>
    <row r="235" spans="1:77" ht="16.5" hidden="1" customHeight="1" x14ac:dyDescent="0.25">
      <c r="A235" s="489"/>
      <c r="B235" s="489"/>
      <c r="C235" s="489"/>
      <c r="D235" s="522"/>
      <c r="E235" s="525"/>
      <c r="F235" s="108"/>
      <c r="G235" s="108"/>
      <c r="H235" s="109"/>
      <c r="I235" s="109"/>
      <c r="J235" s="109"/>
      <c r="K235" s="109"/>
      <c r="L235" s="105"/>
      <c r="M235" s="105"/>
      <c r="N235" s="105"/>
      <c r="O235" s="105"/>
      <c r="P235" s="105"/>
      <c r="Q235" s="106"/>
      <c r="R235" s="105"/>
      <c r="S235" s="105"/>
      <c r="T235" s="105"/>
      <c r="U235" s="105"/>
      <c r="V235" s="105"/>
      <c r="W235" s="107"/>
      <c r="X235" s="105"/>
      <c r="Y235" s="105"/>
      <c r="Z235" s="287"/>
      <c r="AA235" s="105"/>
      <c r="AB235" s="114"/>
      <c r="AC235" s="105"/>
      <c r="AD235" s="128"/>
      <c r="AE235" s="112"/>
      <c r="AF235" s="112"/>
      <c r="AG235" s="112"/>
      <c r="AH235" s="112"/>
      <c r="AI235" s="112"/>
      <c r="AJ235" s="112"/>
      <c r="AK235" s="145"/>
      <c r="AL235" s="145"/>
      <c r="AM235" s="145"/>
      <c r="AN235" s="103"/>
      <c r="AO235" s="103"/>
      <c r="AP235" s="103"/>
      <c r="AQ235" s="103"/>
      <c r="AR235" s="116"/>
      <c r="AS235" s="116"/>
      <c r="AT235" s="325"/>
      <c r="AU235" s="290"/>
      <c r="AV235" s="116"/>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row>
    <row r="236" spans="1:77" ht="16.5" hidden="1" customHeight="1" thickBot="1" x14ac:dyDescent="0.3">
      <c r="A236" s="490"/>
      <c r="B236" s="490"/>
      <c r="C236" s="490"/>
      <c r="D236" s="523"/>
      <c r="E236" s="526"/>
      <c r="F236" s="108"/>
      <c r="G236" s="108"/>
      <c r="H236" s="109"/>
      <c r="I236" s="109"/>
      <c r="J236" s="109"/>
      <c r="K236" s="109"/>
      <c r="L236" s="105"/>
      <c r="M236" s="105"/>
      <c r="N236" s="105"/>
      <c r="O236" s="105"/>
      <c r="P236" s="105"/>
      <c r="Q236" s="106"/>
      <c r="R236" s="105"/>
      <c r="S236" s="105"/>
      <c r="T236" s="105"/>
      <c r="U236" s="105"/>
      <c r="V236" s="105"/>
      <c r="W236" s="107"/>
      <c r="X236" s="105"/>
      <c r="Y236" s="105"/>
      <c r="Z236" s="287"/>
      <c r="AA236" s="105"/>
      <c r="AB236" s="114"/>
      <c r="AC236" s="105"/>
      <c r="AD236" s="128"/>
      <c r="AE236" s="112"/>
      <c r="AF236" s="112"/>
      <c r="AG236" s="112"/>
      <c r="AH236" s="112"/>
      <c r="AI236" s="112"/>
      <c r="AJ236" s="112"/>
      <c r="AK236" s="145"/>
      <c r="AL236" s="145"/>
      <c r="AM236" s="145"/>
      <c r="AN236" s="103"/>
      <c r="AO236" s="103"/>
      <c r="AP236" s="103"/>
      <c r="AQ236" s="103"/>
      <c r="AR236" s="116"/>
      <c r="AS236" s="116"/>
      <c r="AT236" s="325"/>
      <c r="AU236" s="290"/>
      <c r="AV236" s="116"/>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row>
    <row r="237" spans="1:77" ht="16.5" hidden="1" customHeight="1" x14ac:dyDescent="0.25">
      <c r="A237" s="638">
        <v>9</v>
      </c>
      <c r="B237" s="638" t="str">
        <f>IF(Matriz_de_Riesgos!N26="Gestión",Matriz_de_Riesgos!I26,IF(Matriz_de_Riesgos!N26="Corrupción_O_LA_FT","No valorar",""))</f>
        <v>No valorar</v>
      </c>
      <c r="C237" s="638"/>
      <c r="D237" s="670"/>
      <c r="E237" s="463" t="str">
        <f>IF(OR(C237=Hoja1!$C$17,D237=Hoja1!$D$17),Hoja1!$B$17,IF(OR(C237=Hoja1!$C$16,D237=Hoja1!$D$16),Hoja1!$B$16,IF(OR(C237=Hoja1!$C$15,D237=Hoja1!$D$15),Hoja1!$B$15,IF(OR(C237=Hoja1!$C$14,D237=Hoja1!$D$14),Hoja1!$B$14,IF(OR(C237=Hoja1!$C$13,D237=Hoja1!$D$13),Hoja1!$B$13,"")))))</f>
        <v/>
      </c>
      <c r="F237" s="108"/>
      <c r="G237" s="108"/>
      <c r="H237" s="109"/>
      <c r="I237" s="109"/>
      <c r="J237" s="109"/>
      <c r="K237" s="109"/>
      <c r="L237" s="105"/>
      <c r="M237" s="105"/>
      <c r="N237" s="105"/>
      <c r="O237" s="105"/>
      <c r="P237" s="105"/>
      <c r="Q237" s="106"/>
      <c r="R237" s="105"/>
      <c r="S237" s="105"/>
      <c r="T237" s="105"/>
      <c r="U237" s="105"/>
      <c r="V237" s="105"/>
      <c r="W237" s="107"/>
      <c r="X237" s="105"/>
      <c r="Y237" s="105"/>
      <c r="Z237" s="287"/>
      <c r="AA237" s="105"/>
      <c r="AB237" s="114"/>
      <c r="AC237" s="105"/>
      <c r="AD237" s="128"/>
      <c r="AE237" s="112"/>
      <c r="AF237" s="112"/>
      <c r="AG237" s="112"/>
      <c r="AH237" s="112"/>
      <c r="AI237" s="112"/>
      <c r="AJ237" s="112"/>
      <c r="AK237" s="145"/>
      <c r="AL237" s="145"/>
      <c r="AM237" s="145"/>
      <c r="AN237" s="103"/>
      <c r="AO237" s="103"/>
      <c r="AP237" s="103"/>
      <c r="AQ237" s="103"/>
      <c r="AR237" s="116"/>
      <c r="AS237" s="116"/>
      <c r="AT237" s="325"/>
      <c r="AU237" s="290"/>
      <c r="AV237" s="116"/>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row>
    <row r="238" spans="1:77" ht="16.5" hidden="1" customHeight="1" x14ac:dyDescent="0.25">
      <c r="A238" s="489"/>
      <c r="B238" s="489"/>
      <c r="C238" s="489"/>
      <c r="D238" s="522"/>
      <c r="E238" s="525"/>
      <c r="F238" s="108"/>
      <c r="G238" s="108"/>
      <c r="H238" s="109"/>
      <c r="I238" s="109"/>
      <c r="J238" s="109"/>
      <c r="K238" s="109"/>
      <c r="L238" s="105"/>
      <c r="M238" s="105"/>
      <c r="N238" s="105"/>
      <c r="O238" s="105"/>
      <c r="P238" s="105"/>
      <c r="Q238" s="106"/>
      <c r="R238" s="105"/>
      <c r="S238" s="105"/>
      <c r="T238" s="105"/>
      <c r="U238" s="105"/>
      <c r="V238" s="105"/>
      <c r="W238" s="107"/>
      <c r="X238" s="105"/>
      <c r="Y238" s="105"/>
      <c r="Z238" s="287"/>
      <c r="AA238" s="105"/>
      <c r="AB238" s="114"/>
      <c r="AC238" s="105"/>
      <c r="AD238" s="128"/>
      <c r="AE238" s="112"/>
      <c r="AF238" s="112"/>
      <c r="AG238" s="112"/>
      <c r="AH238" s="112"/>
      <c r="AI238" s="112"/>
      <c r="AJ238" s="112"/>
      <c r="AK238" s="145"/>
      <c r="AL238" s="145"/>
      <c r="AM238" s="145"/>
      <c r="AN238" s="103"/>
      <c r="AO238" s="103"/>
      <c r="AP238" s="103"/>
      <c r="AQ238" s="103"/>
      <c r="AR238" s="116"/>
      <c r="AS238" s="116"/>
      <c r="AT238" s="325"/>
      <c r="AU238" s="290"/>
      <c r="AV238" s="116"/>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row>
    <row r="239" spans="1:77" ht="16.5" hidden="1" customHeight="1" x14ac:dyDescent="0.25">
      <c r="A239" s="489"/>
      <c r="B239" s="489"/>
      <c r="C239" s="489"/>
      <c r="D239" s="522"/>
      <c r="E239" s="525"/>
      <c r="F239" s="108"/>
      <c r="G239" s="108"/>
      <c r="H239" s="109"/>
      <c r="I239" s="109"/>
      <c r="J239" s="109"/>
      <c r="K239" s="109"/>
      <c r="L239" s="105"/>
      <c r="M239" s="105"/>
      <c r="N239" s="105"/>
      <c r="O239" s="105"/>
      <c r="P239" s="105"/>
      <c r="Q239" s="106"/>
      <c r="R239" s="105"/>
      <c r="S239" s="105"/>
      <c r="T239" s="105"/>
      <c r="U239" s="105"/>
      <c r="V239" s="105"/>
      <c r="W239" s="107"/>
      <c r="X239" s="105"/>
      <c r="Y239" s="105"/>
      <c r="Z239" s="287"/>
      <c r="AA239" s="105"/>
      <c r="AB239" s="114"/>
      <c r="AC239" s="105"/>
      <c r="AD239" s="128"/>
      <c r="AE239" s="112"/>
      <c r="AF239" s="112"/>
      <c r="AG239" s="112"/>
      <c r="AH239" s="112"/>
      <c r="AI239" s="112"/>
      <c r="AJ239" s="112"/>
      <c r="AK239" s="145"/>
      <c r="AL239" s="145"/>
      <c r="AM239" s="145"/>
      <c r="AN239" s="103"/>
      <c r="AO239" s="103"/>
      <c r="AP239" s="103"/>
      <c r="AQ239" s="103"/>
      <c r="AR239" s="116"/>
      <c r="AS239" s="116"/>
      <c r="AT239" s="325"/>
      <c r="AU239" s="290"/>
      <c r="AV239" s="116"/>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row>
    <row r="240" spans="1:77" ht="16.5" hidden="1" customHeight="1" x14ac:dyDescent="0.25">
      <c r="A240" s="489"/>
      <c r="B240" s="489"/>
      <c r="C240" s="489"/>
      <c r="D240" s="522"/>
      <c r="E240" s="525"/>
      <c r="F240" s="108"/>
      <c r="G240" s="108"/>
      <c r="H240" s="109"/>
      <c r="I240" s="109"/>
      <c r="J240" s="109"/>
      <c r="K240" s="109"/>
      <c r="L240" s="105"/>
      <c r="M240" s="105"/>
      <c r="N240" s="105"/>
      <c r="O240" s="105"/>
      <c r="P240" s="105"/>
      <c r="Q240" s="106"/>
      <c r="R240" s="105"/>
      <c r="S240" s="105"/>
      <c r="T240" s="105"/>
      <c r="U240" s="105"/>
      <c r="V240" s="105"/>
      <c r="W240" s="107"/>
      <c r="X240" s="105"/>
      <c r="Y240" s="105"/>
      <c r="Z240" s="287"/>
      <c r="AA240" s="105"/>
      <c r="AB240" s="114"/>
      <c r="AC240" s="105"/>
      <c r="AD240" s="128"/>
      <c r="AE240" s="112"/>
      <c r="AF240" s="112"/>
      <c r="AG240" s="112"/>
      <c r="AH240" s="112"/>
      <c r="AI240" s="112"/>
      <c r="AJ240" s="112"/>
      <c r="AK240" s="145"/>
      <c r="AL240" s="145"/>
      <c r="AM240" s="145"/>
      <c r="AN240" s="103"/>
      <c r="AO240" s="103"/>
      <c r="AP240" s="103"/>
      <c r="AQ240" s="103"/>
      <c r="AR240" s="116"/>
      <c r="AS240" s="116"/>
      <c r="AT240" s="325"/>
      <c r="AU240" s="290"/>
      <c r="AV240" s="116"/>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row>
    <row r="241" spans="1:77" ht="16.5" hidden="1" customHeight="1" thickBot="1" x14ac:dyDescent="0.3">
      <c r="A241" s="490"/>
      <c r="B241" s="490"/>
      <c r="C241" s="490"/>
      <c r="D241" s="523"/>
      <c r="E241" s="526"/>
      <c r="F241" s="108"/>
      <c r="G241" s="108"/>
      <c r="H241" s="109"/>
      <c r="I241" s="109"/>
      <c r="J241" s="109"/>
      <c r="K241" s="109"/>
      <c r="L241" s="103"/>
      <c r="M241" s="103"/>
      <c r="N241" s="103"/>
      <c r="O241" s="103"/>
      <c r="P241" s="103"/>
      <c r="Q241" s="116"/>
      <c r="R241" s="103"/>
      <c r="S241" s="103"/>
      <c r="T241" s="103"/>
      <c r="U241" s="103"/>
      <c r="V241" s="103"/>
      <c r="W241" s="117"/>
      <c r="X241" s="103"/>
      <c r="Y241" s="103"/>
      <c r="Z241" s="288"/>
      <c r="AA241" s="103"/>
      <c r="AB241" s="218"/>
      <c r="AC241" s="103"/>
      <c r="AD241" s="222"/>
      <c r="AE241" s="124"/>
      <c r="AF241" s="124"/>
      <c r="AG241" s="124"/>
      <c r="AH241" s="124"/>
      <c r="AI241" s="124"/>
      <c r="AJ241" s="124"/>
      <c r="AK241" s="145"/>
      <c r="AL241" s="145"/>
      <c r="AM241" s="145"/>
      <c r="AN241" s="103"/>
      <c r="AO241" s="103"/>
      <c r="AP241" s="103"/>
      <c r="AQ241" s="103"/>
      <c r="AR241" s="116"/>
      <c r="AS241" s="116"/>
      <c r="AT241" s="325"/>
      <c r="AU241" s="290"/>
      <c r="AV241" s="116"/>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row>
    <row r="242" spans="1:77" ht="16.5" hidden="1" customHeight="1" x14ac:dyDescent="0.25">
      <c r="A242" s="638">
        <v>10</v>
      </c>
      <c r="B242" s="638" t="e">
        <f>IF(Matriz_de_Riesgos!#REF!="Gestión",Matriz_de_Riesgos!#REF!,IF(Matriz_de_Riesgos!#REF!="Corrupción_O_LA_FT","No valorar",""))</f>
        <v>#REF!</v>
      </c>
      <c r="C242" s="638"/>
      <c r="D242" s="670"/>
      <c r="E242" s="463" t="str">
        <f>IF(OR(C242=Hoja1!$C$17,D242=Hoja1!$D$17),Hoja1!$B$17,IF(OR(C242=Hoja1!$C$16,D242=Hoja1!$D$16),Hoja1!$B$16,IF(OR(C242=Hoja1!$C$15,D242=Hoja1!$D$15),Hoja1!$B$15,IF(OR(C242=Hoja1!$C$14,D242=Hoja1!$D$14),Hoja1!$B$14,IF(OR(C242=Hoja1!$C$13,D242=Hoja1!$D$13),Hoja1!$B$13,"")))))</f>
        <v/>
      </c>
      <c r="F242" s="108"/>
      <c r="G242" s="108"/>
      <c r="H242" s="109"/>
      <c r="I242" s="109"/>
      <c r="J242" s="109"/>
      <c r="K242" s="109"/>
      <c r="L242" s="103"/>
      <c r="M242" s="103"/>
      <c r="N242" s="103"/>
      <c r="O242" s="103"/>
      <c r="P242" s="103"/>
      <c r="Q242" s="116"/>
      <c r="R242" s="103"/>
      <c r="S242" s="103"/>
      <c r="T242" s="103"/>
      <c r="U242" s="103"/>
      <c r="V242" s="103"/>
      <c r="W242" s="117"/>
      <c r="X242" s="103"/>
      <c r="Y242" s="103"/>
      <c r="Z242" s="288"/>
      <c r="AA242" s="103"/>
      <c r="AB242" s="218"/>
      <c r="AC242" s="103"/>
      <c r="AD242" s="222"/>
      <c r="AE242" s="124"/>
      <c r="AF242" s="124"/>
      <c r="AG242" s="124"/>
      <c r="AH242" s="124"/>
      <c r="AI242" s="124"/>
      <c r="AJ242" s="124"/>
      <c r="AK242" s="145"/>
      <c r="AL242" s="145"/>
      <c r="AM242" s="145"/>
      <c r="AN242" s="103"/>
      <c r="AO242" s="103"/>
      <c r="AP242" s="103"/>
      <c r="AQ242" s="103"/>
      <c r="AR242" s="116"/>
      <c r="AS242" s="116"/>
      <c r="AT242" s="325"/>
      <c r="AU242" s="290"/>
      <c r="AV242" s="116"/>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row>
    <row r="243" spans="1:77" ht="16.5" hidden="1" customHeight="1" x14ac:dyDescent="0.25">
      <c r="A243" s="489"/>
      <c r="B243" s="489"/>
      <c r="C243" s="489"/>
      <c r="D243" s="522"/>
      <c r="E243" s="525"/>
      <c r="F243" s="108"/>
      <c r="G243" s="108"/>
      <c r="H243" s="109"/>
      <c r="I243" s="109"/>
      <c r="J243" s="109"/>
      <c r="K243" s="109"/>
      <c r="L243" s="103"/>
      <c r="M243" s="103"/>
      <c r="N243" s="103"/>
      <c r="O243" s="103"/>
      <c r="P243" s="103"/>
      <c r="Q243" s="116"/>
      <c r="R243" s="103"/>
      <c r="S243" s="103"/>
      <c r="T243" s="103"/>
      <c r="U243" s="103"/>
      <c r="V243" s="103"/>
      <c r="W243" s="117"/>
      <c r="X243" s="103"/>
      <c r="Y243" s="103"/>
      <c r="Z243" s="288"/>
      <c r="AA243" s="103"/>
      <c r="AB243" s="218"/>
      <c r="AC243" s="103"/>
      <c r="AD243" s="222"/>
      <c r="AE243" s="124"/>
      <c r="AF243" s="124"/>
      <c r="AG243" s="124"/>
      <c r="AH243" s="124"/>
      <c r="AI243" s="124"/>
      <c r="AJ243" s="124"/>
      <c r="AK243" s="145"/>
      <c r="AL243" s="145"/>
      <c r="AM243" s="145"/>
      <c r="AN243" s="103"/>
      <c r="AO243" s="103"/>
      <c r="AP243" s="103"/>
      <c r="AQ243" s="103"/>
      <c r="AR243" s="116"/>
      <c r="AS243" s="116"/>
      <c r="AT243" s="325"/>
      <c r="AU243" s="290"/>
      <c r="AV243" s="116"/>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row>
    <row r="244" spans="1:77" ht="16.5" hidden="1" customHeight="1" x14ac:dyDescent="0.25">
      <c r="A244" s="489"/>
      <c r="B244" s="489"/>
      <c r="C244" s="489"/>
      <c r="D244" s="522"/>
      <c r="E244" s="525"/>
      <c r="F244" s="108"/>
      <c r="G244" s="108"/>
      <c r="H244" s="109"/>
      <c r="I244" s="109"/>
      <c r="J244" s="109"/>
      <c r="K244" s="109"/>
      <c r="L244" s="103"/>
      <c r="M244" s="103"/>
      <c r="N244" s="103"/>
      <c r="O244" s="103"/>
      <c r="P244" s="103"/>
      <c r="Q244" s="116"/>
      <c r="R244" s="103"/>
      <c r="S244" s="103"/>
      <c r="T244" s="103"/>
      <c r="U244" s="103"/>
      <c r="V244" s="103"/>
      <c r="W244" s="117"/>
      <c r="X244" s="103"/>
      <c r="Y244" s="103"/>
      <c r="Z244" s="288"/>
      <c r="AA244" s="103"/>
      <c r="AB244" s="218"/>
      <c r="AC244" s="103"/>
      <c r="AD244" s="222"/>
      <c r="AE244" s="124"/>
      <c r="AF244" s="124"/>
      <c r="AG244" s="124"/>
      <c r="AH244" s="124"/>
      <c r="AI244" s="124"/>
      <c r="AJ244" s="124"/>
      <c r="AK244" s="145"/>
      <c r="AL244" s="145"/>
      <c r="AM244" s="145"/>
      <c r="AN244" s="103"/>
      <c r="AO244" s="103"/>
      <c r="AP244" s="103"/>
      <c r="AQ244" s="103"/>
      <c r="AR244" s="116"/>
      <c r="AS244" s="116"/>
      <c r="AT244" s="325"/>
      <c r="AU244" s="290"/>
      <c r="AV244" s="116"/>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row>
    <row r="245" spans="1:77" ht="16.5" hidden="1" customHeight="1" x14ac:dyDescent="0.25">
      <c r="A245" s="489"/>
      <c r="B245" s="489"/>
      <c r="C245" s="489"/>
      <c r="D245" s="522"/>
      <c r="E245" s="525"/>
      <c r="F245" s="108"/>
      <c r="G245" s="108"/>
      <c r="H245" s="109"/>
      <c r="I245" s="109"/>
      <c r="J245" s="109"/>
      <c r="K245" s="109"/>
      <c r="L245" s="103"/>
      <c r="M245" s="103"/>
      <c r="N245" s="103"/>
      <c r="O245" s="103"/>
      <c r="P245" s="103"/>
      <c r="Q245" s="116"/>
      <c r="R245" s="103"/>
      <c r="S245" s="103"/>
      <c r="T245" s="103"/>
      <c r="U245" s="103"/>
      <c r="V245" s="103"/>
      <c r="W245" s="117"/>
      <c r="X245" s="103"/>
      <c r="Y245" s="103"/>
      <c r="Z245" s="288"/>
      <c r="AA245" s="103"/>
      <c r="AB245" s="218"/>
      <c r="AC245" s="103"/>
      <c r="AD245" s="222"/>
      <c r="AE245" s="124"/>
      <c r="AF245" s="124"/>
      <c r="AG245" s="124"/>
      <c r="AH245" s="124"/>
      <c r="AI245" s="124"/>
      <c r="AJ245" s="124"/>
      <c r="AK245" s="145"/>
      <c r="AL245" s="145"/>
      <c r="AM245" s="145"/>
      <c r="AN245" s="103"/>
      <c r="AO245" s="103"/>
      <c r="AP245" s="103"/>
      <c r="AQ245" s="103"/>
      <c r="AR245" s="116"/>
      <c r="AS245" s="116"/>
      <c r="AT245" s="325"/>
      <c r="AU245" s="290"/>
      <c r="AV245" s="116"/>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row>
    <row r="246" spans="1:77" ht="16.5" hidden="1" customHeight="1" thickBot="1" x14ac:dyDescent="0.3">
      <c r="A246" s="490"/>
      <c r="B246" s="490"/>
      <c r="C246" s="490"/>
      <c r="D246" s="523"/>
      <c r="E246" s="526"/>
      <c r="F246" s="108"/>
      <c r="G246" s="108"/>
      <c r="H246" s="109"/>
      <c r="I246" s="109"/>
      <c r="J246" s="109"/>
      <c r="K246" s="109"/>
      <c r="L246" s="103"/>
      <c r="M246" s="103"/>
      <c r="N246" s="103"/>
      <c r="O246" s="103"/>
      <c r="P246" s="103"/>
      <c r="Q246" s="116"/>
      <c r="R246" s="103"/>
      <c r="S246" s="103"/>
      <c r="T246" s="103"/>
      <c r="U246" s="103"/>
      <c r="V246" s="103"/>
      <c r="W246" s="117"/>
      <c r="X246" s="103"/>
      <c r="Y246" s="103"/>
      <c r="Z246" s="288"/>
      <c r="AA246" s="103"/>
      <c r="AB246" s="218"/>
      <c r="AC246" s="103"/>
      <c r="AD246" s="222"/>
      <c r="AE246" s="124"/>
      <c r="AF246" s="124"/>
      <c r="AG246" s="124"/>
      <c r="AH246" s="124"/>
      <c r="AI246" s="124"/>
      <c r="AJ246" s="124"/>
      <c r="AK246" s="145"/>
      <c r="AL246" s="145"/>
      <c r="AM246" s="145"/>
      <c r="AN246" s="103"/>
      <c r="AO246" s="103"/>
      <c r="AP246" s="103"/>
      <c r="AQ246" s="103"/>
      <c r="AR246" s="116"/>
      <c r="AS246" s="116"/>
      <c r="AT246" s="325"/>
      <c r="AU246" s="290"/>
      <c r="AV246" s="116"/>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row>
    <row r="247" spans="1:77" ht="16.5" hidden="1" customHeight="1" x14ac:dyDescent="0.25">
      <c r="A247" s="638">
        <v>11</v>
      </c>
      <c r="B247" s="638" t="e">
        <f>IF(Matriz_de_Riesgos!#REF!="Gestión",Matriz_de_Riesgos!#REF!,IF(Matriz_de_Riesgos!#REF!="Corrupción_O_LA_FT","No valorar",""))</f>
        <v>#REF!</v>
      </c>
      <c r="C247" s="638"/>
      <c r="D247" s="670"/>
      <c r="E247" s="463" t="str">
        <f>IF(OR(C247=Hoja1!$C$17,D247=Hoja1!$D$17),Hoja1!$B$17,IF(OR(C247=Hoja1!$C$16,D247=Hoja1!$D$16),Hoja1!$B$16,IF(OR(C247=Hoja1!$C$15,D247=Hoja1!$D$15),Hoja1!$B$15,IF(OR(C247=Hoja1!$C$14,D247=Hoja1!$D$14),Hoja1!$B$14,IF(OR(C247=Hoja1!$C$13,D247=Hoja1!$D$13),Hoja1!$B$13,"")))))</f>
        <v/>
      </c>
      <c r="F247" s="108"/>
      <c r="G247" s="108"/>
      <c r="H247" s="109"/>
      <c r="I247" s="109"/>
      <c r="J247" s="109"/>
      <c r="K247" s="109"/>
      <c r="L247" s="103"/>
      <c r="M247" s="103"/>
      <c r="N247" s="103"/>
      <c r="O247" s="103"/>
      <c r="P247" s="103"/>
      <c r="Q247" s="116"/>
      <c r="R247" s="103"/>
      <c r="S247" s="103"/>
      <c r="T247" s="103"/>
      <c r="U247" s="103"/>
      <c r="V247" s="103"/>
      <c r="W247" s="117"/>
      <c r="X247" s="103"/>
      <c r="Y247" s="103"/>
      <c r="Z247" s="288"/>
      <c r="AA247" s="103"/>
      <c r="AB247" s="218"/>
      <c r="AC247" s="103"/>
      <c r="AD247" s="222"/>
      <c r="AE247" s="124"/>
      <c r="AF247" s="124"/>
      <c r="AG247" s="124"/>
      <c r="AH247" s="124"/>
      <c r="AI247" s="124"/>
      <c r="AJ247" s="124"/>
      <c r="AK247" s="145"/>
      <c r="AL247" s="145"/>
      <c r="AM247" s="145"/>
      <c r="AN247" s="103"/>
      <c r="AO247" s="103"/>
      <c r="AP247" s="103"/>
      <c r="AQ247" s="103"/>
      <c r="AR247" s="116"/>
      <c r="AS247" s="116"/>
      <c r="AT247" s="325"/>
      <c r="AU247" s="290"/>
      <c r="AV247" s="116"/>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row>
    <row r="248" spans="1:77" ht="16.5" hidden="1" customHeight="1" x14ac:dyDescent="0.25">
      <c r="A248" s="489"/>
      <c r="B248" s="489"/>
      <c r="C248" s="489"/>
      <c r="D248" s="522"/>
      <c r="E248" s="525"/>
      <c r="F248" s="108"/>
      <c r="G248" s="108"/>
      <c r="H248" s="109"/>
      <c r="I248" s="109"/>
      <c r="J248" s="109"/>
      <c r="K248" s="109"/>
      <c r="L248" s="103"/>
      <c r="M248" s="103"/>
      <c r="N248" s="103"/>
      <c r="O248" s="103"/>
      <c r="P248" s="103"/>
      <c r="Q248" s="116"/>
      <c r="R248" s="103"/>
      <c r="S248" s="103"/>
      <c r="T248" s="103"/>
      <c r="U248" s="103"/>
      <c r="V248" s="103"/>
      <c r="W248" s="117"/>
      <c r="X248" s="103"/>
      <c r="Y248" s="103"/>
      <c r="Z248" s="288"/>
      <c r="AA248" s="103"/>
      <c r="AB248" s="218"/>
      <c r="AC248" s="103"/>
      <c r="AD248" s="222"/>
      <c r="AE248" s="124"/>
      <c r="AF248" s="124"/>
      <c r="AG248" s="124"/>
      <c r="AH248" s="124"/>
      <c r="AI248" s="124"/>
      <c r="AJ248" s="124"/>
      <c r="AK248" s="145"/>
      <c r="AL248" s="145"/>
      <c r="AM248" s="145"/>
      <c r="AN248" s="103"/>
      <c r="AO248" s="103"/>
      <c r="AP248" s="103"/>
      <c r="AQ248" s="103"/>
      <c r="AR248" s="116"/>
      <c r="AS248" s="116"/>
      <c r="AT248" s="325"/>
      <c r="AU248" s="290"/>
      <c r="AV248" s="116"/>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row>
    <row r="249" spans="1:77" ht="16.5" hidden="1" customHeight="1" x14ac:dyDescent="0.25">
      <c r="A249" s="489"/>
      <c r="B249" s="489"/>
      <c r="C249" s="489"/>
      <c r="D249" s="522"/>
      <c r="E249" s="525"/>
      <c r="F249" s="108"/>
      <c r="G249" s="108"/>
      <c r="H249" s="109"/>
      <c r="I249" s="109"/>
      <c r="J249" s="109"/>
      <c r="K249" s="109"/>
      <c r="L249" s="103"/>
      <c r="M249" s="103"/>
      <c r="N249" s="103"/>
      <c r="O249" s="103"/>
      <c r="P249" s="103"/>
      <c r="Q249" s="116"/>
      <c r="R249" s="103"/>
      <c r="S249" s="103"/>
      <c r="T249" s="103"/>
      <c r="U249" s="103"/>
      <c r="V249" s="103"/>
      <c r="W249" s="117"/>
      <c r="X249" s="103"/>
      <c r="Y249" s="103"/>
      <c r="Z249" s="288"/>
      <c r="AA249" s="103"/>
      <c r="AB249" s="218"/>
      <c r="AC249" s="103"/>
      <c r="AD249" s="222"/>
      <c r="AE249" s="124"/>
      <c r="AF249" s="124"/>
      <c r="AG249" s="124"/>
      <c r="AH249" s="124"/>
      <c r="AI249" s="124"/>
      <c r="AJ249" s="124"/>
      <c r="AK249" s="145"/>
      <c r="AL249" s="145"/>
      <c r="AM249" s="145"/>
      <c r="AN249" s="103"/>
      <c r="AO249" s="103"/>
      <c r="AP249" s="103"/>
      <c r="AQ249" s="103"/>
      <c r="AR249" s="116"/>
      <c r="AS249" s="116"/>
      <c r="AT249" s="325"/>
      <c r="AU249" s="290"/>
      <c r="AV249" s="116"/>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row>
    <row r="250" spans="1:77" ht="16.5" hidden="1" customHeight="1" x14ac:dyDescent="0.25">
      <c r="A250" s="489"/>
      <c r="B250" s="489"/>
      <c r="C250" s="489"/>
      <c r="D250" s="522"/>
      <c r="E250" s="525"/>
      <c r="F250" s="108"/>
      <c r="G250" s="108"/>
      <c r="H250" s="109"/>
      <c r="I250" s="109"/>
      <c r="J250" s="109"/>
      <c r="K250" s="109"/>
      <c r="L250" s="103"/>
      <c r="M250" s="103"/>
      <c r="N250" s="103"/>
      <c r="O250" s="103"/>
      <c r="P250" s="103"/>
      <c r="Q250" s="116"/>
      <c r="R250" s="103"/>
      <c r="S250" s="103"/>
      <c r="T250" s="103"/>
      <c r="U250" s="103"/>
      <c r="V250" s="103"/>
      <c r="W250" s="117"/>
      <c r="X250" s="103"/>
      <c r="Y250" s="103"/>
      <c r="Z250" s="288"/>
      <c r="AA250" s="103"/>
      <c r="AB250" s="218"/>
      <c r="AC250" s="103"/>
      <c r="AD250" s="222"/>
      <c r="AE250" s="124"/>
      <c r="AF250" s="124"/>
      <c r="AG250" s="124"/>
      <c r="AH250" s="124"/>
      <c r="AI250" s="124"/>
      <c r="AJ250" s="124"/>
      <c r="AK250" s="145"/>
      <c r="AL250" s="145"/>
      <c r="AM250" s="145"/>
      <c r="AN250" s="103"/>
      <c r="AO250" s="103"/>
      <c r="AP250" s="103"/>
      <c r="AQ250" s="103"/>
      <c r="AR250" s="116"/>
      <c r="AS250" s="116"/>
      <c r="AT250" s="325"/>
      <c r="AU250" s="290"/>
      <c r="AV250" s="116"/>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row>
    <row r="251" spans="1:77" ht="16.5" hidden="1" customHeight="1" thickBot="1" x14ac:dyDescent="0.3">
      <c r="A251" s="490"/>
      <c r="B251" s="490"/>
      <c r="C251" s="490"/>
      <c r="D251" s="523"/>
      <c r="E251" s="526"/>
      <c r="F251" s="108"/>
      <c r="G251" s="108"/>
      <c r="H251" s="109"/>
      <c r="I251" s="109"/>
      <c r="J251" s="109"/>
      <c r="K251" s="109"/>
      <c r="L251" s="103"/>
      <c r="M251" s="103"/>
      <c r="N251" s="103"/>
      <c r="O251" s="103"/>
      <c r="P251" s="103"/>
      <c r="Q251" s="116"/>
      <c r="R251" s="103"/>
      <c r="S251" s="103"/>
      <c r="T251" s="103"/>
      <c r="U251" s="103"/>
      <c r="V251" s="103"/>
      <c r="W251" s="117"/>
      <c r="X251" s="103"/>
      <c r="Y251" s="103"/>
      <c r="Z251" s="288"/>
      <c r="AA251" s="103"/>
      <c r="AB251" s="218"/>
      <c r="AC251" s="103"/>
      <c r="AD251" s="222"/>
      <c r="AE251" s="124"/>
      <c r="AF251" s="124"/>
      <c r="AG251" s="124"/>
      <c r="AH251" s="124"/>
      <c r="AI251" s="124"/>
      <c r="AJ251" s="124"/>
      <c r="AK251" s="145"/>
      <c r="AL251" s="145"/>
      <c r="AM251" s="145"/>
      <c r="AN251" s="103"/>
      <c r="AO251" s="103"/>
      <c r="AP251" s="103"/>
      <c r="AQ251" s="103"/>
      <c r="AR251" s="116"/>
      <c r="AS251" s="116"/>
      <c r="AT251" s="325"/>
      <c r="AU251" s="290"/>
      <c r="AV251" s="116"/>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row>
    <row r="252" spans="1:77" ht="16.5" hidden="1" customHeight="1" x14ac:dyDescent="0.25">
      <c r="A252" s="638">
        <v>12</v>
      </c>
      <c r="B252" s="638" t="str">
        <f>IF(Matriz_de_Riesgos!N27="Gestión",Matriz_de_Riesgos!I27,IF(Matriz_de_Riesgos!N27="Corrupción_O_LA_FT","No valorar",""))</f>
        <v>No valorar</v>
      </c>
      <c r="C252" s="638"/>
      <c r="D252" s="670"/>
      <c r="E252" s="463" t="str">
        <f>IF(OR(C252=Hoja1!$C$17,D252=Hoja1!$D$17),Hoja1!$B$17,IF(OR(C252=Hoja1!$C$16,D252=Hoja1!$D$16),Hoja1!$B$16,IF(OR(C252=Hoja1!$C$15,D252=Hoja1!$D$15),Hoja1!$B$15,IF(OR(C252=Hoja1!$C$14,D252=Hoja1!$D$14),Hoja1!$B$14,IF(OR(C252=Hoja1!$C$13,D252=Hoja1!$D$13),Hoja1!$B$13,"")))))</f>
        <v/>
      </c>
      <c r="F252" s="108"/>
      <c r="G252" s="108"/>
      <c r="H252" s="109"/>
      <c r="I252" s="109"/>
      <c r="J252" s="109"/>
      <c r="K252" s="109"/>
      <c r="L252" s="103"/>
      <c r="M252" s="103"/>
      <c r="N252" s="103"/>
      <c r="O252" s="103"/>
      <c r="P252" s="103"/>
      <c r="Q252" s="116"/>
      <c r="R252" s="103"/>
      <c r="S252" s="103"/>
      <c r="T252" s="103"/>
      <c r="U252" s="103"/>
      <c r="V252" s="103"/>
      <c r="W252" s="117"/>
      <c r="X252" s="103"/>
      <c r="Y252" s="103"/>
      <c r="Z252" s="288"/>
      <c r="AA252" s="103"/>
      <c r="AB252" s="218"/>
      <c r="AC252" s="103"/>
      <c r="AD252" s="222"/>
      <c r="AE252" s="124"/>
      <c r="AF252" s="124"/>
      <c r="AG252" s="124"/>
      <c r="AH252" s="124"/>
      <c r="AI252" s="124"/>
      <c r="AJ252" s="124"/>
      <c r="AK252" s="145"/>
      <c r="AL252" s="145"/>
      <c r="AM252" s="145"/>
      <c r="AN252" s="103"/>
      <c r="AO252" s="103"/>
      <c r="AP252" s="103"/>
      <c r="AQ252" s="103"/>
      <c r="AR252" s="116"/>
      <c r="AS252" s="116"/>
      <c r="AT252" s="325"/>
      <c r="AU252" s="290"/>
      <c r="AV252" s="116"/>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row>
    <row r="253" spans="1:77" ht="16.5" hidden="1" customHeight="1" x14ac:dyDescent="0.25">
      <c r="A253" s="489"/>
      <c r="B253" s="489"/>
      <c r="C253" s="489"/>
      <c r="D253" s="522"/>
      <c r="E253" s="525"/>
      <c r="F253" s="108"/>
      <c r="G253" s="108"/>
      <c r="H253" s="109"/>
      <c r="I253" s="109"/>
      <c r="J253" s="109"/>
      <c r="K253" s="109"/>
      <c r="L253" s="103"/>
      <c r="M253" s="103"/>
      <c r="N253" s="103"/>
      <c r="O253" s="103"/>
      <c r="P253" s="103"/>
      <c r="Q253" s="116"/>
      <c r="R253" s="103"/>
      <c r="S253" s="103"/>
      <c r="T253" s="103"/>
      <c r="U253" s="103"/>
      <c r="V253" s="103"/>
      <c r="W253" s="117"/>
      <c r="X253" s="103"/>
      <c r="Y253" s="103"/>
      <c r="Z253" s="288"/>
      <c r="AA253" s="103"/>
      <c r="AB253" s="218"/>
      <c r="AC253" s="103"/>
      <c r="AD253" s="222"/>
      <c r="AE253" s="124"/>
      <c r="AF253" s="124"/>
      <c r="AG253" s="124"/>
      <c r="AH253" s="124"/>
      <c r="AI253" s="124"/>
      <c r="AJ253" s="124"/>
      <c r="AK253" s="145"/>
      <c r="AL253" s="145"/>
      <c r="AM253" s="145"/>
      <c r="AN253" s="103"/>
      <c r="AO253" s="103"/>
      <c r="AP253" s="103"/>
      <c r="AQ253" s="103"/>
      <c r="AR253" s="116"/>
      <c r="AS253" s="116"/>
      <c r="AT253" s="325"/>
      <c r="AU253" s="290"/>
      <c r="AV253" s="116"/>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row>
    <row r="254" spans="1:77" ht="16.5" hidden="1" customHeight="1" x14ac:dyDescent="0.25">
      <c r="A254" s="489"/>
      <c r="B254" s="489"/>
      <c r="C254" s="489"/>
      <c r="D254" s="522"/>
      <c r="E254" s="525"/>
      <c r="F254" s="108"/>
      <c r="G254" s="108"/>
      <c r="H254" s="109"/>
      <c r="I254" s="109"/>
      <c r="J254" s="109"/>
      <c r="K254" s="109"/>
      <c r="L254" s="103"/>
      <c r="M254" s="103"/>
      <c r="N254" s="103"/>
      <c r="O254" s="103"/>
      <c r="P254" s="103"/>
      <c r="Q254" s="116"/>
      <c r="R254" s="103"/>
      <c r="S254" s="103"/>
      <c r="T254" s="103"/>
      <c r="U254" s="103"/>
      <c r="V254" s="103"/>
      <c r="W254" s="117"/>
      <c r="X254" s="103"/>
      <c r="Y254" s="103"/>
      <c r="Z254" s="288"/>
      <c r="AA254" s="103"/>
      <c r="AB254" s="218"/>
      <c r="AC254" s="103"/>
      <c r="AD254" s="222"/>
      <c r="AE254" s="124"/>
      <c r="AF254" s="124"/>
      <c r="AG254" s="124"/>
      <c r="AH254" s="124"/>
      <c r="AI254" s="124"/>
      <c r="AJ254" s="124"/>
      <c r="AK254" s="145"/>
      <c r="AL254" s="145"/>
      <c r="AM254" s="145"/>
      <c r="AN254" s="103"/>
      <c r="AO254" s="103"/>
      <c r="AP254" s="103"/>
      <c r="AQ254" s="103"/>
      <c r="AR254" s="116"/>
      <c r="AS254" s="116"/>
      <c r="AT254" s="325"/>
      <c r="AU254" s="290"/>
      <c r="AV254" s="116"/>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row>
    <row r="255" spans="1:77" ht="16.5" hidden="1" customHeight="1" x14ac:dyDescent="0.25">
      <c r="A255" s="489"/>
      <c r="B255" s="489"/>
      <c r="C255" s="489"/>
      <c r="D255" s="522"/>
      <c r="E255" s="525"/>
      <c r="F255" s="108"/>
      <c r="G255" s="108"/>
      <c r="H255" s="109"/>
      <c r="I255" s="109"/>
      <c r="J255" s="109"/>
      <c r="K255" s="109"/>
      <c r="L255" s="103"/>
      <c r="M255" s="103"/>
      <c r="N255" s="103"/>
      <c r="O255" s="103"/>
      <c r="P255" s="103"/>
      <c r="Q255" s="116"/>
      <c r="R255" s="103"/>
      <c r="S255" s="103"/>
      <c r="T255" s="103"/>
      <c r="U255" s="103"/>
      <c r="V255" s="103"/>
      <c r="W255" s="117"/>
      <c r="X255" s="103"/>
      <c r="Y255" s="103"/>
      <c r="Z255" s="288"/>
      <c r="AA255" s="103"/>
      <c r="AB255" s="218"/>
      <c r="AC255" s="103"/>
      <c r="AD255" s="222"/>
      <c r="AE255" s="124"/>
      <c r="AF255" s="124"/>
      <c r="AG255" s="124"/>
      <c r="AH255" s="124"/>
      <c r="AI255" s="124"/>
      <c r="AJ255" s="124"/>
      <c r="AK255" s="145"/>
      <c r="AL255" s="145"/>
      <c r="AM255" s="145"/>
      <c r="AN255" s="103"/>
      <c r="AO255" s="103"/>
      <c r="AP255" s="103"/>
      <c r="AQ255" s="103"/>
      <c r="AR255" s="116"/>
      <c r="AS255" s="116"/>
      <c r="AT255" s="325"/>
      <c r="AU255" s="290"/>
      <c r="AV255" s="116"/>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row>
    <row r="256" spans="1:77" ht="16.5" hidden="1" customHeight="1" thickBot="1" x14ac:dyDescent="0.3">
      <c r="A256" s="490"/>
      <c r="B256" s="490"/>
      <c r="C256" s="490"/>
      <c r="D256" s="523"/>
      <c r="E256" s="526"/>
      <c r="F256" s="108"/>
      <c r="G256" s="108"/>
      <c r="H256" s="109"/>
      <c r="I256" s="109"/>
      <c r="J256" s="109"/>
      <c r="K256" s="109"/>
      <c r="L256" s="103"/>
      <c r="M256" s="103"/>
      <c r="N256" s="103"/>
      <c r="O256" s="103"/>
      <c r="P256" s="103"/>
      <c r="Q256" s="116"/>
      <c r="R256" s="103"/>
      <c r="S256" s="103"/>
      <c r="T256" s="103"/>
      <c r="U256" s="103"/>
      <c r="V256" s="103"/>
      <c r="W256" s="117"/>
      <c r="X256" s="103"/>
      <c r="Y256" s="103"/>
      <c r="Z256" s="288"/>
      <c r="AA256" s="103"/>
      <c r="AB256" s="218"/>
      <c r="AC256" s="103"/>
      <c r="AD256" s="222"/>
      <c r="AE256" s="124"/>
      <c r="AF256" s="124"/>
      <c r="AG256" s="124"/>
      <c r="AH256" s="124"/>
      <c r="AI256" s="124"/>
      <c r="AJ256" s="124"/>
      <c r="AK256" s="145"/>
      <c r="AL256" s="145"/>
      <c r="AM256" s="145"/>
      <c r="AN256" s="103"/>
      <c r="AO256" s="103"/>
      <c r="AP256" s="103"/>
      <c r="AQ256" s="103"/>
      <c r="AR256" s="116"/>
      <c r="AS256" s="116"/>
      <c r="AT256" s="325"/>
      <c r="AU256" s="290"/>
      <c r="AV256" s="116"/>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row>
    <row r="257" spans="1:77" ht="16.5" hidden="1" customHeight="1" x14ac:dyDescent="0.25">
      <c r="A257" s="638">
        <v>13</v>
      </c>
      <c r="B257" s="638" t="str">
        <f>IF(Matriz_de_Riesgos!N30="Gestión",Matriz_de_Riesgos!I30,IF(Matriz_de_Riesgos!N30="Corrupción_O_LA_FT","No valorar",""))</f>
        <v>No valorar</v>
      </c>
      <c r="C257" s="638"/>
      <c r="D257" s="670"/>
      <c r="E257" s="463" t="str">
        <f>IF(OR(C257=Hoja1!$C$17,D257=Hoja1!$D$17),Hoja1!$B$17,IF(OR(C257=Hoja1!$C$16,D257=Hoja1!$D$16),Hoja1!$B$16,IF(OR(C257=Hoja1!$C$15,D257=Hoja1!$D$15),Hoja1!$B$15,IF(OR(C257=Hoja1!$C$14,D257=Hoja1!$D$14),Hoja1!$B$14,IF(OR(C257=Hoja1!$C$13,D257=Hoja1!$D$13),Hoja1!$B$13,"")))))</f>
        <v/>
      </c>
      <c r="F257" s="108"/>
      <c r="G257" s="108"/>
      <c r="H257" s="109"/>
      <c r="I257" s="109"/>
      <c r="J257" s="109"/>
      <c r="K257" s="109"/>
      <c r="L257" s="103"/>
      <c r="M257" s="103"/>
      <c r="N257" s="103"/>
      <c r="O257" s="103"/>
      <c r="P257" s="103"/>
      <c r="Q257" s="116"/>
      <c r="R257" s="103"/>
      <c r="S257" s="103"/>
      <c r="T257" s="103"/>
      <c r="U257" s="103"/>
      <c r="V257" s="103"/>
      <c r="W257" s="117"/>
      <c r="X257" s="103"/>
      <c r="Y257" s="103"/>
      <c r="Z257" s="288"/>
      <c r="AA257" s="103"/>
      <c r="AB257" s="218"/>
      <c r="AC257" s="103"/>
      <c r="AD257" s="222"/>
      <c r="AE257" s="124"/>
      <c r="AF257" s="124"/>
      <c r="AG257" s="124"/>
      <c r="AH257" s="124"/>
      <c r="AI257" s="124"/>
      <c r="AJ257" s="124"/>
      <c r="AK257" s="145"/>
      <c r="AL257" s="145"/>
      <c r="AM257" s="145"/>
      <c r="AN257" s="103"/>
      <c r="AO257" s="103"/>
      <c r="AP257" s="103"/>
      <c r="AQ257" s="103"/>
      <c r="AR257" s="116"/>
      <c r="AS257" s="116"/>
      <c r="AT257" s="325"/>
      <c r="AU257" s="290"/>
      <c r="AV257" s="116"/>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row>
    <row r="258" spans="1:77" ht="16.5" hidden="1" customHeight="1" x14ac:dyDescent="0.25">
      <c r="A258" s="489"/>
      <c r="B258" s="489"/>
      <c r="C258" s="489"/>
      <c r="D258" s="522"/>
      <c r="E258" s="525"/>
      <c r="F258" s="108"/>
      <c r="G258" s="108"/>
      <c r="H258" s="109"/>
      <c r="I258" s="109"/>
      <c r="J258" s="109"/>
      <c r="K258" s="109"/>
      <c r="L258" s="103"/>
      <c r="M258" s="103"/>
      <c r="N258" s="103"/>
      <c r="O258" s="103"/>
      <c r="P258" s="103"/>
      <c r="Q258" s="116"/>
      <c r="R258" s="103"/>
      <c r="S258" s="103"/>
      <c r="T258" s="103"/>
      <c r="U258" s="103"/>
      <c r="V258" s="103"/>
      <c r="W258" s="117"/>
      <c r="X258" s="103"/>
      <c r="Y258" s="103"/>
      <c r="Z258" s="288"/>
      <c r="AA258" s="103"/>
      <c r="AB258" s="218"/>
      <c r="AC258" s="103"/>
      <c r="AD258" s="222"/>
      <c r="AE258" s="124"/>
      <c r="AF258" s="124"/>
      <c r="AG258" s="124"/>
      <c r="AH258" s="124"/>
      <c r="AI258" s="124"/>
      <c r="AJ258" s="124"/>
      <c r="AK258" s="145"/>
      <c r="AL258" s="145"/>
      <c r="AM258" s="145"/>
      <c r="AN258" s="103"/>
      <c r="AO258" s="103"/>
      <c r="AP258" s="103"/>
      <c r="AQ258" s="103"/>
      <c r="AR258" s="116"/>
      <c r="AS258" s="116"/>
      <c r="AT258" s="325"/>
      <c r="AU258" s="290"/>
      <c r="AV258" s="116"/>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row>
    <row r="259" spans="1:77" ht="16.5" hidden="1" customHeight="1" x14ac:dyDescent="0.25">
      <c r="A259" s="489"/>
      <c r="B259" s="489"/>
      <c r="C259" s="489"/>
      <c r="D259" s="522"/>
      <c r="E259" s="525"/>
      <c r="F259" s="108"/>
      <c r="G259" s="108"/>
      <c r="H259" s="109"/>
      <c r="I259" s="109"/>
      <c r="J259" s="109"/>
      <c r="K259" s="109"/>
      <c r="L259" s="103"/>
      <c r="M259" s="103"/>
      <c r="N259" s="103"/>
      <c r="O259" s="103"/>
      <c r="P259" s="103"/>
      <c r="Q259" s="116"/>
      <c r="R259" s="103"/>
      <c r="S259" s="103"/>
      <c r="T259" s="103"/>
      <c r="U259" s="103"/>
      <c r="V259" s="103"/>
      <c r="W259" s="117"/>
      <c r="X259" s="103"/>
      <c r="Y259" s="103"/>
      <c r="Z259" s="288"/>
      <c r="AA259" s="103"/>
      <c r="AB259" s="218"/>
      <c r="AC259" s="103"/>
      <c r="AD259" s="222"/>
      <c r="AE259" s="124"/>
      <c r="AF259" s="124"/>
      <c r="AG259" s="124"/>
      <c r="AH259" s="124"/>
      <c r="AI259" s="124"/>
      <c r="AJ259" s="124"/>
      <c r="AK259" s="145"/>
      <c r="AL259" s="145"/>
      <c r="AM259" s="145"/>
      <c r="AN259" s="103"/>
      <c r="AO259" s="103"/>
      <c r="AP259" s="103"/>
      <c r="AQ259" s="103"/>
      <c r="AR259" s="116"/>
      <c r="AS259" s="116"/>
      <c r="AT259" s="325"/>
      <c r="AU259" s="290"/>
      <c r="AV259" s="116"/>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row>
    <row r="260" spans="1:77" ht="16.5" hidden="1" customHeight="1" x14ac:dyDescent="0.25">
      <c r="A260" s="489"/>
      <c r="B260" s="489"/>
      <c r="C260" s="489"/>
      <c r="D260" s="522"/>
      <c r="E260" s="525"/>
      <c r="F260" s="108"/>
      <c r="G260" s="108"/>
      <c r="H260" s="109"/>
      <c r="I260" s="109"/>
      <c r="J260" s="109"/>
      <c r="K260" s="109"/>
      <c r="L260" s="103"/>
      <c r="M260" s="103"/>
      <c r="N260" s="103"/>
      <c r="O260" s="103"/>
      <c r="P260" s="103"/>
      <c r="Q260" s="116"/>
      <c r="R260" s="103"/>
      <c r="S260" s="103"/>
      <c r="T260" s="103"/>
      <c r="U260" s="103"/>
      <c r="V260" s="103"/>
      <c r="W260" s="117"/>
      <c r="X260" s="103"/>
      <c r="Y260" s="103"/>
      <c r="Z260" s="288"/>
      <c r="AA260" s="103"/>
      <c r="AB260" s="218"/>
      <c r="AC260" s="103"/>
      <c r="AD260" s="222"/>
      <c r="AE260" s="124"/>
      <c r="AF260" s="124"/>
      <c r="AG260" s="124"/>
      <c r="AH260" s="124"/>
      <c r="AI260" s="124"/>
      <c r="AJ260" s="124"/>
      <c r="AK260" s="145"/>
      <c r="AL260" s="145"/>
      <c r="AM260" s="145"/>
      <c r="AN260" s="103"/>
      <c r="AO260" s="103"/>
      <c r="AP260" s="103"/>
      <c r="AQ260" s="103"/>
      <c r="AR260" s="116"/>
      <c r="AS260" s="116"/>
      <c r="AT260" s="325"/>
      <c r="AU260" s="290"/>
      <c r="AV260" s="116"/>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row>
    <row r="261" spans="1:77" ht="16.5" hidden="1" customHeight="1" thickBot="1" x14ac:dyDescent="0.3">
      <c r="A261" s="490"/>
      <c r="B261" s="490"/>
      <c r="C261" s="490"/>
      <c r="D261" s="523"/>
      <c r="E261" s="526"/>
      <c r="F261" s="108"/>
      <c r="G261" s="108"/>
      <c r="H261" s="109"/>
      <c r="I261" s="109"/>
      <c r="J261" s="109"/>
      <c r="K261" s="109"/>
      <c r="L261" s="103"/>
      <c r="M261" s="103"/>
      <c r="N261" s="103"/>
      <c r="O261" s="103"/>
      <c r="P261" s="103"/>
      <c r="Q261" s="116"/>
      <c r="R261" s="103"/>
      <c r="S261" s="103"/>
      <c r="T261" s="103"/>
      <c r="U261" s="103"/>
      <c r="V261" s="103"/>
      <c r="W261" s="117"/>
      <c r="X261" s="103"/>
      <c r="Y261" s="103"/>
      <c r="Z261" s="288"/>
      <c r="AA261" s="103"/>
      <c r="AB261" s="218"/>
      <c r="AC261" s="103"/>
      <c r="AD261" s="222"/>
      <c r="AE261" s="124"/>
      <c r="AF261" s="124"/>
      <c r="AG261" s="124"/>
      <c r="AH261" s="124"/>
      <c r="AI261" s="124"/>
      <c r="AJ261" s="124"/>
      <c r="AK261" s="145"/>
      <c r="AL261" s="145"/>
      <c r="AM261" s="145"/>
      <c r="AN261" s="103"/>
      <c r="AO261" s="103"/>
      <c r="AP261" s="103"/>
      <c r="AQ261" s="103"/>
      <c r="AR261" s="116"/>
      <c r="AS261" s="116"/>
      <c r="AT261" s="325"/>
      <c r="AU261" s="290"/>
      <c r="AV261" s="116"/>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row>
    <row r="262" spans="1:77" ht="16.5" hidden="1" customHeight="1" x14ac:dyDescent="0.25">
      <c r="A262" s="638">
        <v>14</v>
      </c>
      <c r="B262" s="638" t="str">
        <f>IF(Matriz_de_Riesgos!N32="Gestión",Matriz_de_Riesgos!I32,IF(Matriz_de_Riesgos!N32="Corrupción_O_LA_FT","No valorar",""))</f>
        <v>No valorar</v>
      </c>
      <c r="C262" s="638"/>
      <c r="D262" s="670"/>
      <c r="E262" s="463" t="str">
        <f>IF(OR(C262=Hoja1!$C$17,D262=Hoja1!$D$17),Hoja1!$B$17,IF(OR(C262=Hoja1!$C$16,D262=Hoja1!$D$16),Hoja1!$B$16,IF(OR(C262=Hoja1!$C$15,D262=Hoja1!$D$15),Hoja1!$B$15,IF(OR(C262=Hoja1!$C$14,D262=Hoja1!$D$14),Hoja1!$B$14,IF(OR(C262=Hoja1!$C$13,D262=Hoja1!$D$13),Hoja1!$B$13,"")))))</f>
        <v/>
      </c>
      <c r="F262" s="108"/>
      <c r="G262" s="108"/>
      <c r="H262" s="109"/>
      <c r="I262" s="109"/>
      <c r="J262" s="109"/>
      <c r="K262" s="109"/>
      <c r="L262" s="103"/>
      <c r="M262" s="103"/>
      <c r="N262" s="103"/>
      <c r="O262" s="103"/>
      <c r="P262" s="103"/>
      <c r="Q262" s="116"/>
      <c r="R262" s="103"/>
      <c r="S262" s="103"/>
      <c r="T262" s="103"/>
      <c r="U262" s="103"/>
      <c r="V262" s="103"/>
      <c r="W262" s="117"/>
      <c r="X262" s="103"/>
      <c r="Y262" s="103"/>
      <c r="Z262" s="288"/>
      <c r="AA262" s="103"/>
      <c r="AB262" s="218"/>
      <c r="AC262" s="103"/>
      <c r="AD262" s="222"/>
      <c r="AE262" s="124"/>
      <c r="AF262" s="124"/>
      <c r="AG262" s="124"/>
      <c r="AH262" s="124"/>
      <c r="AI262" s="124"/>
      <c r="AJ262" s="124"/>
      <c r="AK262" s="145"/>
      <c r="AL262" s="145"/>
      <c r="AM262" s="145"/>
      <c r="AN262" s="103"/>
      <c r="AO262" s="103"/>
      <c r="AP262" s="103"/>
      <c r="AQ262" s="103"/>
      <c r="AR262" s="116"/>
      <c r="AS262" s="116"/>
      <c r="AT262" s="325"/>
      <c r="AU262" s="290"/>
      <c r="AV262" s="116"/>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row>
    <row r="263" spans="1:77" ht="16.5" hidden="1" customHeight="1" x14ac:dyDescent="0.25">
      <c r="A263" s="489"/>
      <c r="B263" s="489"/>
      <c r="C263" s="489"/>
      <c r="D263" s="522"/>
      <c r="E263" s="525"/>
      <c r="F263" s="108"/>
      <c r="G263" s="108"/>
      <c r="H263" s="109"/>
      <c r="I263" s="109"/>
      <c r="J263" s="109"/>
      <c r="K263" s="109"/>
      <c r="L263" s="103"/>
      <c r="M263" s="103"/>
      <c r="N263" s="103"/>
      <c r="O263" s="103"/>
      <c r="P263" s="103"/>
      <c r="Q263" s="116"/>
      <c r="R263" s="103"/>
      <c r="S263" s="103"/>
      <c r="T263" s="103"/>
      <c r="U263" s="103"/>
      <c r="V263" s="103"/>
      <c r="W263" s="117"/>
      <c r="X263" s="103"/>
      <c r="Y263" s="103"/>
      <c r="Z263" s="288"/>
      <c r="AA263" s="103"/>
      <c r="AB263" s="218"/>
      <c r="AC263" s="103"/>
      <c r="AD263" s="222"/>
      <c r="AE263" s="124"/>
      <c r="AF263" s="124"/>
      <c r="AG263" s="124"/>
      <c r="AH263" s="124"/>
      <c r="AI263" s="124"/>
      <c r="AJ263" s="124"/>
      <c r="AK263" s="145"/>
      <c r="AL263" s="145"/>
      <c r="AM263" s="145"/>
      <c r="AN263" s="103"/>
      <c r="AO263" s="103"/>
      <c r="AP263" s="103"/>
      <c r="AQ263" s="103"/>
      <c r="AR263" s="116"/>
      <c r="AS263" s="116"/>
      <c r="AT263" s="325"/>
      <c r="AU263" s="290"/>
      <c r="AV263" s="116"/>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row>
    <row r="264" spans="1:77" ht="16.5" hidden="1" customHeight="1" x14ac:dyDescent="0.25">
      <c r="A264" s="489"/>
      <c r="B264" s="489"/>
      <c r="C264" s="489"/>
      <c r="D264" s="522"/>
      <c r="E264" s="525"/>
      <c r="F264" s="108"/>
      <c r="G264" s="108"/>
      <c r="H264" s="109"/>
      <c r="I264" s="109"/>
      <c r="J264" s="109"/>
      <c r="K264" s="109"/>
      <c r="L264" s="103"/>
      <c r="M264" s="103"/>
      <c r="N264" s="103"/>
      <c r="O264" s="103"/>
      <c r="P264" s="103"/>
      <c r="Q264" s="116"/>
      <c r="R264" s="103"/>
      <c r="S264" s="103"/>
      <c r="T264" s="103"/>
      <c r="U264" s="103"/>
      <c r="V264" s="103"/>
      <c r="W264" s="117"/>
      <c r="X264" s="103"/>
      <c r="Y264" s="103"/>
      <c r="Z264" s="288"/>
      <c r="AA264" s="103"/>
      <c r="AB264" s="218"/>
      <c r="AC264" s="103"/>
      <c r="AD264" s="222"/>
      <c r="AE264" s="124"/>
      <c r="AF264" s="124"/>
      <c r="AG264" s="124"/>
      <c r="AH264" s="124"/>
      <c r="AI264" s="124"/>
      <c r="AJ264" s="124"/>
      <c r="AK264" s="145"/>
      <c r="AL264" s="145"/>
      <c r="AM264" s="145"/>
      <c r="AN264" s="103"/>
      <c r="AO264" s="103"/>
      <c r="AP264" s="103"/>
      <c r="AQ264" s="103"/>
      <c r="AR264" s="116"/>
      <c r="AS264" s="116"/>
      <c r="AT264" s="325"/>
      <c r="AU264" s="290"/>
      <c r="AV264" s="116"/>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row>
    <row r="265" spans="1:77" ht="16.5" hidden="1" customHeight="1" x14ac:dyDescent="0.25">
      <c r="A265" s="489"/>
      <c r="B265" s="489"/>
      <c r="C265" s="489"/>
      <c r="D265" s="522"/>
      <c r="E265" s="525"/>
      <c r="F265" s="108"/>
      <c r="G265" s="108"/>
      <c r="H265" s="109"/>
      <c r="I265" s="109"/>
      <c r="J265" s="109"/>
      <c r="K265" s="109"/>
      <c r="L265" s="103"/>
      <c r="M265" s="103"/>
      <c r="N265" s="103"/>
      <c r="O265" s="103"/>
      <c r="P265" s="103"/>
      <c r="Q265" s="116"/>
      <c r="R265" s="103"/>
      <c r="S265" s="103"/>
      <c r="T265" s="103"/>
      <c r="U265" s="103"/>
      <c r="V265" s="103"/>
      <c r="W265" s="117"/>
      <c r="X265" s="103"/>
      <c r="Y265" s="103"/>
      <c r="Z265" s="288"/>
      <c r="AA265" s="103"/>
      <c r="AB265" s="218"/>
      <c r="AC265" s="103"/>
      <c r="AD265" s="222"/>
      <c r="AE265" s="124"/>
      <c r="AF265" s="124"/>
      <c r="AG265" s="124"/>
      <c r="AH265" s="124"/>
      <c r="AI265" s="124"/>
      <c r="AJ265" s="124"/>
      <c r="AK265" s="145"/>
      <c r="AL265" s="145"/>
      <c r="AM265" s="145"/>
      <c r="AN265" s="103"/>
      <c r="AO265" s="103"/>
      <c r="AP265" s="103"/>
      <c r="AQ265" s="103"/>
      <c r="AR265" s="116"/>
      <c r="AS265" s="116"/>
      <c r="AT265" s="325"/>
      <c r="AU265" s="290"/>
      <c r="AV265" s="116"/>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row>
    <row r="266" spans="1:77" ht="16.5" hidden="1" customHeight="1" thickBot="1" x14ac:dyDescent="0.3">
      <c r="A266" s="490"/>
      <c r="B266" s="490"/>
      <c r="C266" s="490"/>
      <c r="D266" s="523"/>
      <c r="E266" s="526"/>
      <c r="F266" s="108"/>
      <c r="G266" s="108"/>
      <c r="H266" s="109"/>
      <c r="I266" s="109"/>
      <c r="J266" s="109"/>
      <c r="K266" s="109"/>
      <c r="L266" s="103"/>
      <c r="M266" s="103"/>
      <c r="N266" s="103"/>
      <c r="O266" s="103"/>
      <c r="P266" s="103"/>
      <c r="Q266" s="116"/>
      <c r="R266" s="103"/>
      <c r="S266" s="103"/>
      <c r="T266" s="103"/>
      <c r="U266" s="103"/>
      <c r="V266" s="103"/>
      <c r="W266" s="117"/>
      <c r="X266" s="103"/>
      <c r="Y266" s="103"/>
      <c r="Z266" s="288"/>
      <c r="AA266" s="103"/>
      <c r="AB266" s="218"/>
      <c r="AC266" s="103"/>
      <c r="AD266" s="222"/>
      <c r="AE266" s="124"/>
      <c r="AF266" s="124"/>
      <c r="AG266" s="124"/>
      <c r="AH266" s="124"/>
      <c r="AI266" s="124"/>
      <c r="AJ266" s="124"/>
      <c r="AK266" s="145"/>
      <c r="AL266" s="145"/>
      <c r="AM266" s="145"/>
      <c r="AN266" s="103"/>
      <c r="AO266" s="103"/>
      <c r="AP266" s="103"/>
      <c r="AQ266" s="103"/>
      <c r="AR266" s="116"/>
      <c r="AS266" s="116"/>
      <c r="AT266" s="325"/>
      <c r="AU266" s="290"/>
      <c r="AV266" s="116"/>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row>
    <row r="267" spans="1:77" ht="16.5" hidden="1" customHeight="1" x14ac:dyDescent="0.25">
      <c r="A267" s="638">
        <v>15</v>
      </c>
      <c r="B267" s="638" t="str">
        <f>IF(Matriz_de_Riesgos!N34="Gestión",Matriz_de_Riesgos!I34,IF(Matriz_de_Riesgos!N34="Corrupción_O_LA_FT","No valorar",""))</f>
        <v>No valorar</v>
      </c>
      <c r="C267" s="638"/>
      <c r="D267" s="670"/>
      <c r="E267" s="463" t="str">
        <f>IF(OR(C267=Hoja1!$C$17,D267=Hoja1!$D$17),Hoja1!$B$17,IF(OR(C267=Hoja1!$C$16,D267=Hoja1!$D$16),Hoja1!$B$16,IF(OR(C267=Hoja1!$C$15,D267=Hoja1!$D$15),Hoja1!$B$15,IF(OR(C267=Hoja1!$C$14,D267=Hoja1!$D$14),Hoja1!$B$14,IF(OR(C267=Hoja1!$C$13,D267=Hoja1!$D$13),Hoja1!$B$13,"")))))</f>
        <v/>
      </c>
      <c r="F267" s="108"/>
      <c r="G267" s="108"/>
      <c r="H267" s="109"/>
      <c r="I267" s="109"/>
      <c r="J267" s="109"/>
      <c r="K267" s="109"/>
      <c r="L267" s="103"/>
      <c r="M267" s="103"/>
      <c r="N267" s="103"/>
      <c r="O267" s="103"/>
      <c r="P267" s="103"/>
      <c r="Q267" s="116"/>
      <c r="R267" s="103"/>
      <c r="S267" s="103"/>
      <c r="T267" s="103"/>
      <c r="U267" s="103"/>
      <c r="V267" s="103"/>
      <c r="W267" s="117"/>
      <c r="X267" s="103"/>
      <c r="Y267" s="103"/>
      <c r="Z267" s="288"/>
      <c r="AA267" s="103"/>
      <c r="AB267" s="218"/>
      <c r="AC267" s="103"/>
      <c r="AD267" s="222"/>
      <c r="AE267" s="124"/>
      <c r="AF267" s="124"/>
      <c r="AG267" s="124"/>
      <c r="AH267" s="124"/>
      <c r="AI267" s="124"/>
      <c r="AJ267" s="124"/>
      <c r="AK267" s="145"/>
      <c r="AL267" s="145"/>
      <c r="AM267" s="145"/>
      <c r="AN267" s="103"/>
      <c r="AO267" s="103"/>
      <c r="AP267" s="103"/>
      <c r="AQ267" s="103"/>
      <c r="AR267" s="116"/>
      <c r="AS267" s="116"/>
      <c r="AT267" s="325"/>
      <c r="AU267" s="290"/>
      <c r="AV267" s="116"/>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row>
    <row r="268" spans="1:77" ht="16.5" hidden="1" customHeight="1" x14ac:dyDescent="0.25">
      <c r="A268" s="489"/>
      <c r="B268" s="489"/>
      <c r="C268" s="489"/>
      <c r="D268" s="522"/>
      <c r="E268" s="525"/>
      <c r="F268" s="108"/>
      <c r="G268" s="108"/>
      <c r="H268" s="109"/>
      <c r="I268" s="109"/>
      <c r="J268" s="109"/>
      <c r="K268" s="109"/>
      <c r="L268" s="103"/>
      <c r="M268" s="103"/>
      <c r="N268" s="103"/>
      <c r="O268" s="103"/>
      <c r="P268" s="103"/>
      <c r="Q268" s="116"/>
      <c r="R268" s="103"/>
      <c r="S268" s="103"/>
      <c r="T268" s="103"/>
      <c r="U268" s="103"/>
      <c r="V268" s="103"/>
      <c r="W268" s="117"/>
      <c r="X268" s="103"/>
      <c r="Y268" s="103"/>
      <c r="Z268" s="288"/>
      <c r="AA268" s="103"/>
      <c r="AB268" s="218"/>
      <c r="AC268" s="103"/>
      <c r="AD268" s="222"/>
      <c r="AE268" s="124"/>
      <c r="AF268" s="124"/>
      <c r="AG268" s="124"/>
      <c r="AH268" s="124"/>
      <c r="AI268" s="124"/>
      <c r="AJ268" s="124"/>
      <c r="AK268" s="145"/>
      <c r="AL268" s="145"/>
      <c r="AM268" s="145"/>
      <c r="AN268" s="103"/>
      <c r="AO268" s="103"/>
      <c r="AP268" s="103"/>
      <c r="AQ268" s="103"/>
      <c r="AR268" s="116"/>
      <c r="AS268" s="116"/>
      <c r="AT268" s="325"/>
      <c r="AU268" s="290"/>
      <c r="AV268" s="116"/>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row>
    <row r="269" spans="1:77" ht="16.5" hidden="1" customHeight="1" x14ac:dyDescent="0.25">
      <c r="A269" s="489"/>
      <c r="B269" s="489"/>
      <c r="C269" s="489"/>
      <c r="D269" s="522"/>
      <c r="E269" s="525"/>
      <c r="F269" s="108"/>
      <c r="G269" s="108"/>
      <c r="H269" s="109"/>
      <c r="I269" s="109"/>
      <c r="J269" s="109"/>
      <c r="K269" s="109"/>
      <c r="L269" s="103"/>
      <c r="M269" s="103"/>
      <c r="N269" s="103"/>
      <c r="O269" s="103"/>
      <c r="P269" s="103"/>
      <c r="Q269" s="116"/>
      <c r="R269" s="103"/>
      <c r="S269" s="103"/>
      <c r="T269" s="103"/>
      <c r="U269" s="103"/>
      <c r="V269" s="103"/>
      <c r="W269" s="117"/>
      <c r="X269" s="103"/>
      <c r="Y269" s="103"/>
      <c r="Z269" s="288"/>
      <c r="AA269" s="103"/>
      <c r="AB269" s="218"/>
      <c r="AC269" s="103"/>
      <c r="AD269" s="222"/>
      <c r="AE269" s="124"/>
      <c r="AF269" s="124"/>
      <c r="AG269" s="124"/>
      <c r="AH269" s="124"/>
      <c r="AI269" s="124"/>
      <c r="AJ269" s="124"/>
      <c r="AK269" s="145"/>
      <c r="AL269" s="145"/>
      <c r="AM269" s="145"/>
      <c r="AN269" s="103"/>
      <c r="AO269" s="103"/>
      <c r="AP269" s="103"/>
      <c r="AQ269" s="103"/>
      <c r="AR269" s="116"/>
      <c r="AS269" s="116"/>
      <c r="AT269" s="325"/>
      <c r="AU269" s="290"/>
      <c r="AV269" s="116"/>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row>
    <row r="270" spans="1:77" ht="16.5" hidden="1" customHeight="1" x14ac:dyDescent="0.25">
      <c r="A270" s="489"/>
      <c r="B270" s="489"/>
      <c r="C270" s="489"/>
      <c r="D270" s="522"/>
      <c r="E270" s="525"/>
      <c r="F270" s="108"/>
      <c r="G270" s="108"/>
      <c r="H270" s="109"/>
      <c r="I270" s="109"/>
      <c r="J270" s="109"/>
      <c r="K270" s="109"/>
      <c r="L270" s="103"/>
      <c r="M270" s="103"/>
      <c r="N270" s="103"/>
      <c r="O270" s="103"/>
      <c r="P270" s="103"/>
      <c r="Q270" s="116"/>
      <c r="R270" s="103"/>
      <c r="S270" s="103"/>
      <c r="T270" s="103"/>
      <c r="U270" s="103"/>
      <c r="V270" s="103"/>
      <c r="W270" s="117"/>
      <c r="X270" s="103"/>
      <c r="Y270" s="103"/>
      <c r="Z270" s="288"/>
      <c r="AA270" s="103"/>
      <c r="AB270" s="218"/>
      <c r="AC270" s="103"/>
      <c r="AD270" s="222"/>
      <c r="AE270" s="124"/>
      <c r="AF270" s="124"/>
      <c r="AG270" s="124"/>
      <c r="AH270" s="124"/>
      <c r="AI270" s="124"/>
      <c r="AJ270" s="124"/>
      <c r="AK270" s="145"/>
      <c r="AL270" s="145"/>
      <c r="AM270" s="145"/>
      <c r="AN270" s="103"/>
      <c r="AO270" s="103"/>
      <c r="AP270" s="103"/>
      <c r="AQ270" s="103"/>
      <c r="AR270" s="116"/>
      <c r="AS270" s="116"/>
      <c r="AT270" s="325"/>
      <c r="AU270" s="290"/>
      <c r="AV270" s="116"/>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row>
    <row r="271" spans="1:77" ht="16.5" hidden="1" customHeight="1" thickBot="1" x14ac:dyDescent="0.3">
      <c r="A271" s="490"/>
      <c r="B271" s="490"/>
      <c r="C271" s="490"/>
      <c r="D271" s="523"/>
      <c r="E271" s="526"/>
      <c r="F271" s="108"/>
      <c r="G271" s="108"/>
      <c r="H271" s="109"/>
      <c r="I271" s="109"/>
      <c r="J271" s="109"/>
      <c r="K271" s="109"/>
      <c r="L271" s="103"/>
      <c r="M271" s="103"/>
      <c r="N271" s="103"/>
      <c r="O271" s="103"/>
      <c r="P271" s="103"/>
      <c r="Q271" s="116"/>
      <c r="R271" s="103"/>
      <c r="S271" s="103"/>
      <c r="T271" s="103"/>
      <c r="U271" s="103"/>
      <c r="V271" s="103"/>
      <c r="W271" s="117"/>
      <c r="X271" s="103"/>
      <c r="Y271" s="103"/>
      <c r="Z271" s="288"/>
      <c r="AA271" s="103"/>
      <c r="AB271" s="218"/>
      <c r="AC271" s="103"/>
      <c r="AD271" s="222"/>
      <c r="AE271" s="124"/>
      <c r="AF271" s="124"/>
      <c r="AG271" s="124"/>
      <c r="AH271" s="124"/>
      <c r="AI271" s="124"/>
      <c r="AJ271" s="124"/>
      <c r="AK271" s="145"/>
      <c r="AL271" s="145"/>
      <c r="AM271" s="145"/>
      <c r="AN271" s="103"/>
      <c r="AO271" s="103"/>
      <c r="AP271" s="103"/>
      <c r="AQ271" s="103"/>
      <c r="AR271" s="116"/>
      <c r="AS271" s="116"/>
      <c r="AT271" s="325"/>
      <c r="AU271" s="290"/>
      <c r="AV271" s="116"/>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row>
    <row r="272" spans="1:77" ht="16.5" hidden="1" customHeight="1" x14ac:dyDescent="0.25">
      <c r="A272" s="638">
        <v>16</v>
      </c>
      <c r="B272" s="638" t="str">
        <f>IF(Matriz_de_Riesgos!N37="Gestión",Matriz_de_Riesgos!I37,IF(Matriz_de_Riesgos!N37="Corrupción_O_LA_FT","No valorar",""))</f>
        <v>No valorar</v>
      </c>
      <c r="C272" s="638"/>
      <c r="D272" s="670"/>
      <c r="E272" s="463" t="str">
        <f>IF(OR(C272=Hoja1!$C$17,D272=Hoja1!$D$17),Hoja1!$B$17,IF(OR(C272=Hoja1!$C$16,D272=Hoja1!$D$16),Hoja1!$B$16,IF(OR(C272=Hoja1!$C$15,D272=Hoja1!$D$15),Hoja1!$B$15,IF(OR(C272=Hoja1!$C$14,D272=Hoja1!$D$14),Hoja1!$B$14,IF(OR(C272=Hoja1!$C$13,D272=Hoja1!$D$13),Hoja1!$B$13,"")))))</f>
        <v/>
      </c>
      <c r="F272" s="108"/>
      <c r="G272" s="108"/>
      <c r="H272" s="109"/>
      <c r="I272" s="109"/>
      <c r="J272" s="109"/>
      <c r="K272" s="109"/>
      <c r="L272" s="103"/>
      <c r="M272" s="103"/>
      <c r="N272" s="103"/>
      <c r="O272" s="103"/>
      <c r="P272" s="103"/>
      <c r="Q272" s="116"/>
      <c r="R272" s="103"/>
      <c r="S272" s="103"/>
      <c r="T272" s="103"/>
      <c r="U272" s="103"/>
      <c r="V272" s="103"/>
      <c r="W272" s="117"/>
      <c r="X272" s="103"/>
      <c r="Y272" s="103"/>
      <c r="Z272" s="288"/>
      <c r="AA272" s="103"/>
      <c r="AB272" s="218"/>
      <c r="AC272" s="103"/>
      <c r="AD272" s="222"/>
      <c r="AE272" s="124"/>
      <c r="AF272" s="124"/>
      <c r="AG272" s="124"/>
      <c r="AH272" s="124"/>
      <c r="AI272" s="124"/>
      <c r="AJ272" s="124"/>
      <c r="AK272" s="145"/>
      <c r="AL272" s="145"/>
      <c r="AM272" s="145"/>
      <c r="AN272" s="103"/>
      <c r="AO272" s="103"/>
      <c r="AP272" s="103"/>
      <c r="AQ272" s="103"/>
      <c r="AR272" s="116"/>
      <c r="AS272" s="116"/>
      <c r="AT272" s="325"/>
      <c r="AU272" s="290"/>
      <c r="AV272" s="116"/>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row>
    <row r="273" spans="1:77" ht="16.5" hidden="1" customHeight="1" x14ac:dyDescent="0.25">
      <c r="A273" s="489"/>
      <c r="B273" s="489"/>
      <c r="C273" s="489"/>
      <c r="D273" s="522"/>
      <c r="E273" s="525"/>
      <c r="F273" s="108"/>
      <c r="G273" s="108"/>
      <c r="H273" s="109"/>
      <c r="I273" s="109"/>
      <c r="J273" s="109"/>
      <c r="K273" s="109"/>
      <c r="L273" s="103"/>
      <c r="M273" s="103"/>
      <c r="N273" s="103"/>
      <c r="O273" s="103"/>
      <c r="P273" s="103"/>
      <c r="Q273" s="116"/>
      <c r="R273" s="103"/>
      <c r="S273" s="103"/>
      <c r="T273" s="103"/>
      <c r="U273" s="103"/>
      <c r="V273" s="103"/>
      <c r="W273" s="117"/>
      <c r="X273" s="103"/>
      <c r="Y273" s="103"/>
      <c r="Z273" s="288"/>
      <c r="AA273" s="103"/>
      <c r="AB273" s="218"/>
      <c r="AC273" s="103"/>
      <c r="AD273" s="222"/>
      <c r="AE273" s="124"/>
      <c r="AF273" s="124"/>
      <c r="AG273" s="124"/>
      <c r="AH273" s="124"/>
      <c r="AI273" s="124"/>
      <c r="AJ273" s="124"/>
      <c r="AK273" s="145"/>
      <c r="AL273" s="145"/>
      <c r="AM273" s="145"/>
      <c r="AN273" s="103"/>
      <c r="AO273" s="103"/>
      <c r="AP273" s="103"/>
      <c r="AQ273" s="103"/>
      <c r="AR273" s="116"/>
      <c r="AS273" s="116"/>
      <c r="AT273" s="325"/>
      <c r="AU273" s="290"/>
      <c r="AV273" s="116"/>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3"/>
      <c r="BU273" s="103"/>
      <c r="BV273" s="103"/>
      <c r="BW273" s="103"/>
      <c r="BX273" s="103"/>
      <c r="BY273" s="103"/>
    </row>
    <row r="274" spans="1:77" ht="16.5" hidden="1" customHeight="1" x14ac:dyDescent="0.25">
      <c r="A274" s="489"/>
      <c r="B274" s="489"/>
      <c r="C274" s="489"/>
      <c r="D274" s="522"/>
      <c r="E274" s="525"/>
      <c r="F274" s="108"/>
      <c r="G274" s="108"/>
      <c r="H274" s="109"/>
      <c r="I274" s="109"/>
      <c r="J274" s="109"/>
      <c r="K274" s="109"/>
      <c r="L274" s="103"/>
      <c r="M274" s="103"/>
      <c r="N274" s="103"/>
      <c r="O274" s="103"/>
      <c r="P274" s="103"/>
      <c r="Q274" s="116"/>
      <c r="R274" s="103"/>
      <c r="S274" s="103"/>
      <c r="T274" s="103"/>
      <c r="U274" s="103"/>
      <c r="V274" s="103"/>
      <c r="W274" s="117"/>
      <c r="X274" s="103"/>
      <c r="Y274" s="103"/>
      <c r="Z274" s="288"/>
      <c r="AA274" s="103"/>
      <c r="AB274" s="218"/>
      <c r="AC274" s="103"/>
      <c r="AD274" s="222"/>
      <c r="AE274" s="124"/>
      <c r="AF274" s="124"/>
      <c r="AG274" s="124"/>
      <c r="AH274" s="124"/>
      <c r="AI274" s="124"/>
      <c r="AJ274" s="124"/>
      <c r="AK274" s="145"/>
      <c r="AL274" s="145"/>
      <c r="AM274" s="145"/>
      <c r="AN274" s="103"/>
      <c r="AO274" s="103"/>
      <c r="AP274" s="103"/>
      <c r="AQ274" s="103"/>
      <c r="AR274" s="116"/>
      <c r="AS274" s="116"/>
      <c r="AT274" s="325"/>
      <c r="AU274" s="290"/>
      <c r="AV274" s="116"/>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row>
    <row r="275" spans="1:77" ht="16.5" hidden="1" customHeight="1" x14ac:dyDescent="0.25">
      <c r="A275" s="489"/>
      <c r="B275" s="489"/>
      <c r="C275" s="489"/>
      <c r="D275" s="522"/>
      <c r="E275" s="525"/>
      <c r="F275" s="108"/>
      <c r="G275" s="108"/>
      <c r="H275" s="109"/>
      <c r="I275" s="109"/>
      <c r="J275" s="109"/>
      <c r="K275" s="109"/>
      <c r="L275" s="103"/>
      <c r="M275" s="103"/>
      <c r="N275" s="103"/>
      <c r="O275" s="103"/>
      <c r="P275" s="103"/>
      <c r="Q275" s="116"/>
      <c r="R275" s="103"/>
      <c r="S275" s="103"/>
      <c r="T275" s="103"/>
      <c r="U275" s="103"/>
      <c r="V275" s="103"/>
      <c r="W275" s="117"/>
      <c r="X275" s="103"/>
      <c r="Y275" s="103"/>
      <c r="Z275" s="288"/>
      <c r="AA275" s="103"/>
      <c r="AB275" s="218"/>
      <c r="AC275" s="103"/>
      <c r="AD275" s="222"/>
      <c r="AE275" s="124"/>
      <c r="AF275" s="124"/>
      <c r="AG275" s="124"/>
      <c r="AH275" s="124"/>
      <c r="AI275" s="124"/>
      <c r="AJ275" s="124"/>
      <c r="AK275" s="145"/>
      <c r="AL275" s="145"/>
      <c r="AM275" s="145"/>
      <c r="AN275" s="103"/>
      <c r="AO275" s="103"/>
      <c r="AP275" s="103"/>
      <c r="AQ275" s="103"/>
      <c r="AR275" s="116"/>
      <c r="AS275" s="116"/>
      <c r="AT275" s="325"/>
      <c r="AU275" s="290"/>
      <c r="AV275" s="116"/>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3"/>
      <c r="BU275" s="103"/>
      <c r="BV275" s="103"/>
      <c r="BW275" s="103"/>
      <c r="BX275" s="103"/>
      <c r="BY275" s="103"/>
    </row>
    <row r="276" spans="1:77" ht="16.5" hidden="1" customHeight="1" thickBot="1" x14ac:dyDescent="0.3">
      <c r="A276" s="490"/>
      <c r="B276" s="490"/>
      <c r="C276" s="490"/>
      <c r="D276" s="523"/>
      <c r="E276" s="526"/>
      <c r="F276" s="108"/>
      <c r="G276" s="108"/>
      <c r="H276" s="109"/>
      <c r="I276" s="109"/>
      <c r="J276" s="109"/>
      <c r="K276" s="109"/>
      <c r="L276" s="103"/>
      <c r="M276" s="103"/>
      <c r="N276" s="103"/>
      <c r="O276" s="103"/>
      <c r="P276" s="103"/>
      <c r="Q276" s="116"/>
      <c r="R276" s="103"/>
      <c r="S276" s="103"/>
      <c r="T276" s="103"/>
      <c r="U276" s="103"/>
      <c r="V276" s="103"/>
      <c r="W276" s="117"/>
      <c r="X276" s="103"/>
      <c r="Y276" s="103"/>
      <c r="Z276" s="288"/>
      <c r="AA276" s="103"/>
      <c r="AB276" s="218"/>
      <c r="AC276" s="103"/>
      <c r="AD276" s="222"/>
      <c r="AE276" s="124"/>
      <c r="AF276" s="124"/>
      <c r="AG276" s="124"/>
      <c r="AH276" s="124"/>
      <c r="AI276" s="124"/>
      <c r="AJ276" s="124"/>
      <c r="AK276" s="145"/>
      <c r="AL276" s="145"/>
      <c r="AM276" s="145"/>
      <c r="AN276" s="103"/>
      <c r="AO276" s="103"/>
      <c r="AP276" s="103"/>
      <c r="AQ276" s="103"/>
      <c r="AR276" s="116"/>
      <c r="AS276" s="116"/>
      <c r="AT276" s="325"/>
      <c r="AU276" s="290"/>
      <c r="AV276" s="116"/>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3"/>
      <c r="BU276" s="103"/>
      <c r="BV276" s="103"/>
      <c r="BW276" s="103"/>
      <c r="BX276" s="103"/>
      <c r="BY276" s="103"/>
    </row>
    <row r="277" spans="1:77" ht="16.5" hidden="1" customHeight="1" x14ac:dyDescent="0.25">
      <c r="A277" s="638">
        <v>17</v>
      </c>
      <c r="B277" s="638" t="str">
        <f>IF(Matriz_de_Riesgos!N42="Gestión",Matriz_de_Riesgos!I42,IF(Matriz_de_Riesgos!N42="Corrupción_O_LA_FT","No valorar",""))</f>
        <v>No valorar</v>
      </c>
      <c r="C277" s="638"/>
      <c r="D277" s="670"/>
      <c r="E277" s="463" t="str">
        <f>IF(OR(C277=Hoja1!$C$17,D277=Hoja1!$D$17),Hoja1!$B$17,IF(OR(C277=Hoja1!$C$16,D277=Hoja1!$D$16),Hoja1!$B$16,IF(OR(C277=Hoja1!$C$15,D277=Hoja1!$D$15),Hoja1!$B$15,IF(OR(C277=Hoja1!$C$14,D277=Hoja1!$D$14),Hoja1!$B$14,IF(OR(C277=Hoja1!$C$13,D277=Hoja1!$D$13),Hoja1!$B$13,"")))))</f>
        <v/>
      </c>
      <c r="F277" s="108"/>
      <c r="G277" s="108"/>
      <c r="H277" s="109"/>
      <c r="I277" s="109"/>
      <c r="J277" s="109"/>
      <c r="K277" s="109"/>
      <c r="L277" s="103"/>
      <c r="M277" s="103"/>
      <c r="N277" s="103"/>
      <c r="O277" s="103"/>
      <c r="P277" s="103"/>
      <c r="Q277" s="116"/>
      <c r="R277" s="103"/>
      <c r="S277" s="103"/>
      <c r="T277" s="103"/>
      <c r="U277" s="103"/>
      <c r="V277" s="103"/>
      <c r="W277" s="117"/>
      <c r="X277" s="103"/>
      <c r="Y277" s="103"/>
      <c r="Z277" s="288"/>
      <c r="AA277" s="103"/>
      <c r="AB277" s="218"/>
      <c r="AC277" s="103"/>
      <c r="AD277" s="222"/>
      <c r="AE277" s="124"/>
      <c r="AF277" s="124"/>
      <c r="AG277" s="124"/>
      <c r="AH277" s="124"/>
      <c r="AI277" s="124"/>
      <c r="AJ277" s="124"/>
      <c r="AK277" s="145"/>
      <c r="AL277" s="145"/>
      <c r="AM277" s="145"/>
      <c r="AN277" s="103"/>
      <c r="AO277" s="103"/>
      <c r="AP277" s="103"/>
      <c r="AQ277" s="103"/>
      <c r="AR277" s="116"/>
      <c r="AS277" s="116"/>
      <c r="AT277" s="325"/>
      <c r="AU277" s="290"/>
      <c r="AV277" s="116"/>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row>
    <row r="278" spans="1:77" ht="16.5" hidden="1" customHeight="1" x14ac:dyDescent="0.25">
      <c r="A278" s="489"/>
      <c r="B278" s="489"/>
      <c r="C278" s="489"/>
      <c r="D278" s="522"/>
      <c r="E278" s="525"/>
      <c r="F278" s="108"/>
      <c r="G278" s="108"/>
      <c r="H278" s="109"/>
      <c r="I278" s="109"/>
      <c r="J278" s="109"/>
      <c r="K278" s="109"/>
      <c r="L278" s="103"/>
      <c r="M278" s="103"/>
      <c r="N278" s="103"/>
      <c r="O278" s="103"/>
      <c r="P278" s="103"/>
      <c r="Q278" s="116"/>
      <c r="R278" s="103"/>
      <c r="S278" s="103"/>
      <c r="T278" s="103"/>
      <c r="U278" s="103"/>
      <c r="V278" s="103"/>
      <c r="W278" s="117"/>
      <c r="X278" s="103"/>
      <c r="Y278" s="103"/>
      <c r="Z278" s="288"/>
      <c r="AA278" s="103"/>
      <c r="AB278" s="218"/>
      <c r="AC278" s="103"/>
      <c r="AD278" s="222"/>
      <c r="AE278" s="124"/>
      <c r="AF278" s="124"/>
      <c r="AG278" s="124"/>
      <c r="AH278" s="124"/>
      <c r="AI278" s="124"/>
      <c r="AJ278" s="124"/>
      <c r="AK278" s="145"/>
      <c r="AL278" s="145"/>
      <c r="AM278" s="145"/>
      <c r="AN278" s="103"/>
      <c r="AO278" s="103"/>
      <c r="AP278" s="103"/>
      <c r="AQ278" s="103"/>
      <c r="AR278" s="116"/>
      <c r="AS278" s="116"/>
      <c r="AT278" s="325"/>
      <c r="AU278" s="290"/>
      <c r="AV278" s="116"/>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row>
    <row r="279" spans="1:77" ht="16.5" hidden="1" customHeight="1" x14ac:dyDescent="0.25">
      <c r="A279" s="489"/>
      <c r="B279" s="489"/>
      <c r="C279" s="489"/>
      <c r="D279" s="522"/>
      <c r="E279" s="525"/>
      <c r="F279" s="108"/>
      <c r="G279" s="108"/>
      <c r="H279" s="109"/>
      <c r="I279" s="109"/>
      <c r="J279" s="109"/>
      <c r="K279" s="109"/>
      <c r="L279" s="103"/>
      <c r="M279" s="103"/>
      <c r="N279" s="103"/>
      <c r="O279" s="103"/>
      <c r="P279" s="103"/>
      <c r="Q279" s="116"/>
      <c r="R279" s="103"/>
      <c r="S279" s="103"/>
      <c r="T279" s="103"/>
      <c r="U279" s="103"/>
      <c r="V279" s="103"/>
      <c r="W279" s="117"/>
      <c r="X279" s="103"/>
      <c r="Y279" s="103"/>
      <c r="Z279" s="288"/>
      <c r="AA279" s="103"/>
      <c r="AB279" s="218"/>
      <c r="AC279" s="103"/>
      <c r="AD279" s="222"/>
      <c r="AE279" s="124"/>
      <c r="AF279" s="124"/>
      <c r="AG279" s="124"/>
      <c r="AH279" s="124"/>
      <c r="AI279" s="124"/>
      <c r="AJ279" s="124"/>
      <c r="AK279" s="145"/>
      <c r="AL279" s="145"/>
      <c r="AM279" s="145"/>
      <c r="AN279" s="103"/>
      <c r="AO279" s="103"/>
      <c r="AP279" s="103"/>
      <c r="AQ279" s="103"/>
      <c r="AR279" s="116"/>
      <c r="AS279" s="116"/>
      <c r="AT279" s="325"/>
      <c r="AU279" s="290"/>
      <c r="AV279" s="116"/>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row>
    <row r="280" spans="1:77" ht="16.5" hidden="1" customHeight="1" x14ac:dyDescent="0.25">
      <c r="A280" s="489"/>
      <c r="B280" s="489"/>
      <c r="C280" s="489"/>
      <c r="D280" s="522"/>
      <c r="E280" s="525"/>
      <c r="F280" s="108"/>
      <c r="G280" s="108"/>
      <c r="H280" s="109"/>
      <c r="I280" s="109"/>
      <c r="J280" s="109"/>
      <c r="K280" s="109"/>
      <c r="L280" s="103"/>
      <c r="M280" s="103"/>
      <c r="N280" s="103"/>
      <c r="O280" s="103"/>
      <c r="P280" s="103"/>
      <c r="Q280" s="116"/>
      <c r="R280" s="103"/>
      <c r="S280" s="103"/>
      <c r="T280" s="103"/>
      <c r="U280" s="103"/>
      <c r="V280" s="103"/>
      <c r="W280" s="117"/>
      <c r="X280" s="103"/>
      <c r="Y280" s="103"/>
      <c r="Z280" s="288"/>
      <c r="AA280" s="103"/>
      <c r="AB280" s="218"/>
      <c r="AC280" s="103"/>
      <c r="AD280" s="222"/>
      <c r="AE280" s="124"/>
      <c r="AF280" s="124"/>
      <c r="AG280" s="124"/>
      <c r="AH280" s="124"/>
      <c r="AI280" s="124"/>
      <c r="AJ280" s="124"/>
      <c r="AK280" s="145"/>
      <c r="AL280" s="145"/>
      <c r="AM280" s="145"/>
      <c r="AN280" s="103"/>
      <c r="AO280" s="103"/>
      <c r="AP280" s="103"/>
      <c r="AQ280" s="103"/>
      <c r="AR280" s="116"/>
      <c r="AS280" s="116"/>
      <c r="AT280" s="325"/>
      <c r="AU280" s="290"/>
      <c r="AV280" s="116"/>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row>
    <row r="281" spans="1:77" ht="16.5" hidden="1" customHeight="1" thickBot="1" x14ac:dyDescent="0.3">
      <c r="A281" s="490"/>
      <c r="B281" s="490"/>
      <c r="C281" s="490"/>
      <c r="D281" s="523"/>
      <c r="E281" s="526"/>
      <c r="F281" s="108"/>
      <c r="G281" s="108"/>
      <c r="H281" s="109"/>
      <c r="I281" s="109"/>
      <c r="J281" s="109"/>
      <c r="K281" s="109"/>
      <c r="L281" s="103"/>
      <c r="M281" s="103"/>
      <c r="N281" s="103"/>
      <c r="O281" s="103"/>
      <c r="P281" s="103"/>
      <c r="Q281" s="116"/>
      <c r="R281" s="103"/>
      <c r="S281" s="103"/>
      <c r="T281" s="103"/>
      <c r="U281" s="103"/>
      <c r="V281" s="103"/>
      <c r="W281" s="117"/>
      <c r="X281" s="103"/>
      <c r="Y281" s="103"/>
      <c r="Z281" s="288"/>
      <c r="AA281" s="103"/>
      <c r="AB281" s="218"/>
      <c r="AC281" s="103"/>
      <c r="AD281" s="222"/>
      <c r="AE281" s="124"/>
      <c r="AF281" s="124"/>
      <c r="AG281" s="124"/>
      <c r="AH281" s="124"/>
      <c r="AI281" s="124"/>
      <c r="AJ281" s="124"/>
      <c r="AK281" s="145"/>
      <c r="AL281" s="145"/>
      <c r="AM281" s="145"/>
      <c r="AN281" s="103"/>
      <c r="AO281" s="103"/>
      <c r="AP281" s="103"/>
      <c r="AQ281" s="103"/>
      <c r="AR281" s="116"/>
      <c r="AS281" s="116"/>
      <c r="AT281" s="325"/>
      <c r="AU281" s="290"/>
      <c r="AV281" s="116"/>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row>
    <row r="282" spans="1:77" ht="16.5" hidden="1" customHeight="1" x14ac:dyDescent="0.25">
      <c r="A282" s="638">
        <v>18</v>
      </c>
      <c r="B282" s="638" t="str">
        <f>IF(Matriz_de_Riesgos!N47="Gestión",Matriz_de_Riesgos!I47,IF(Matriz_de_Riesgos!N47="Corrupción_O_LA_FT","No valorar",""))</f>
        <v>No valorar</v>
      </c>
      <c r="C282" s="638"/>
      <c r="D282" s="670"/>
      <c r="E282" s="463" t="str">
        <f>IF(OR(C282=Hoja1!$C$17,D282=Hoja1!$D$17),Hoja1!$B$17,IF(OR(C282=Hoja1!$C$16,D282=Hoja1!$D$16),Hoja1!$B$16,IF(OR(C282=Hoja1!$C$15,D282=Hoja1!$D$15),Hoja1!$B$15,IF(OR(C282=Hoja1!$C$14,D282=Hoja1!$D$14),Hoja1!$B$14,IF(OR(C282=Hoja1!$C$13,D282=Hoja1!$D$13),Hoja1!$B$13,"")))))</f>
        <v/>
      </c>
      <c r="F282" s="108"/>
      <c r="G282" s="108"/>
      <c r="H282" s="109"/>
      <c r="I282" s="109"/>
      <c r="J282" s="109"/>
      <c r="K282" s="109"/>
      <c r="L282" s="103"/>
      <c r="M282" s="103"/>
      <c r="N282" s="103"/>
      <c r="O282" s="103"/>
      <c r="P282" s="103"/>
      <c r="Q282" s="116"/>
      <c r="R282" s="103"/>
      <c r="S282" s="103"/>
      <c r="T282" s="103"/>
      <c r="U282" s="103"/>
      <c r="V282" s="103"/>
      <c r="W282" s="117"/>
      <c r="X282" s="103"/>
      <c r="Y282" s="103"/>
      <c r="Z282" s="288"/>
      <c r="AA282" s="103"/>
      <c r="AB282" s="218"/>
      <c r="AC282" s="103"/>
      <c r="AD282" s="222"/>
      <c r="AE282" s="124"/>
      <c r="AF282" s="124"/>
      <c r="AG282" s="124"/>
      <c r="AH282" s="124"/>
      <c r="AI282" s="124"/>
      <c r="AJ282" s="124"/>
      <c r="AK282" s="145"/>
      <c r="AL282" s="145"/>
      <c r="AM282" s="145"/>
      <c r="AN282" s="103"/>
      <c r="AO282" s="103"/>
      <c r="AP282" s="103"/>
      <c r="AQ282" s="103"/>
      <c r="AR282" s="116"/>
      <c r="AS282" s="116"/>
      <c r="AT282" s="325"/>
      <c r="AU282" s="290"/>
      <c r="AV282" s="116"/>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row>
    <row r="283" spans="1:77" ht="16.5" hidden="1" customHeight="1" x14ac:dyDescent="0.25">
      <c r="A283" s="489"/>
      <c r="B283" s="489"/>
      <c r="C283" s="489"/>
      <c r="D283" s="522"/>
      <c r="E283" s="525"/>
      <c r="F283" s="108"/>
      <c r="G283" s="108"/>
      <c r="H283" s="109"/>
      <c r="I283" s="109"/>
      <c r="J283" s="109"/>
      <c r="K283" s="109"/>
      <c r="L283" s="103"/>
      <c r="M283" s="103"/>
      <c r="N283" s="103"/>
      <c r="O283" s="103"/>
      <c r="P283" s="103"/>
      <c r="Q283" s="116"/>
      <c r="R283" s="103"/>
      <c r="S283" s="103"/>
      <c r="T283" s="103"/>
      <c r="U283" s="103"/>
      <c r="V283" s="103"/>
      <c r="W283" s="117"/>
      <c r="X283" s="103"/>
      <c r="Y283" s="103"/>
      <c r="Z283" s="288"/>
      <c r="AA283" s="103"/>
      <c r="AB283" s="218"/>
      <c r="AC283" s="103"/>
      <c r="AD283" s="222"/>
      <c r="AE283" s="124"/>
      <c r="AF283" s="124"/>
      <c r="AG283" s="124"/>
      <c r="AH283" s="124"/>
      <c r="AI283" s="124"/>
      <c r="AJ283" s="124"/>
      <c r="AK283" s="145"/>
      <c r="AL283" s="145"/>
      <c r="AM283" s="145"/>
      <c r="AN283" s="103"/>
      <c r="AO283" s="103"/>
      <c r="AP283" s="103"/>
      <c r="AQ283" s="103"/>
      <c r="AR283" s="116"/>
      <c r="AS283" s="116"/>
      <c r="AT283" s="325"/>
      <c r="AU283" s="290"/>
      <c r="AV283" s="116"/>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row>
    <row r="284" spans="1:77" ht="16.5" hidden="1" customHeight="1" x14ac:dyDescent="0.25">
      <c r="A284" s="489"/>
      <c r="B284" s="489"/>
      <c r="C284" s="489"/>
      <c r="D284" s="522"/>
      <c r="E284" s="525"/>
      <c r="F284" s="108"/>
      <c r="G284" s="108"/>
      <c r="H284" s="109"/>
      <c r="I284" s="109"/>
      <c r="J284" s="109"/>
      <c r="K284" s="109"/>
      <c r="L284" s="103"/>
      <c r="M284" s="103"/>
      <c r="N284" s="103"/>
      <c r="O284" s="103"/>
      <c r="P284" s="103"/>
      <c r="Q284" s="116"/>
      <c r="R284" s="103"/>
      <c r="S284" s="103"/>
      <c r="T284" s="103"/>
      <c r="U284" s="103"/>
      <c r="V284" s="103"/>
      <c r="W284" s="117"/>
      <c r="X284" s="103"/>
      <c r="Y284" s="103"/>
      <c r="Z284" s="288"/>
      <c r="AA284" s="103"/>
      <c r="AB284" s="218"/>
      <c r="AC284" s="103"/>
      <c r="AD284" s="222"/>
      <c r="AE284" s="124"/>
      <c r="AF284" s="124"/>
      <c r="AG284" s="124"/>
      <c r="AH284" s="124"/>
      <c r="AI284" s="124"/>
      <c r="AJ284" s="124"/>
      <c r="AK284" s="145"/>
      <c r="AL284" s="145"/>
      <c r="AM284" s="145"/>
      <c r="AN284" s="103"/>
      <c r="AO284" s="103"/>
      <c r="AP284" s="103"/>
      <c r="AQ284" s="103"/>
      <c r="AR284" s="116"/>
      <c r="AS284" s="116"/>
      <c r="AT284" s="325"/>
      <c r="AU284" s="290"/>
      <c r="AV284" s="116"/>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row>
    <row r="285" spans="1:77" ht="16.5" hidden="1" customHeight="1" x14ac:dyDescent="0.25">
      <c r="A285" s="489"/>
      <c r="B285" s="489"/>
      <c r="C285" s="489"/>
      <c r="D285" s="522"/>
      <c r="E285" s="525"/>
      <c r="F285" s="108"/>
      <c r="G285" s="108"/>
      <c r="H285" s="109"/>
      <c r="I285" s="109"/>
      <c r="J285" s="109"/>
      <c r="K285" s="109"/>
      <c r="L285" s="103"/>
      <c r="M285" s="103"/>
      <c r="N285" s="103"/>
      <c r="O285" s="103"/>
      <c r="P285" s="103"/>
      <c r="Q285" s="116"/>
      <c r="R285" s="103"/>
      <c r="S285" s="103"/>
      <c r="T285" s="103"/>
      <c r="U285" s="103"/>
      <c r="V285" s="103"/>
      <c r="W285" s="117"/>
      <c r="X285" s="103"/>
      <c r="Y285" s="103"/>
      <c r="Z285" s="288"/>
      <c r="AA285" s="103"/>
      <c r="AB285" s="218"/>
      <c r="AC285" s="103"/>
      <c r="AD285" s="222"/>
      <c r="AE285" s="124"/>
      <c r="AF285" s="124"/>
      <c r="AG285" s="124"/>
      <c r="AH285" s="124"/>
      <c r="AI285" s="124"/>
      <c r="AJ285" s="124"/>
      <c r="AK285" s="145"/>
      <c r="AL285" s="145"/>
      <c r="AM285" s="145"/>
      <c r="AN285" s="103"/>
      <c r="AO285" s="103"/>
      <c r="AP285" s="103"/>
      <c r="AQ285" s="103"/>
      <c r="AR285" s="116"/>
      <c r="AS285" s="116"/>
      <c r="AT285" s="325"/>
      <c r="AU285" s="290"/>
      <c r="AV285" s="116"/>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row>
    <row r="286" spans="1:77" ht="16.5" hidden="1" customHeight="1" thickBot="1" x14ac:dyDescent="0.3">
      <c r="A286" s="490"/>
      <c r="B286" s="490"/>
      <c r="C286" s="490"/>
      <c r="D286" s="523"/>
      <c r="E286" s="526"/>
      <c r="F286" s="108"/>
      <c r="G286" s="108"/>
      <c r="H286" s="109"/>
      <c r="I286" s="109"/>
      <c r="J286" s="109"/>
      <c r="K286" s="109"/>
      <c r="L286" s="103"/>
      <c r="M286" s="103"/>
      <c r="N286" s="103"/>
      <c r="O286" s="103"/>
      <c r="P286" s="103"/>
      <c r="Q286" s="116"/>
      <c r="R286" s="103"/>
      <c r="S286" s="103"/>
      <c r="T286" s="103"/>
      <c r="U286" s="103"/>
      <c r="V286" s="103"/>
      <c r="W286" s="117"/>
      <c r="X286" s="103"/>
      <c r="Y286" s="103"/>
      <c r="Z286" s="288"/>
      <c r="AA286" s="103"/>
      <c r="AB286" s="218"/>
      <c r="AC286" s="103"/>
      <c r="AD286" s="222"/>
      <c r="AE286" s="124"/>
      <c r="AF286" s="124"/>
      <c r="AG286" s="124"/>
      <c r="AH286" s="124"/>
      <c r="AI286" s="124"/>
      <c r="AJ286" s="124"/>
      <c r="AK286" s="145"/>
      <c r="AL286" s="145"/>
      <c r="AM286" s="145"/>
      <c r="AN286" s="103"/>
      <c r="AO286" s="103"/>
      <c r="AP286" s="103"/>
      <c r="AQ286" s="103"/>
      <c r="AR286" s="116"/>
      <c r="AS286" s="116"/>
      <c r="AT286" s="325"/>
      <c r="AU286" s="290"/>
      <c r="AV286" s="116"/>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row>
    <row r="287" spans="1:77" ht="16.5" hidden="1" customHeight="1" x14ac:dyDescent="0.25">
      <c r="A287" s="638">
        <v>19</v>
      </c>
      <c r="B287" s="638" t="str">
        <f>IF(Matriz_de_Riesgos!N50="Gestión",Matriz_de_Riesgos!I50,IF(Matriz_de_Riesgos!N50="Corrupción_O_LA_FT","No valorar",""))</f>
        <v>No valorar</v>
      </c>
      <c r="C287" s="638"/>
      <c r="D287" s="670"/>
      <c r="E287" s="463" t="str">
        <f>IF(OR(C287=Hoja1!$C$17,D287=Hoja1!$D$17),Hoja1!$B$17,IF(OR(C287=Hoja1!$C$16,D287=Hoja1!$D$16),Hoja1!$B$16,IF(OR(C287=Hoja1!$C$15,D287=Hoja1!$D$15),Hoja1!$B$15,IF(OR(C287=Hoja1!$C$14,D287=Hoja1!$D$14),Hoja1!$B$14,IF(OR(C287=Hoja1!$C$13,D287=Hoja1!$D$13),Hoja1!$B$13,"")))))</f>
        <v/>
      </c>
      <c r="F287" s="108"/>
      <c r="G287" s="108"/>
      <c r="H287" s="109"/>
      <c r="I287" s="109"/>
      <c r="J287" s="109"/>
      <c r="K287" s="109"/>
      <c r="L287" s="103"/>
      <c r="M287" s="103"/>
      <c r="N287" s="103"/>
      <c r="O287" s="103"/>
      <c r="P287" s="103"/>
      <c r="Q287" s="116"/>
      <c r="R287" s="103"/>
      <c r="S287" s="103"/>
      <c r="T287" s="103"/>
      <c r="U287" s="103"/>
      <c r="V287" s="103"/>
      <c r="W287" s="117"/>
      <c r="X287" s="103"/>
      <c r="Y287" s="103"/>
      <c r="Z287" s="288"/>
      <c r="AA287" s="103"/>
      <c r="AB287" s="218"/>
      <c r="AC287" s="103"/>
      <c r="AD287" s="222"/>
      <c r="AE287" s="124"/>
      <c r="AF287" s="124"/>
      <c r="AG287" s="124"/>
      <c r="AH287" s="124"/>
      <c r="AI287" s="124"/>
      <c r="AJ287" s="124"/>
      <c r="AK287" s="145"/>
      <c r="AL287" s="145"/>
      <c r="AM287" s="145"/>
      <c r="AN287" s="103"/>
      <c r="AO287" s="103"/>
      <c r="AP287" s="103"/>
      <c r="AQ287" s="103"/>
      <c r="AR287" s="116"/>
      <c r="AS287" s="116"/>
      <c r="AT287" s="325"/>
      <c r="AU287" s="290"/>
      <c r="AV287" s="116"/>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row>
    <row r="288" spans="1:77" ht="16.5" hidden="1" customHeight="1" x14ac:dyDescent="0.25">
      <c r="A288" s="489"/>
      <c r="B288" s="489"/>
      <c r="C288" s="489"/>
      <c r="D288" s="522"/>
      <c r="E288" s="525"/>
      <c r="F288" s="108"/>
      <c r="G288" s="108"/>
      <c r="H288" s="109"/>
      <c r="I288" s="109"/>
      <c r="J288" s="109"/>
      <c r="K288" s="109"/>
      <c r="L288" s="103"/>
      <c r="M288" s="103"/>
      <c r="N288" s="103"/>
      <c r="O288" s="103"/>
      <c r="P288" s="103"/>
      <c r="Q288" s="116"/>
      <c r="R288" s="103"/>
      <c r="S288" s="103"/>
      <c r="T288" s="103"/>
      <c r="U288" s="103"/>
      <c r="V288" s="103"/>
      <c r="W288" s="117"/>
      <c r="X288" s="103"/>
      <c r="Y288" s="103"/>
      <c r="Z288" s="288"/>
      <c r="AA288" s="103"/>
      <c r="AB288" s="218"/>
      <c r="AC288" s="103"/>
      <c r="AD288" s="222"/>
      <c r="AE288" s="124"/>
      <c r="AF288" s="124"/>
      <c r="AG288" s="124"/>
      <c r="AH288" s="124"/>
      <c r="AI288" s="124"/>
      <c r="AJ288" s="124"/>
      <c r="AK288" s="145"/>
      <c r="AL288" s="145"/>
      <c r="AM288" s="145"/>
      <c r="AN288" s="103"/>
      <c r="AO288" s="103"/>
      <c r="AP288" s="103"/>
      <c r="AQ288" s="103"/>
      <c r="AR288" s="116"/>
      <c r="AS288" s="116"/>
      <c r="AT288" s="325"/>
      <c r="AU288" s="290"/>
      <c r="AV288" s="116"/>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row>
    <row r="289" spans="1:77" ht="16.5" hidden="1" customHeight="1" x14ac:dyDescent="0.25">
      <c r="A289" s="489"/>
      <c r="B289" s="489"/>
      <c r="C289" s="489"/>
      <c r="D289" s="522"/>
      <c r="E289" s="525"/>
      <c r="F289" s="108"/>
      <c r="G289" s="108"/>
      <c r="H289" s="109"/>
      <c r="I289" s="109"/>
      <c r="J289" s="109"/>
      <c r="K289" s="109"/>
      <c r="L289" s="103"/>
      <c r="M289" s="103"/>
      <c r="N289" s="103"/>
      <c r="O289" s="103"/>
      <c r="P289" s="103"/>
      <c r="Q289" s="116"/>
      <c r="R289" s="103"/>
      <c r="S289" s="103"/>
      <c r="T289" s="103"/>
      <c r="U289" s="103"/>
      <c r="V289" s="103"/>
      <c r="W289" s="117"/>
      <c r="X289" s="103"/>
      <c r="Y289" s="103"/>
      <c r="Z289" s="288"/>
      <c r="AA289" s="103"/>
      <c r="AB289" s="218"/>
      <c r="AC289" s="103"/>
      <c r="AD289" s="222"/>
      <c r="AE289" s="124"/>
      <c r="AF289" s="124"/>
      <c r="AG289" s="124"/>
      <c r="AH289" s="124"/>
      <c r="AI289" s="124"/>
      <c r="AJ289" s="124"/>
      <c r="AK289" s="145"/>
      <c r="AL289" s="145"/>
      <c r="AM289" s="145"/>
      <c r="AN289" s="103"/>
      <c r="AO289" s="103"/>
      <c r="AP289" s="103"/>
      <c r="AQ289" s="103"/>
      <c r="AR289" s="116"/>
      <c r="AS289" s="116"/>
      <c r="AT289" s="325"/>
      <c r="AU289" s="290"/>
      <c r="AV289" s="116"/>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row>
    <row r="290" spans="1:77" ht="16.5" hidden="1" customHeight="1" x14ac:dyDescent="0.25">
      <c r="A290" s="489"/>
      <c r="B290" s="489"/>
      <c r="C290" s="489"/>
      <c r="D290" s="522"/>
      <c r="E290" s="525"/>
      <c r="F290" s="108"/>
      <c r="G290" s="108"/>
      <c r="H290" s="109"/>
      <c r="I290" s="109"/>
      <c r="J290" s="109"/>
      <c r="K290" s="109"/>
      <c r="L290" s="103"/>
      <c r="M290" s="103"/>
      <c r="N290" s="103"/>
      <c r="O290" s="103"/>
      <c r="P290" s="103"/>
      <c r="Q290" s="116"/>
      <c r="R290" s="103"/>
      <c r="S290" s="103"/>
      <c r="T290" s="103"/>
      <c r="U290" s="103"/>
      <c r="V290" s="103"/>
      <c r="W290" s="117"/>
      <c r="X290" s="103"/>
      <c r="Y290" s="103"/>
      <c r="Z290" s="288"/>
      <c r="AA290" s="103"/>
      <c r="AB290" s="218"/>
      <c r="AC290" s="103"/>
      <c r="AD290" s="222"/>
      <c r="AE290" s="124"/>
      <c r="AF290" s="124"/>
      <c r="AG290" s="124"/>
      <c r="AH290" s="124"/>
      <c r="AI290" s="124"/>
      <c r="AJ290" s="124"/>
      <c r="AK290" s="145"/>
      <c r="AL290" s="145"/>
      <c r="AM290" s="145"/>
      <c r="AN290" s="103"/>
      <c r="AO290" s="103"/>
      <c r="AP290" s="103"/>
      <c r="AQ290" s="103"/>
      <c r="AR290" s="116"/>
      <c r="AS290" s="116"/>
      <c r="AT290" s="325"/>
      <c r="AU290" s="290"/>
      <c r="AV290" s="116"/>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row>
    <row r="291" spans="1:77" ht="16.5" hidden="1" customHeight="1" thickBot="1" x14ac:dyDescent="0.3">
      <c r="A291" s="490"/>
      <c r="B291" s="490"/>
      <c r="C291" s="490"/>
      <c r="D291" s="523"/>
      <c r="E291" s="526"/>
      <c r="F291" s="108"/>
      <c r="G291" s="108"/>
      <c r="H291" s="109"/>
      <c r="I291" s="109"/>
      <c r="J291" s="109"/>
      <c r="K291" s="109"/>
      <c r="L291" s="103"/>
      <c r="M291" s="103"/>
      <c r="N291" s="103"/>
      <c r="O291" s="103"/>
      <c r="P291" s="103"/>
      <c r="Q291" s="116"/>
      <c r="R291" s="103"/>
      <c r="S291" s="103"/>
      <c r="T291" s="103"/>
      <c r="U291" s="103"/>
      <c r="V291" s="103"/>
      <c r="W291" s="117"/>
      <c r="X291" s="103"/>
      <c r="Y291" s="103"/>
      <c r="Z291" s="288"/>
      <c r="AA291" s="103"/>
      <c r="AB291" s="218"/>
      <c r="AC291" s="103"/>
      <c r="AD291" s="222"/>
      <c r="AE291" s="124"/>
      <c r="AF291" s="124"/>
      <c r="AG291" s="124"/>
      <c r="AH291" s="124"/>
      <c r="AI291" s="124"/>
      <c r="AJ291" s="124"/>
      <c r="AK291" s="145"/>
      <c r="AL291" s="145"/>
      <c r="AM291" s="145"/>
      <c r="AN291" s="103"/>
      <c r="AO291" s="103"/>
      <c r="AP291" s="103"/>
      <c r="AQ291" s="103"/>
      <c r="AR291" s="116"/>
      <c r="AS291" s="116"/>
      <c r="AT291" s="325"/>
      <c r="AU291" s="290"/>
      <c r="AV291" s="116"/>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row>
    <row r="292" spans="1:77" ht="16.5" hidden="1" customHeight="1" x14ac:dyDescent="0.25">
      <c r="A292" s="638">
        <v>20</v>
      </c>
      <c r="B292" s="638" t="str">
        <f>IF(Matriz_de_Riesgos!N54="Gestión",Matriz_de_Riesgos!I54,IF(Matriz_de_Riesgos!N54="Corrupción_O_LA_FT","No valorar",""))</f>
        <v>No valorar</v>
      </c>
      <c r="C292" s="638"/>
      <c r="D292" s="670"/>
      <c r="E292" s="463" t="str">
        <f>IF(OR(C292=Hoja1!$C$17,D292=Hoja1!$D$17),Hoja1!$B$17,IF(OR(C292=Hoja1!$C$16,D292=Hoja1!$D$16),Hoja1!$B$16,IF(OR(C292=Hoja1!$C$15,D292=Hoja1!$D$15),Hoja1!$B$15,IF(OR(C292=Hoja1!$C$14,D292=Hoja1!$D$14),Hoja1!$B$14,IF(OR(C292=Hoja1!$C$13,D292=Hoja1!$D$13),Hoja1!$B$13,"")))))</f>
        <v/>
      </c>
      <c r="F292" s="108"/>
      <c r="G292" s="108"/>
      <c r="H292" s="109"/>
      <c r="I292" s="109"/>
      <c r="J292" s="109"/>
      <c r="K292" s="109"/>
      <c r="L292" s="103"/>
      <c r="M292" s="103"/>
      <c r="N292" s="103"/>
      <c r="O292" s="103"/>
      <c r="P292" s="103"/>
      <c r="Q292" s="116"/>
      <c r="R292" s="103"/>
      <c r="S292" s="103"/>
      <c r="T292" s="103"/>
      <c r="U292" s="103"/>
      <c r="V292" s="103"/>
      <c r="W292" s="117"/>
      <c r="X292" s="103"/>
      <c r="Y292" s="103"/>
      <c r="Z292" s="288"/>
      <c r="AA292" s="103"/>
      <c r="AB292" s="218"/>
      <c r="AC292" s="103"/>
      <c r="AD292" s="222"/>
      <c r="AE292" s="124"/>
      <c r="AF292" s="124"/>
      <c r="AG292" s="124"/>
      <c r="AH292" s="124"/>
      <c r="AI292" s="124"/>
      <c r="AJ292" s="124"/>
      <c r="AK292" s="145"/>
      <c r="AL292" s="145"/>
      <c r="AM292" s="145"/>
      <c r="AN292" s="103"/>
      <c r="AO292" s="103"/>
      <c r="AP292" s="103"/>
      <c r="AQ292" s="103"/>
      <c r="AR292" s="116"/>
      <c r="AS292" s="116"/>
      <c r="AT292" s="325"/>
      <c r="AU292" s="290"/>
      <c r="AV292" s="116"/>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row>
    <row r="293" spans="1:77" ht="16.5" hidden="1" customHeight="1" x14ac:dyDescent="0.25">
      <c r="A293" s="489"/>
      <c r="B293" s="489"/>
      <c r="C293" s="489"/>
      <c r="D293" s="522"/>
      <c r="E293" s="525"/>
      <c r="F293" s="108"/>
      <c r="G293" s="108"/>
      <c r="H293" s="109"/>
      <c r="I293" s="109"/>
      <c r="J293" s="109"/>
      <c r="K293" s="109"/>
      <c r="L293" s="103"/>
      <c r="M293" s="103"/>
      <c r="N293" s="103"/>
      <c r="O293" s="103"/>
      <c r="P293" s="103"/>
      <c r="Q293" s="116"/>
      <c r="R293" s="103"/>
      <c r="S293" s="103"/>
      <c r="T293" s="103"/>
      <c r="U293" s="103"/>
      <c r="V293" s="103"/>
      <c r="W293" s="117"/>
      <c r="X293" s="103"/>
      <c r="Y293" s="103"/>
      <c r="Z293" s="288"/>
      <c r="AA293" s="103"/>
      <c r="AB293" s="218"/>
      <c r="AC293" s="103"/>
      <c r="AD293" s="222"/>
      <c r="AE293" s="124"/>
      <c r="AF293" s="124"/>
      <c r="AG293" s="124"/>
      <c r="AH293" s="124"/>
      <c r="AI293" s="124"/>
      <c r="AJ293" s="124"/>
      <c r="AK293" s="145"/>
      <c r="AL293" s="145"/>
      <c r="AM293" s="145"/>
      <c r="AN293" s="103"/>
      <c r="AO293" s="103"/>
      <c r="AP293" s="103"/>
      <c r="AQ293" s="103"/>
      <c r="AR293" s="116"/>
      <c r="AS293" s="116"/>
      <c r="AT293" s="325"/>
      <c r="AU293" s="290"/>
      <c r="AV293" s="116"/>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row>
    <row r="294" spans="1:77" ht="16.5" hidden="1" customHeight="1" x14ac:dyDescent="0.25">
      <c r="A294" s="489"/>
      <c r="B294" s="489"/>
      <c r="C294" s="489"/>
      <c r="D294" s="522"/>
      <c r="E294" s="525"/>
      <c r="F294" s="108"/>
      <c r="G294" s="108"/>
      <c r="H294" s="109"/>
      <c r="I294" s="109"/>
      <c r="J294" s="109"/>
      <c r="K294" s="109"/>
      <c r="L294" s="103"/>
      <c r="M294" s="103"/>
      <c r="N294" s="103"/>
      <c r="O294" s="103"/>
      <c r="P294" s="103"/>
      <c r="Q294" s="116"/>
      <c r="R294" s="103"/>
      <c r="S294" s="103"/>
      <c r="T294" s="103"/>
      <c r="U294" s="103"/>
      <c r="V294" s="103"/>
      <c r="W294" s="117"/>
      <c r="X294" s="103"/>
      <c r="Y294" s="103"/>
      <c r="Z294" s="288"/>
      <c r="AA294" s="103"/>
      <c r="AB294" s="218"/>
      <c r="AC294" s="103"/>
      <c r="AD294" s="222"/>
      <c r="AE294" s="124"/>
      <c r="AF294" s="124"/>
      <c r="AG294" s="124"/>
      <c r="AH294" s="124"/>
      <c r="AI294" s="124"/>
      <c r="AJ294" s="124"/>
      <c r="AK294" s="145"/>
      <c r="AL294" s="145"/>
      <c r="AM294" s="145"/>
      <c r="AN294" s="103"/>
      <c r="AO294" s="103"/>
      <c r="AP294" s="103"/>
      <c r="AQ294" s="103"/>
      <c r="AR294" s="116"/>
      <c r="AS294" s="116"/>
      <c r="AT294" s="325"/>
      <c r="AU294" s="290"/>
      <c r="AV294" s="116"/>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row>
    <row r="295" spans="1:77" ht="16.5" hidden="1" customHeight="1" x14ac:dyDescent="0.25">
      <c r="A295" s="489"/>
      <c r="B295" s="489"/>
      <c r="C295" s="489"/>
      <c r="D295" s="522"/>
      <c r="E295" s="525"/>
      <c r="F295" s="108"/>
      <c r="G295" s="108"/>
      <c r="H295" s="109"/>
      <c r="I295" s="109"/>
      <c r="J295" s="109"/>
      <c r="K295" s="109"/>
      <c r="L295" s="103"/>
      <c r="M295" s="103"/>
      <c r="N295" s="103"/>
      <c r="O295" s="103"/>
      <c r="P295" s="103"/>
      <c r="Q295" s="116"/>
      <c r="R295" s="103"/>
      <c r="S295" s="103"/>
      <c r="T295" s="103"/>
      <c r="U295" s="103"/>
      <c r="V295" s="103"/>
      <c r="W295" s="117"/>
      <c r="X295" s="103"/>
      <c r="Y295" s="103"/>
      <c r="Z295" s="288"/>
      <c r="AA295" s="103"/>
      <c r="AB295" s="218"/>
      <c r="AC295" s="103"/>
      <c r="AD295" s="222"/>
      <c r="AE295" s="124"/>
      <c r="AF295" s="124"/>
      <c r="AG295" s="124"/>
      <c r="AH295" s="124"/>
      <c r="AI295" s="124"/>
      <c r="AJ295" s="124"/>
      <c r="AK295" s="145"/>
      <c r="AL295" s="145"/>
      <c r="AM295" s="145"/>
      <c r="AN295" s="103"/>
      <c r="AO295" s="103"/>
      <c r="AP295" s="103"/>
      <c r="AQ295" s="103"/>
      <c r="AR295" s="116"/>
      <c r="AS295" s="116"/>
      <c r="AT295" s="325"/>
      <c r="AU295" s="290"/>
      <c r="AV295" s="116"/>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row>
    <row r="296" spans="1:77" ht="16.5" hidden="1" customHeight="1" thickBot="1" x14ac:dyDescent="0.3">
      <c r="A296" s="490"/>
      <c r="B296" s="490"/>
      <c r="C296" s="490"/>
      <c r="D296" s="523"/>
      <c r="E296" s="526"/>
      <c r="F296" s="108"/>
      <c r="G296" s="108"/>
      <c r="H296" s="109"/>
      <c r="I296" s="109"/>
      <c r="J296" s="109"/>
      <c r="K296" s="109"/>
      <c r="L296" s="103"/>
      <c r="M296" s="103"/>
      <c r="N296" s="103"/>
      <c r="O296" s="103"/>
      <c r="P296" s="103"/>
      <c r="Q296" s="116"/>
      <c r="R296" s="103"/>
      <c r="S296" s="103"/>
      <c r="T296" s="103"/>
      <c r="U296" s="103"/>
      <c r="V296" s="103"/>
      <c r="W296" s="117"/>
      <c r="X296" s="103"/>
      <c r="Y296" s="103"/>
      <c r="Z296" s="288"/>
      <c r="AA296" s="103"/>
      <c r="AB296" s="218"/>
      <c r="AC296" s="103"/>
      <c r="AD296" s="222"/>
      <c r="AE296" s="124"/>
      <c r="AF296" s="124"/>
      <c r="AG296" s="124"/>
      <c r="AH296" s="124"/>
      <c r="AI296" s="124"/>
      <c r="AJ296" s="124"/>
      <c r="AK296" s="145"/>
      <c r="AL296" s="145"/>
      <c r="AM296" s="145"/>
      <c r="AN296" s="103"/>
      <c r="AO296" s="103"/>
      <c r="AP296" s="103"/>
      <c r="AQ296" s="103"/>
      <c r="AR296" s="116"/>
      <c r="AS296" s="116"/>
      <c r="AT296" s="325"/>
      <c r="AU296" s="290"/>
      <c r="AV296" s="116"/>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row>
    <row r="297" spans="1:77" ht="16.5" hidden="1" customHeight="1" x14ac:dyDescent="0.25">
      <c r="A297" s="638">
        <v>21</v>
      </c>
      <c r="B297" s="638" t="str">
        <f>IF(Matriz_de_Riesgos!N55="Gestión",Matriz_de_Riesgos!I55,IF(Matriz_de_Riesgos!N55="Corrupción_O_LA_FT","No valorar",""))</f>
        <v>No valorar</v>
      </c>
      <c r="C297" s="638"/>
      <c r="D297" s="670"/>
      <c r="E297" s="463" t="str">
        <f>IF(OR(C297=Hoja1!$C$17,D297=Hoja1!$D$17),Hoja1!$B$17,IF(OR(C297=Hoja1!$C$16,D297=Hoja1!$D$16),Hoja1!$B$16,IF(OR(C297=Hoja1!$C$15,D297=Hoja1!$D$15),Hoja1!$B$15,IF(OR(C297=Hoja1!$C$14,D297=Hoja1!$D$14),Hoja1!$B$14,IF(OR(C297=Hoja1!$C$13,D297=Hoja1!$D$13),Hoja1!$B$13,"")))))</f>
        <v/>
      </c>
      <c r="F297" s="108"/>
      <c r="G297" s="108"/>
      <c r="H297" s="109"/>
      <c r="I297" s="109"/>
      <c r="J297" s="109"/>
      <c r="K297" s="109"/>
      <c r="L297" s="103"/>
      <c r="M297" s="103"/>
      <c r="N297" s="103"/>
      <c r="O297" s="103"/>
      <c r="P297" s="103"/>
      <c r="Q297" s="116"/>
      <c r="R297" s="103"/>
      <c r="S297" s="103"/>
      <c r="T297" s="103"/>
      <c r="U297" s="103"/>
      <c r="V297" s="103"/>
      <c r="W297" s="117"/>
      <c r="X297" s="103"/>
      <c r="Y297" s="103"/>
      <c r="Z297" s="288"/>
      <c r="AA297" s="103"/>
      <c r="AB297" s="218"/>
      <c r="AC297" s="103"/>
      <c r="AD297" s="222"/>
      <c r="AE297" s="124"/>
      <c r="AF297" s="124"/>
      <c r="AG297" s="124"/>
      <c r="AH297" s="124"/>
      <c r="AI297" s="124"/>
      <c r="AJ297" s="124"/>
      <c r="AK297" s="145"/>
      <c r="AL297" s="145"/>
      <c r="AM297" s="145"/>
      <c r="AN297" s="103"/>
      <c r="AO297" s="103"/>
      <c r="AP297" s="103"/>
      <c r="AQ297" s="103"/>
      <c r="AR297" s="116"/>
      <c r="AS297" s="116"/>
      <c r="AT297" s="325"/>
      <c r="AU297" s="290"/>
      <c r="AV297" s="116"/>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row>
    <row r="298" spans="1:77" ht="16.5" hidden="1" customHeight="1" x14ac:dyDescent="0.25">
      <c r="A298" s="489"/>
      <c r="B298" s="489"/>
      <c r="C298" s="489"/>
      <c r="D298" s="522"/>
      <c r="E298" s="525"/>
      <c r="F298" s="108"/>
      <c r="G298" s="108"/>
      <c r="H298" s="109"/>
      <c r="I298" s="109"/>
      <c r="J298" s="109"/>
      <c r="K298" s="109"/>
      <c r="L298" s="103"/>
      <c r="M298" s="103"/>
      <c r="N298" s="103"/>
      <c r="O298" s="103"/>
      <c r="P298" s="103"/>
      <c r="Q298" s="116"/>
      <c r="R298" s="103"/>
      <c r="S298" s="103"/>
      <c r="T298" s="103"/>
      <c r="U298" s="103"/>
      <c r="V298" s="103"/>
      <c r="W298" s="117"/>
      <c r="X298" s="103"/>
      <c r="Y298" s="103"/>
      <c r="Z298" s="288"/>
      <c r="AA298" s="103"/>
      <c r="AB298" s="218"/>
      <c r="AC298" s="103"/>
      <c r="AD298" s="222"/>
      <c r="AE298" s="124"/>
      <c r="AF298" s="124"/>
      <c r="AG298" s="124"/>
      <c r="AH298" s="124"/>
      <c r="AI298" s="124"/>
      <c r="AJ298" s="124"/>
      <c r="AK298" s="145"/>
      <c r="AL298" s="145"/>
      <c r="AM298" s="145"/>
      <c r="AN298" s="103"/>
      <c r="AO298" s="103"/>
      <c r="AP298" s="103"/>
      <c r="AQ298" s="103"/>
      <c r="AR298" s="116"/>
      <c r="AS298" s="116"/>
      <c r="AT298" s="325"/>
      <c r="AU298" s="290"/>
      <c r="AV298" s="116"/>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row>
    <row r="299" spans="1:77" ht="16.5" hidden="1" customHeight="1" x14ac:dyDescent="0.25">
      <c r="A299" s="489"/>
      <c r="B299" s="489"/>
      <c r="C299" s="489"/>
      <c r="D299" s="522"/>
      <c r="E299" s="525"/>
      <c r="F299" s="108"/>
      <c r="G299" s="108"/>
      <c r="H299" s="109"/>
      <c r="I299" s="109"/>
      <c r="J299" s="109"/>
      <c r="K299" s="109"/>
      <c r="L299" s="103"/>
      <c r="M299" s="103"/>
      <c r="N299" s="103"/>
      <c r="O299" s="103"/>
      <c r="P299" s="103"/>
      <c r="Q299" s="116"/>
      <c r="R299" s="103"/>
      <c r="S299" s="103"/>
      <c r="T299" s="103"/>
      <c r="U299" s="103"/>
      <c r="V299" s="103"/>
      <c r="W299" s="117"/>
      <c r="X299" s="103"/>
      <c r="Y299" s="103"/>
      <c r="Z299" s="288"/>
      <c r="AA299" s="103"/>
      <c r="AB299" s="218"/>
      <c r="AC299" s="103"/>
      <c r="AD299" s="222"/>
      <c r="AE299" s="124"/>
      <c r="AF299" s="124"/>
      <c r="AG299" s="124"/>
      <c r="AH299" s="124"/>
      <c r="AI299" s="124"/>
      <c r="AJ299" s="124"/>
      <c r="AK299" s="145"/>
      <c r="AL299" s="145"/>
      <c r="AM299" s="145"/>
      <c r="AN299" s="103"/>
      <c r="AO299" s="103"/>
      <c r="AP299" s="103"/>
      <c r="AQ299" s="103"/>
      <c r="AR299" s="116"/>
      <c r="AS299" s="116"/>
      <c r="AT299" s="325"/>
      <c r="AU299" s="290"/>
      <c r="AV299" s="116"/>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row>
    <row r="300" spans="1:77" ht="16.5" hidden="1" customHeight="1" x14ac:dyDescent="0.25">
      <c r="A300" s="489"/>
      <c r="B300" s="489"/>
      <c r="C300" s="489"/>
      <c r="D300" s="522"/>
      <c r="E300" s="525"/>
      <c r="F300" s="108"/>
      <c r="G300" s="108"/>
      <c r="H300" s="109"/>
      <c r="I300" s="109"/>
      <c r="J300" s="109"/>
      <c r="K300" s="109"/>
      <c r="L300" s="103"/>
      <c r="M300" s="103"/>
      <c r="N300" s="103"/>
      <c r="O300" s="103"/>
      <c r="P300" s="103"/>
      <c r="Q300" s="116"/>
      <c r="R300" s="103"/>
      <c r="S300" s="103"/>
      <c r="T300" s="103"/>
      <c r="U300" s="103"/>
      <c r="V300" s="103"/>
      <c r="W300" s="117"/>
      <c r="X300" s="103"/>
      <c r="Y300" s="103"/>
      <c r="Z300" s="288"/>
      <c r="AA300" s="103"/>
      <c r="AB300" s="218"/>
      <c r="AC300" s="103"/>
      <c r="AD300" s="222"/>
      <c r="AE300" s="124"/>
      <c r="AF300" s="124"/>
      <c r="AG300" s="124"/>
      <c r="AH300" s="124"/>
      <c r="AI300" s="124"/>
      <c r="AJ300" s="124"/>
      <c r="AK300" s="145"/>
      <c r="AL300" s="145"/>
      <c r="AM300" s="145"/>
      <c r="AN300" s="103"/>
      <c r="AO300" s="103"/>
      <c r="AP300" s="103"/>
      <c r="AQ300" s="103"/>
      <c r="AR300" s="116"/>
      <c r="AS300" s="116"/>
      <c r="AT300" s="325"/>
      <c r="AU300" s="290"/>
      <c r="AV300" s="116"/>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row>
    <row r="301" spans="1:77" ht="16.5" hidden="1" customHeight="1" thickBot="1" x14ac:dyDescent="0.3">
      <c r="A301" s="490"/>
      <c r="B301" s="490"/>
      <c r="C301" s="490"/>
      <c r="D301" s="523"/>
      <c r="E301" s="526"/>
      <c r="F301" s="108"/>
      <c r="G301" s="108"/>
      <c r="H301" s="109"/>
      <c r="I301" s="109"/>
      <c r="J301" s="109"/>
      <c r="K301" s="109"/>
      <c r="L301" s="103"/>
      <c r="M301" s="103"/>
      <c r="N301" s="103"/>
      <c r="O301" s="103"/>
      <c r="P301" s="103"/>
      <c r="Q301" s="116"/>
      <c r="R301" s="103"/>
      <c r="S301" s="103"/>
      <c r="T301" s="103"/>
      <c r="U301" s="103"/>
      <c r="V301" s="103"/>
      <c r="W301" s="117"/>
      <c r="X301" s="103"/>
      <c r="Y301" s="103"/>
      <c r="Z301" s="288"/>
      <c r="AA301" s="103"/>
      <c r="AB301" s="218"/>
      <c r="AC301" s="103"/>
      <c r="AD301" s="222"/>
      <c r="AE301" s="124"/>
      <c r="AF301" s="124"/>
      <c r="AG301" s="124"/>
      <c r="AH301" s="124"/>
      <c r="AI301" s="124"/>
      <c r="AJ301" s="124"/>
      <c r="AK301" s="145"/>
      <c r="AL301" s="145"/>
      <c r="AM301" s="145"/>
      <c r="AN301" s="103"/>
      <c r="AO301" s="103"/>
      <c r="AP301" s="103"/>
      <c r="AQ301" s="103"/>
      <c r="AR301" s="116"/>
      <c r="AS301" s="116"/>
      <c r="AT301" s="325"/>
      <c r="AU301" s="290"/>
      <c r="AV301" s="116"/>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row>
    <row r="302" spans="1:77" ht="16.5" hidden="1" customHeight="1" x14ac:dyDescent="0.25">
      <c r="A302" s="638">
        <v>22</v>
      </c>
      <c r="B302" s="638" t="str">
        <f>IF(Matriz_de_Riesgos!N57="Gestión",Matriz_de_Riesgos!I57,IF(Matriz_de_Riesgos!N57="Corrupción_O_LA_FT","No valorar",""))</f>
        <v/>
      </c>
      <c r="C302" s="638"/>
      <c r="D302" s="670"/>
      <c r="E302" s="463" t="str">
        <f>IF(OR(C302=Hoja1!$C$17,D302=Hoja1!$D$17),Hoja1!$B$17,IF(OR(C302=Hoja1!$C$16,D302=Hoja1!$D$16),Hoja1!$B$16,IF(OR(C302=Hoja1!$C$15,D302=Hoja1!$D$15),Hoja1!$B$15,IF(OR(C302=Hoja1!$C$14,D302=Hoja1!$D$14),Hoja1!$B$14,IF(OR(C302=Hoja1!$C$13,D302=Hoja1!$D$13),Hoja1!$B$13,"")))))</f>
        <v/>
      </c>
      <c r="F302" s="108"/>
      <c r="G302" s="108"/>
      <c r="H302" s="109"/>
      <c r="I302" s="109"/>
      <c r="J302" s="109"/>
      <c r="K302" s="109"/>
      <c r="L302" s="103"/>
      <c r="M302" s="103"/>
      <c r="N302" s="103"/>
      <c r="O302" s="103"/>
      <c r="P302" s="103"/>
      <c r="Q302" s="116"/>
      <c r="R302" s="103"/>
      <c r="S302" s="103"/>
      <c r="T302" s="103"/>
      <c r="U302" s="103"/>
      <c r="V302" s="103"/>
      <c r="W302" s="117"/>
      <c r="X302" s="103"/>
      <c r="Y302" s="103"/>
      <c r="Z302" s="288"/>
      <c r="AA302" s="103"/>
      <c r="AB302" s="218"/>
      <c r="AC302" s="103"/>
      <c r="AD302" s="222"/>
      <c r="AE302" s="124"/>
      <c r="AF302" s="124"/>
      <c r="AG302" s="124"/>
      <c r="AH302" s="124"/>
      <c r="AI302" s="124"/>
      <c r="AJ302" s="124"/>
      <c r="AK302" s="145"/>
      <c r="AL302" s="145"/>
      <c r="AM302" s="145"/>
      <c r="AN302" s="103"/>
      <c r="AO302" s="103"/>
      <c r="AP302" s="103"/>
      <c r="AQ302" s="103"/>
      <c r="AR302" s="116"/>
      <c r="AS302" s="116"/>
      <c r="AT302" s="325"/>
      <c r="AU302" s="290"/>
      <c r="AV302" s="116"/>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row>
    <row r="303" spans="1:77" ht="16.5" hidden="1" customHeight="1" x14ac:dyDescent="0.25">
      <c r="A303" s="489"/>
      <c r="B303" s="489"/>
      <c r="C303" s="489"/>
      <c r="D303" s="522"/>
      <c r="E303" s="525"/>
      <c r="F303" s="108"/>
      <c r="G303" s="108"/>
      <c r="H303" s="109"/>
      <c r="I303" s="109"/>
      <c r="J303" s="109"/>
      <c r="K303" s="109"/>
      <c r="L303" s="103"/>
      <c r="M303" s="103"/>
      <c r="N303" s="103"/>
      <c r="O303" s="103"/>
      <c r="P303" s="103"/>
      <c r="Q303" s="116"/>
      <c r="R303" s="103"/>
      <c r="S303" s="103"/>
      <c r="T303" s="103"/>
      <c r="U303" s="103"/>
      <c r="V303" s="103"/>
      <c r="W303" s="117"/>
      <c r="X303" s="103"/>
      <c r="Y303" s="103"/>
      <c r="Z303" s="288"/>
      <c r="AA303" s="103"/>
      <c r="AB303" s="218"/>
      <c r="AC303" s="103"/>
      <c r="AD303" s="222"/>
      <c r="AE303" s="124"/>
      <c r="AF303" s="124"/>
      <c r="AG303" s="124"/>
      <c r="AH303" s="124"/>
      <c r="AI303" s="124"/>
      <c r="AJ303" s="124"/>
      <c r="AK303" s="145"/>
      <c r="AL303" s="145"/>
      <c r="AM303" s="145"/>
      <c r="AN303" s="103"/>
      <c r="AO303" s="103"/>
      <c r="AP303" s="103"/>
      <c r="AQ303" s="103"/>
      <c r="AR303" s="116"/>
      <c r="AS303" s="116"/>
      <c r="AT303" s="325"/>
      <c r="AU303" s="290"/>
      <c r="AV303" s="116"/>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row>
    <row r="304" spans="1:77" ht="16.5" hidden="1" customHeight="1" x14ac:dyDescent="0.25">
      <c r="A304" s="489"/>
      <c r="B304" s="489"/>
      <c r="C304" s="489"/>
      <c r="D304" s="522"/>
      <c r="E304" s="525"/>
      <c r="F304" s="108"/>
      <c r="G304" s="108"/>
      <c r="H304" s="109"/>
      <c r="I304" s="109"/>
      <c r="J304" s="109"/>
      <c r="K304" s="109"/>
      <c r="L304" s="103"/>
      <c r="M304" s="103"/>
      <c r="N304" s="103"/>
      <c r="O304" s="103"/>
      <c r="P304" s="103"/>
      <c r="Q304" s="116"/>
      <c r="R304" s="103"/>
      <c r="S304" s="103"/>
      <c r="T304" s="103"/>
      <c r="U304" s="103"/>
      <c r="V304" s="103"/>
      <c r="W304" s="117"/>
      <c r="X304" s="103"/>
      <c r="Y304" s="103"/>
      <c r="Z304" s="288"/>
      <c r="AA304" s="103"/>
      <c r="AB304" s="218"/>
      <c r="AC304" s="103"/>
      <c r="AD304" s="222"/>
      <c r="AE304" s="124"/>
      <c r="AF304" s="124"/>
      <c r="AG304" s="124"/>
      <c r="AH304" s="124"/>
      <c r="AI304" s="124"/>
      <c r="AJ304" s="124"/>
      <c r="AK304" s="145"/>
      <c r="AL304" s="145"/>
      <c r="AM304" s="145"/>
      <c r="AN304" s="103"/>
      <c r="AO304" s="103"/>
      <c r="AP304" s="103"/>
      <c r="AQ304" s="103"/>
      <c r="AR304" s="116"/>
      <c r="AS304" s="116"/>
      <c r="AT304" s="325"/>
      <c r="AU304" s="290"/>
      <c r="AV304" s="116"/>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row>
    <row r="305" spans="1:77" ht="16.5" hidden="1" customHeight="1" x14ac:dyDescent="0.25">
      <c r="A305" s="489"/>
      <c r="B305" s="489"/>
      <c r="C305" s="489"/>
      <c r="D305" s="522"/>
      <c r="E305" s="525"/>
      <c r="F305" s="108"/>
      <c r="G305" s="108"/>
      <c r="H305" s="109"/>
      <c r="I305" s="109"/>
      <c r="J305" s="109"/>
      <c r="K305" s="109"/>
      <c r="L305" s="103"/>
      <c r="M305" s="103"/>
      <c r="N305" s="103"/>
      <c r="O305" s="103"/>
      <c r="P305" s="103"/>
      <c r="Q305" s="116"/>
      <c r="R305" s="103"/>
      <c r="S305" s="103"/>
      <c r="T305" s="103"/>
      <c r="U305" s="103"/>
      <c r="V305" s="103"/>
      <c r="W305" s="117"/>
      <c r="X305" s="103"/>
      <c r="Y305" s="103"/>
      <c r="Z305" s="288"/>
      <c r="AA305" s="103"/>
      <c r="AB305" s="218"/>
      <c r="AC305" s="103"/>
      <c r="AD305" s="222"/>
      <c r="AE305" s="124"/>
      <c r="AF305" s="124"/>
      <c r="AG305" s="124"/>
      <c r="AH305" s="124"/>
      <c r="AI305" s="124"/>
      <c r="AJ305" s="124"/>
      <c r="AK305" s="145"/>
      <c r="AL305" s="145"/>
      <c r="AM305" s="145"/>
      <c r="AN305" s="103"/>
      <c r="AO305" s="103"/>
      <c r="AP305" s="103"/>
      <c r="AQ305" s="103"/>
      <c r="AR305" s="116"/>
      <c r="AS305" s="116"/>
      <c r="AT305" s="325"/>
      <c r="AU305" s="290"/>
      <c r="AV305" s="116"/>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row>
    <row r="306" spans="1:77" ht="16.5" hidden="1" customHeight="1" thickBot="1" x14ac:dyDescent="0.3">
      <c r="A306" s="490"/>
      <c r="B306" s="490"/>
      <c r="C306" s="490"/>
      <c r="D306" s="523"/>
      <c r="E306" s="526"/>
      <c r="F306" s="108"/>
      <c r="G306" s="108"/>
      <c r="H306" s="109"/>
      <c r="I306" s="109"/>
      <c r="J306" s="109"/>
      <c r="K306" s="109"/>
      <c r="L306" s="103"/>
      <c r="M306" s="103"/>
      <c r="N306" s="103"/>
      <c r="O306" s="103"/>
      <c r="P306" s="103"/>
      <c r="Q306" s="116"/>
      <c r="R306" s="103"/>
      <c r="S306" s="103"/>
      <c r="T306" s="103"/>
      <c r="U306" s="103"/>
      <c r="V306" s="103"/>
      <c r="W306" s="117"/>
      <c r="X306" s="103"/>
      <c r="Y306" s="103"/>
      <c r="Z306" s="288"/>
      <c r="AA306" s="103"/>
      <c r="AB306" s="218"/>
      <c r="AC306" s="103"/>
      <c r="AD306" s="222"/>
      <c r="AE306" s="124"/>
      <c r="AF306" s="124"/>
      <c r="AG306" s="124"/>
      <c r="AH306" s="124"/>
      <c r="AI306" s="124"/>
      <c r="AJ306" s="124"/>
      <c r="AK306" s="145"/>
      <c r="AL306" s="145"/>
      <c r="AM306" s="145"/>
      <c r="AN306" s="103"/>
      <c r="AO306" s="103"/>
      <c r="AP306" s="103"/>
      <c r="AQ306" s="103"/>
      <c r="AR306" s="116"/>
      <c r="AS306" s="116"/>
      <c r="AT306" s="325"/>
      <c r="AU306" s="290"/>
      <c r="AV306" s="116"/>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row>
    <row r="307" spans="1:77" ht="16.5" hidden="1" customHeight="1" x14ac:dyDescent="0.25">
      <c r="A307" s="638">
        <v>23</v>
      </c>
      <c r="B307" s="638" t="str">
        <f>IF(Matriz_de_Riesgos!N62="Gestión",Matriz_de_Riesgos!I62,IF(Matriz_de_Riesgos!N62="Corrupción_O_LA_FT","No valorar",""))</f>
        <v/>
      </c>
      <c r="C307" s="638"/>
      <c r="D307" s="670"/>
      <c r="E307" s="463" t="str">
        <f>IF(OR(C307=Hoja1!$C$17,D307=Hoja1!$D$17),Hoja1!$B$17,IF(OR(C307=Hoja1!$C$16,D307=Hoja1!$D$16),Hoja1!$B$16,IF(OR(C307=Hoja1!$C$15,D307=Hoja1!$D$15),Hoja1!$B$15,IF(OR(C307=Hoja1!$C$14,D307=Hoja1!$D$14),Hoja1!$B$14,IF(OR(C307=Hoja1!$C$13,D307=Hoja1!$D$13),Hoja1!$B$13,"")))))</f>
        <v/>
      </c>
      <c r="F307" s="108"/>
      <c r="G307" s="108"/>
      <c r="H307" s="109"/>
      <c r="I307" s="109"/>
      <c r="J307" s="109"/>
      <c r="K307" s="109"/>
      <c r="L307" s="103"/>
      <c r="M307" s="103"/>
      <c r="N307" s="103"/>
      <c r="O307" s="103"/>
      <c r="P307" s="103"/>
      <c r="Q307" s="116"/>
      <c r="R307" s="103"/>
      <c r="S307" s="103"/>
      <c r="T307" s="103"/>
      <c r="U307" s="103"/>
      <c r="V307" s="103"/>
      <c r="W307" s="117"/>
      <c r="X307" s="103"/>
      <c r="Y307" s="103"/>
      <c r="Z307" s="288"/>
      <c r="AA307" s="103"/>
      <c r="AB307" s="218"/>
      <c r="AC307" s="103"/>
      <c r="AD307" s="222"/>
      <c r="AE307" s="124"/>
      <c r="AF307" s="124"/>
      <c r="AG307" s="124"/>
      <c r="AH307" s="124"/>
      <c r="AI307" s="124"/>
      <c r="AJ307" s="124"/>
      <c r="AK307" s="145"/>
      <c r="AL307" s="145"/>
      <c r="AM307" s="145"/>
      <c r="AN307" s="103"/>
      <c r="AO307" s="103"/>
      <c r="AP307" s="103"/>
      <c r="AQ307" s="103"/>
      <c r="AR307" s="116"/>
      <c r="AS307" s="116"/>
      <c r="AT307" s="325"/>
      <c r="AU307" s="290"/>
      <c r="AV307" s="116"/>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row>
    <row r="308" spans="1:77" ht="16.5" hidden="1" customHeight="1" x14ac:dyDescent="0.25">
      <c r="A308" s="489"/>
      <c r="B308" s="489"/>
      <c r="C308" s="489"/>
      <c r="D308" s="522"/>
      <c r="E308" s="525"/>
      <c r="F308" s="108"/>
      <c r="G308" s="108"/>
      <c r="H308" s="109"/>
      <c r="I308" s="109"/>
      <c r="J308" s="109"/>
      <c r="K308" s="109"/>
      <c r="L308" s="103"/>
      <c r="M308" s="103"/>
      <c r="N308" s="103"/>
      <c r="O308" s="103"/>
      <c r="P308" s="103"/>
      <c r="Q308" s="116"/>
      <c r="R308" s="103"/>
      <c r="S308" s="103"/>
      <c r="T308" s="103"/>
      <c r="U308" s="103"/>
      <c r="V308" s="103"/>
      <c r="W308" s="117"/>
      <c r="X308" s="103"/>
      <c r="Y308" s="103"/>
      <c r="Z308" s="288"/>
      <c r="AA308" s="103"/>
      <c r="AB308" s="218"/>
      <c r="AC308" s="103"/>
      <c r="AD308" s="222"/>
      <c r="AE308" s="124"/>
      <c r="AF308" s="124"/>
      <c r="AG308" s="124"/>
      <c r="AH308" s="124"/>
      <c r="AI308" s="124"/>
      <c r="AJ308" s="124"/>
      <c r="AK308" s="145"/>
      <c r="AL308" s="145"/>
      <c r="AM308" s="145"/>
      <c r="AN308" s="103"/>
      <c r="AO308" s="103"/>
      <c r="AP308" s="103"/>
      <c r="AQ308" s="103"/>
      <c r="AR308" s="116"/>
      <c r="AS308" s="116"/>
      <c r="AT308" s="325"/>
      <c r="AU308" s="290"/>
      <c r="AV308" s="116"/>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3"/>
      <c r="BU308" s="103"/>
      <c r="BV308" s="103"/>
      <c r="BW308" s="103"/>
      <c r="BX308" s="103"/>
      <c r="BY308" s="103"/>
    </row>
    <row r="309" spans="1:77" ht="16.5" hidden="1" customHeight="1" x14ac:dyDescent="0.25">
      <c r="A309" s="489"/>
      <c r="B309" s="489"/>
      <c r="C309" s="489"/>
      <c r="D309" s="522"/>
      <c r="E309" s="525"/>
      <c r="F309" s="108"/>
      <c r="G309" s="108"/>
      <c r="H309" s="109"/>
      <c r="I309" s="109"/>
      <c r="J309" s="109"/>
      <c r="K309" s="109"/>
      <c r="L309" s="103"/>
      <c r="M309" s="103"/>
      <c r="N309" s="103"/>
      <c r="O309" s="103"/>
      <c r="P309" s="103"/>
      <c r="Q309" s="116"/>
      <c r="R309" s="103"/>
      <c r="S309" s="103"/>
      <c r="T309" s="103"/>
      <c r="U309" s="103"/>
      <c r="V309" s="103"/>
      <c r="W309" s="117"/>
      <c r="X309" s="103"/>
      <c r="Y309" s="103"/>
      <c r="Z309" s="288"/>
      <c r="AA309" s="103"/>
      <c r="AB309" s="218"/>
      <c r="AC309" s="103"/>
      <c r="AD309" s="222"/>
      <c r="AE309" s="124"/>
      <c r="AF309" s="124"/>
      <c r="AG309" s="124"/>
      <c r="AH309" s="124"/>
      <c r="AI309" s="124"/>
      <c r="AJ309" s="124"/>
      <c r="AK309" s="145"/>
      <c r="AL309" s="145"/>
      <c r="AM309" s="145"/>
      <c r="AN309" s="103"/>
      <c r="AO309" s="103"/>
      <c r="AP309" s="103"/>
      <c r="AQ309" s="103"/>
      <c r="AR309" s="116"/>
      <c r="AS309" s="116"/>
      <c r="AT309" s="325"/>
      <c r="AU309" s="290"/>
      <c r="AV309" s="116"/>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row>
    <row r="310" spans="1:77" ht="16.5" hidden="1" customHeight="1" x14ac:dyDescent="0.25">
      <c r="A310" s="489"/>
      <c r="B310" s="489"/>
      <c r="C310" s="489"/>
      <c r="D310" s="522"/>
      <c r="E310" s="525"/>
      <c r="F310" s="108"/>
      <c r="G310" s="108"/>
      <c r="H310" s="109"/>
      <c r="I310" s="109"/>
      <c r="J310" s="109"/>
      <c r="K310" s="109"/>
      <c r="L310" s="103"/>
      <c r="M310" s="103"/>
      <c r="N310" s="103"/>
      <c r="O310" s="103"/>
      <c r="P310" s="103"/>
      <c r="Q310" s="116"/>
      <c r="R310" s="103"/>
      <c r="S310" s="103"/>
      <c r="T310" s="103"/>
      <c r="U310" s="103"/>
      <c r="V310" s="103"/>
      <c r="W310" s="117"/>
      <c r="X310" s="103"/>
      <c r="Y310" s="103"/>
      <c r="Z310" s="288"/>
      <c r="AA310" s="103"/>
      <c r="AB310" s="218"/>
      <c r="AC310" s="103"/>
      <c r="AD310" s="222"/>
      <c r="AE310" s="124"/>
      <c r="AF310" s="124"/>
      <c r="AG310" s="124"/>
      <c r="AH310" s="124"/>
      <c r="AI310" s="124"/>
      <c r="AJ310" s="124"/>
      <c r="AK310" s="145"/>
      <c r="AL310" s="145"/>
      <c r="AM310" s="145"/>
      <c r="AN310" s="103"/>
      <c r="AO310" s="103"/>
      <c r="AP310" s="103"/>
      <c r="AQ310" s="103"/>
      <c r="AR310" s="116"/>
      <c r="AS310" s="116"/>
      <c r="AT310" s="325"/>
      <c r="AU310" s="290"/>
      <c r="AV310" s="116"/>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row>
    <row r="311" spans="1:77" ht="16.5" hidden="1" customHeight="1" thickBot="1" x14ac:dyDescent="0.3">
      <c r="A311" s="490"/>
      <c r="B311" s="490"/>
      <c r="C311" s="490"/>
      <c r="D311" s="523"/>
      <c r="E311" s="526"/>
      <c r="F311" s="108"/>
      <c r="G311" s="108"/>
      <c r="H311" s="109"/>
      <c r="I311" s="109"/>
      <c r="J311" s="109"/>
      <c r="K311" s="109"/>
      <c r="L311" s="103"/>
      <c r="M311" s="103"/>
      <c r="N311" s="103"/>
      <c r="O311" s="103"/>
      <c r="P311" s="103"/>
      <c r="Q311" s="116"/>
      <c r="R311" s="103"/>
      <c r="S311" s="103"/>
      <c r="T311" s="103"/>
      <c r="U311" s="103"/>
      <c r="V311" s="103"/>
      <c r="W311" s="117"/>
      <c r="X311" s="103"/>
      <c r="Y311" s="103"/>
      <c r="Z311" s="288"/>
      <c r="AA311" s="103"/>
      <c r="AB311" s="218"/>
      <c r="AC311" s="103"/>
      <c r="AD311" s="222"/>
      <c r="AE311" s="124"/>
      <c r="AF311" s="124"/>
      <c r="AG311" s="124"/>
      <c r="AH311" s="124"/>
      <c r="AI311" s="124"/>
      <c r="AJ311" s="124"/>
      <c r="AK311" s="145"/>
      <c r="AL311" s="145"/>
      <c r="AM311" s="145"/>
      <c r="AN311" s="103"/>
      <c r="AO311" s="103"/>
      <c r="AP311" s="103"/>
      <c r="AQ311" s="103"/>
      <c r="AR311" s="116"/>
      <c r="AS311" s="116"/>
      <c r="AT311" s="325"/>
      <c r="AU311" s="290"/>
      <c r="AV311" s="116"/>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row>
    <row r="312" spans="1:77" ht="16.5" hidden="1" customHeight="1" x14ac:dyDescent="0.25">
      <c r="A312" s="638">
        <v>24</v>
      </c>
      <c r="B312" s="638" t="str">
        <f>IF(Matriz_de_Riesgos!N67="Gestión",Matriz_de_Riesgos!I67,IF(Matriz_de_Riesgos!N67="Corrupción_O_LA_FT","No valorar",""))</f>
        <v/>
      </c>
      <c r="C312" s="638"/>
      <c r="D312" s="670"/>
      <c r="E312" s="463" t="str">
        <f>IF(OR(C312=Hoja1!$C$17,D312=Hoja1!$D$17),Hoja1!$B$17,IF(OR(C312=Hoja1!$C$16,D312=Hoja1!$D$16),Hoja1!$B$16,IF(OR(C312=Hoja1!$C$15,D312=Hoja1!$D$15),Hoja1!$B$15,IF(OR(C312=Hoja1!$C$14,D312=Hoja1!$D$14),Hoja1!$B$14,IF(OR(C312=Hoja1!$C$13,D312=Hoja1!$D$13),Hoja1!$B$13,"")))))</f>
        <v/>
      </c>
      <c r="F312" s="108"/>
      <c r="G312" s="108"/>
      <c r="H312" s="109"/>
      <c r="I312" s="109"/>
      <c r="J312" s="109"/>
      <c r="K312" s="109"/>
      <c r="L312" s="103"/>
      <c r="M312" s="103"/>
      <c r="N312" s="103"/>
      <c r="O312" s="103"/>
      <c r="P312" s="103"/>
      <c r="Q312" s="116"/>
      <c r="R312" s="103"/>
      <c r="S312" s="103"/>
      <c r="T312" s="103"/>
      <c r="U312" s="103"/>
      <c r="V312" s="103"/>
      <c r="W312" s="117"/>
      <c r="X312" s="103"/>
      <c r="Y312" s="103"/>
      <c r="Z312" s="288"/>
      <c r="AA312" s="103"/>
      <c r="AB312" s="218"/>
      <c r="AC312" s="103"/>
      <c r="AD312" s="222"/>
      <c r="AE312" s="124"/>
      <c r="AF312" s="124"/>
      <c r="AG312" s="124"/>
      <c r="AH312" s="124"/>
      <c r="AI312" s="124"/>
      <c r="AJ312" s="124"/>
      <c r="AK312" s="145"/>
      <c r="AL312" s="145"/>
      <c r="AM312" s="145"/>
      <c r="AN312" s="103"/>
      <c r="AO312" s="103"/>
      <c r="AP312" s="103"/>
      <c r="AQ312" s="103"/>
      <c r="AR312" s="116"/>
      <c r="AS312" s="116"/>
      <c r="AT312" s="325"/>
      <c r="AU312" s="290"/>
      <c r="AV312" s="116"/>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row>
    <row r="313" spans="1:77" ht="16.5" hidden="1" customHeight="1" x14ac:dyDescent="0.25">
      <c r="A313" s="489"/>
      <c r="B313" s="489"/>
      <c r="C313" s="489"/>
      <c r="D313" s="522"/>
      <c r="E313" s="525"/>
      <c r="F313" s="108"/>
      <c r="G313" s="108"/>
      <c r="H313" s="109"/>
      <c r="I313" s="109"/>
      <c r="J313" s="109"/>
      <c r="K313" s="109"/>
      <c r="L313" s="103"/>
      <c r="M313" s="103"/>
      <c r="N313" s="103"/>
      <c r="O313" s="103"/>
      <c r="P313" s="103"/>
      <c r="Q313" s="116"/>
      <c r="R313" s="103"/>
      <c r="S313" s="103"/>
      <c r="T313" s="103"/>
      <c r="U313" s="103"/>
      <c r="V313" s="103"/>
      <c r="W313" s="117"/>
      <c r="X313" s="103"/>
      <c r="Y313" s="103"/>
      <c r="Z313" s="288"/>
      <c r="AA313" s="103"/>
      <c r="AB313" s="218"/>
      <c r="AC313" s="103"/>
      <c r="AD313" s="222"/>
      <c r="AE313" s="124"/>
      <c r="AF313" s="124"/>
      <c r="AG313" s="124"/>
      <c r="AH313" s="124"/>
      <c r="AI313" s="124"/>
      <c r="AJ313" s="124"/>
      <c r="AK313" s="145"/>
      <c r="AL313" s="145"/>
      <c r="AM313" s="145"/>
      <c r="AN313" s="103"/>
      <c r="AO313" s="103"/>
      <c r="AP313" s="103"/>
      <c r="AQ313" s="103"/>
      <c r="AR313" s="116"/>
      <c r="AS313" s="116"/>
      <c r="AT313" s="325"/>
      <c r="AU313" s="290"/>
      <c r="AV313" s="116"/>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row>
    <row r="314" spans="1:77" ht="16.5" hidden="1" customHeight="1" x14ac:dyDescent="0.25">
      <c r="A314" s="489"/>
      <c r="B314" s="489"/>
      <c r="C314" s="489"/>
      <c r="D314" s="522"/>
      <c r="E314" s="525"/>
      <c r="F314" s="108"/>
      <c r="G314" s="108"/>
      <c r="H314" s="109"/>
      <c r="I314" s="109"/>
      <c r="J314" s="109"/>
      <c r="K314" s="109"/>
      <c r="L314" s="103"/>
      <c r="M314" s="103"/>
      <c r="N314" s="103"/>
      <c r="O314" s="103"/>
      <c r="P314" s="103"/>
      <c r="Q314" s="116"/>
      <c r="R314" s="103"/>
      <c r="S314" s="103"/>
      <c r="T314" s="103"/>
      <c r="U314" s="103"/>
      <c r="V314" s="103"/>
      <c r="W314" s="117"/>
      <c r="X314" s="103"/>
      <c r="Y314" s="103"/>
      <c r="Z314" s="288"/>
      <c r="AA314" s="103"/>
      <c r="AB314" s="218"/>
      <c r="AC314" s="103"/>
      <c r="AD314" s="222"/>
      <c r="AE314" s="124"/>
      <c r="AF314" s="124"/>
      <c r="AG314" s="124"/>
      <c r="AH314" s="124"/>
      <c r="AI314" s="124"/>
      <c r="AJ314" s="124"/>
      <c r="AK314" s="145"/>
      <c r="AL314" s="145"/>
      <c r="AM314" s="145"/>
      <c r="AN314" s="103"/>
      <c r="AO314" s="103"/>
      <c r="AP314" s="103"/>
      <c r="AQ314" s="103"/>
      <c r="AR314" s="116"/>
      <c r="AS314" s="116"/>
      <c r="AT314" s="325"/>
      <c r="AU314" s="290"/>
      <c r="AV314" s="116"/>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row>
    <row r="315" spans="1:77" ht="16.5" hidden="1" customHeight="1" x14ac:dyDescent="0.25">
      <c r="A315" s="489"/>
      <c r="B315" s="489"/>
      <c r="C315" s="489"/>
      <c r="D315" s="522"/>
      <c r="E315" s="525"/>
      <c r="F315" s="108"/>
      <c r="G315" s="108"/>
      <c r="H315" s="109"/>
      <c r="I315" s="109"/>
      <c r="J315" s="109"/>
      <c r="K315" s="109"/>
      <c r="L315" s="103"/>
      <c r="M315" s="103"/>
      <c r="N315" s="103"/>
      <c r="O315" s="103"/>
      <c r="P315" s="103"/>
      <c r="Q315" s="116"/>
      <c r="R315" s="103"/>
      <c r="S315" s="103"/>
      <c r="T315" s="103"/>
      <c r="U315" s="103"/>
      <c r="V315" s="103"/>
      <c r="W315" s="117"/>
      <c r="X315" s="103"/>
      <c r="Y315" s="103"/>
      <c r="Z315" s="288"/>
      <c r="AA315" s="103"/>
      <c r="AB315" s="218"/>
      <c r="AC315" s="103"/>
      <c r="AD315" s="222"/>
      <c r="AE315" s="124"/>
      <c r="AF315" s="124"/>
      <c r="AG315" s="124"/>
      <c r="AH315" s="124"/>
      <c r="AI315" s="124"/>
      <c r="AJ315" s="124"/>
      <c r="AK315" s="145"/>
      <c r="AL315" s="145"/>
      <c r="AM315" s="145"/>
      <c r="AN315" s="103"/>
      <c r="AO315" s="103"/>
      <c r="AP315" s="103"/>
      <c r="AQ315" s="103"/>
      <c r="AR315" s="116"/>
      <c r="AS315" s="116"/>
      <c r="AT315" s="325"/>
      <c r="AU315" s="290"/>
      <c r="AV315" s="116"/>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row>
    <row r="316" spans="1:77" ht="16.5" hidden="1" customHeight="1" thickBot="1" x14ac:dyDescent="0.3">
      <c r="A316" s="490"/>
      <c r="B316" s="490"/>
      <c r="C316" s="490"/>
      <c r="D316" s="523"/>
      <c r="E316" s="526"/>
      <c r="F316" s="108"/>
      <c r="G316" s="108"/>
      <c r="H316" s="109"/>
      <c r="I316" s="109"/>
      <c r="J316" s="109"/>
      <c r="K316" s="109"/>
      <c r="L316" s="103"/>
      <c r="M316" s="103"/>
      <c r="N316" s="103"/>
      <c r="O316" s="103"/>
      <c r="P316" s="103"/>
      <c r="Q316" s="116"/>
      <c r="R316" s="103"/>
      <c r="S316" s="103"/>
      <c r="T316" s="103"/>
      <c r="U316" s="103"/>
      <c r="V316" s="103"/>
      <c r="W316" s="117"/>
      <c r="X316" s="103"/>
      <c r="Y316" s="103"/>
      <c r="Z316" s="288"/>
      <c r="AA316" s="103"/>
      <c r="AB316" s="218"/>
      <c r="AC316" s="103"/>
      <c r="AD316" s="222"/>
      <c r="AE316" s="124"/>
      <c r="AF316" s="124"/>
      <c r="AG316" s="124"/>
      <c r="AH316" s="124"/>
      <c r="AI316" s="124"/>
      <c r="AJ316" s="124"/>
      <c r="AK316" s="145"/>
      <c r="AL316" s="145"/>
      <c r="AM316" s="145"/>
      <c r="AN316" s="103"/>
      <c r="AO316" s="103"/>
      <c r="AP316" s="103"/>
      <c r="AQ316" s="103"/>
      <c r="AR316" s="116"/>
      <c r="AS316" s="116"/>
      <c r="AT316" s="325"/>
      <c r="AU316" s="290"/>
      <c r="AV316" s="116"/>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row>
    <row r="317" spans="1:77" ht="16.5" hidden="1" customHeight="1" x14ac:dyDescent="0.25">
      <c r="A317" s="638">
        <v>25</v>
      </c>
      <c r="B317" s="638" t="str">
        <f>IF(Matriz_de_Riesgos!N72="Gestión",Matriz_de_Riesgos!I72,IF(Matriz_de_Riesgos!N72="Corrupción_O_LA_FT","No valorar",""))</f>
        <v/>
      </c>
      <c r="C317" s="638"/>
      <c r="D317" s="670"/>
      <c r="E317" s="463" t="str">
        <f>IF(OR(C317=Hoja1!$C$17,D317=Hoja1!$D$17),Hoja1!$B$17,IF(OR(C317=Hoja1!$C$16,D317=Hoja1!$D$16),Hoja1!$B$16,IF(OR(C317=Hoja1!$C$15,D317=Hoja1!$D$15),Hoja1!$B$15,IF(OR(C317=Hoja1!$C$14,D317=Hoja1!$D$14),Hoja1!$B$14,IF(OR(C317=Hoja1!$C$13,D317=Hoja1!$D$13),Hoja1!$B$13,"")))))</f>
        <v/>
      </c>
      <c r="F317" s="108"/>
      <c r="G317" s="108"/>
      <c r="H317" s="109"/>
      <c r="I317" s="109"/>
      <c r="J317" s="109"/>
      <c r="K317" s="109"/>
      <c r="L317" s="103"/>
      <c r="M317" s="103"/>
      <c r="N317" s="103"/>
      <c r="O317" s="103"/>
      <c r="P317" s="103"/>
      <c r="Q317" s="116"/>
      <c r="R317" s="103"/>
      <c r="S317" s="103"/>
      <c r="T317" s="103"/>
      <c r="U317" s="103"/>
      <c r="V317" s="103"/>
      <c r="W317" s="117"/>
      <c r="X317" s="103"/>
      <c r="Y317" s="103"/>
      <c r="Z317" s="288"/>
      <c r="AA317" s="103"/>
      <c r="AB317" s="218"/>
      <c r="AC317" s="103"/>
      <c r="AD317" s="222"/>
      <c r="AE317" s="124"/>
      <c r="AF317" s="124"/>
      <c r="AG317" s="124"/>
      <c r="AH317" s="124"/>
      <c r="AI317" s="124"/>
      <c r="AJ317" s="124"/>
      <c r="AK317" s="145"/>
      <c r="AL317" s="145"/>
      <c r="AM317" s="145"/>
      <c r="AN317" s="103"/>
      <c r="AO317" s="103"/>
      <c r="AP317" s="103"/>
      <c r="AQ317" s="103"/>
      <c r="AR317" s="116"/>
      <c r="AS317" s="116"/>
      <c r="AT317" s="325"/>
      <c r="AU317" s="290"/>
      <c r="AV317" s="116"/>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row>
    <row r="318" spans="1:77" ht="16.5" hidden="1" customHeight="1" x14ac:dyDescent="0.25">
      <c r="A318" s="489"/>
      <c r="B318" s="489"/>
      <c r="C318" s="489"/>
      <c r="D318" s="522"/>
      <c r="E318" s="525"/>
      <c r="F318" s="108"/>
      <c r="G318" s="108"/>
      <c r="H318" s="109"/>
      <c r="I318" s="109"/>
      <c r="J318" s="109"/>
      <c r="K318" s="109"/>
      <c r="L318" s="103"/>
      <c r="M318" s="103"/>
      <c r="N318" s="103"/>
      <c r="O318" s="103"/>
      <c r="P318" s="103"/>
      <c r="Q318" s="116"/>
      <c r="R318" s="103"/>
      <c r="S318" s="103"/>
      <c r="T318" s="103"/>
      <c r="U318" s="103"/>
      <c r="V318" s="103"/>
      <c r="W318" s="117"/>
      <c r="X318" s="103"/>
      <c r="Y318" s="103"/>
      <c r="Z318" s="288"/>
      <c r="AA318" s="103"/>
      <c r="AB318" s="218"/>
      <c r="AC318" s="103"/>
      <c r="AD318" s="222"/>
      <c r="AE318" s="124"/>
      <c r="AF318" s="124"/>
      <c r="AG318" s="124"/>
      <c r="AH318" s="124"/>
      <c r="AI318" s="124"/>
      <c r="AJ318" s="124"/>
      <c r="AK318" s="145"/>
      <c r="AL318" s="145"/>
      <c r="AM318" s="145"/>
      <c r="AN318" s="103"/>
      <c r="AO318" s="103"/>
      <c r="AP318" s="103"/>
      <c r="AQ318" s="103"/>
      <c r="AR318" s="116"/>
      <c r="AS318" s="116"/>
      <c r="AT318" s="325"/>
      <c r="AU318" s="290"/>
      <c r="AV318" s="116"/>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row>
    <row r="319" spans="1:77" ht="16.5" hidden="1" customHeight="1" x14ac:dyDescent="0.25">
      <c r="A319" s="489"/>
      <c r="B319" s="489"/>
      <c r="C319" s="489"/>
      <c r="D319" s="522"/>
      <c r="E319" s="525"/>
      <c r="F319" s="108"/>
      <c r="G319" s="108"/>
      <c r="H319" s="109"/>
      <c r="I319" s="109"/>
      <c r="J319" s="109"/>
      <c r="K319" s="109"/>
      <c r="L319" s="103"/>
      <c r="M319" s="103"/>
      <c r="N319" s="103"/>
      <c r="O319" s="103"/>
      <c r="P319" s="103"/>
      <c r="Q319" s="116"/>
      <c r="R319" s="103"/>
      <c r="S319" s="103"/>
      <c r="T319" s="103"/>
      <c r="U319" s="103"/>
      <c r="V319" s="103"/>
      <c r="W319" s="117"/>
      <c r="X319" s="103"/>
      <c r="Y319" s="103"/>
      <c r="Z319" s="288"/>
      <c r="AA319" s="103"/>
      <c r="AB319" s="218"/>
      <c r="AC319" s="103"/>
      <c r="AD319" s="222"/>
      <c r="AE319" s="124"/>
      <c r="AF319" s="124"/>
      <c r="AG319" s="124"/>
      <c r="AH319" s="124"/>
      <c r="AI319" s="124"/>
      <c r="AJ319" s="124"/>
      <c r="AK319" s="145"/>
      <c r="AL319" s="145"/>
      <c r="AM319" s="145"/>
      <c r="AN319" s="103"/>
      <c r="AO319" s="103"/>
      <c r="AP319" s="103"/>
      <c r="AQ319" s="103"/>
      <c r="AR319" s="116"/>
      <c r="AS319" s="116"/>
      <c r="AT319" s="325"/>
      <c r="AU319" s="290"/>
      <c r="AV319" s="116"/>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row>
    <row r="320" spans="1:77" ht="16.5" hidden="1" customHeight="1" x14ac:dyDescent="0.25">
      <c r="A320" s="489"/>
      <c r="B320" s="489"/>
      <c r="C320" s="489"/>
      <c r="D320" s="522"/>
      <c r="E320" s="525"/>
      <c r="F320" s="108"/>
      <c r="G320" s="108"/>
      <c r="H320" s="109"/>
      <c r="I320" s="109"/>
      <c r="J320" s="109"/>
      <c r="K320" s="109"/>
      <c r="L320" s="103"/>
      <c r="M320" s="103"/>
      <c r="N320" s="103"/>
      <c r="O320" s="103"/>
      <c r="P320" s="103"/>
      <c r="Q320" s="116"/>
      <c r="R320" s="103"/>
      <c r="S320" s="103"/>
      <c r="T320" s="103"/>
      <c r="U320" s="103"/>
      <c r="V320" s="103"/>
      <c r="W320" s="117"/>
      <c r="X320" s="103"/>
      <c r="Y320" s="103"/>
      <c r="Z320" s="288"/>
      <c r="AA320" s="103"/>
      <c r="AB320" s="218"/>
      <c r="AC320" s="103"/>
      <c r="AD320" s="222"/>
      <c r="AE320" s="124"/>
      <c r="AF320" s="124"/>
      <c r="AG320" s="124"/>
      <c r="AH320" s="124"/>
      <c r="AI320" s="124"/>
      <c r="AJ320" s="124"/>
      <c r="AK320" s="145"/>
      <c r="AL320" s="145"/>
      <c r="AM320" s="145"/>
      <c r="AN320" s="103"/>
      <c r="AO320" s="103"/>
      <c r="AP320" s="103"/>
      <c r="AQ320" s="103"/>
      <c r="AR320" s="116"/>
      <c r="AS320" s="116"/>
      <c r="AT320" s="325"/>
      <c r="AU320" s="290"/>
      <c r="AV320" s="116"/>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3"/>
      <c r="BU320" s="103"/>
      <c r="BV320" s="103"/>
      <c r="BW320" s="103"/>
      <c r="BX320" s="103"/>
      <c r="BY320" s="103"/>
    </row>
    <row r="321" spans="1:77" ht="16.5" hidden="1" customHeight="1" thickBot="1" x14ac:dyDescent="0.3">
      <c r="A321" s="490"/>
      <c r="B321" s="490"/>
      <c r="C321" s="490"/>
      <c r="D321" s="523"/>
      <c r="E321" s="526"/>
      <c r="F321" s="108"/>
      <c r="G321" s="108"/>
      <c r="H321" s="109"/>
      <c r="I321" s="109"/>
      <c r="J321" s="109"/>
      <c r="K321" s="109"/>
      <c r="L321" s="103"/>
      <c r="M321" s="103"/>
      <c r="N321" s="103"/>
      <c r="O321" s="103"/>
      <c r="P321" s="103"/>
      <c r="Q321" s="116"/>
      <c r="R321" s="103"/>
      <c r="S321" s="103"/>
      <c r="T321" s="103"/>
      <c r="U321" s="103"/>
      <c r="V321" s="103"/>
      <c r="W321" s="117"/>
      <c r="X321" s="103"/>
      <c r="Y321" s="103"/>
      <c r="Z321" s="288"/>
      <c r="AA321" s="103"/>
      <c r="AB321" s="218"/>
      <c r="AC321" s="103"/>
      <c r="AD321" s="222"/>
      <c r="AE321" s="124"/>
      <c r="AF321" s="124"/>
      <c r="AG321" s="124"/>
      <c r="AH321" s="124"/>
      <c r="AI321" s="124"/>
      <c r="AJ321" s="124"/>
      <c r="AK321" s="145"/>
      <c r="AL321" s="145"/>
      <c r="AM321" s="145"/>
      <c r="AN321" s="103"/>
      <c r="AO321" s="103"/>
      <c r="AP321" s="103"/>
      <c r="AQ321" s="103"/>
      <c r="AR321" s="116"/>
      <c r="AS321" s="116"/>
      <c r="AT321" s="325"/>
      <c r="AU321" s="290"/>
      <c r="AV321" s="116"/>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row>
    <row r="322" spans="1:77" ht="16.5" hidden="1" customHeight="1" x14ac:dyDescent="0.25">
      <c r="A322" s="638">
        <v>26</v>
      </c>
      <c r="B322" s="638" t="str">
        <f>IF(Matriz_de_Riesgos!N77="Gestión",Matriz_de_Riesgos!I77,IF(Matriz_de_Riesgos!N77="Corrupción_O_LA_FT","No valorar",""))</f>
        <v/>
      </c>
      <c r="C322" s="638"/>
      <c r="D322" s="670"/>
      <c r="E322" s="463" t="str">
        <f>IF(OR(C322=Hoja1!$C$17,D322=Hoja1!$D$17),Hoja1!$B$17,IF(OR(C322=Hoja1!$C$16,D322=Hoja1!$D$16),Hoja1!$B$16,IF(OR(C322=Hoja1!$C$15,D322=Hoja1!$D$15),Hoja1!$B$15,IF(OR(C322=Hoja1!$C$14,D322=Hoja1!$D$14),Hoja1!$B$14,IF(OR(C322=Hoja1!$C$13,D322=Hoja1!$D$13),Hoja1!$B$13,"")))))</f>
        <v/>
      </c>
      <c r="F322" s="108"/>
      <c r="G322" s="108"/>
      <c r="H322" s="109"/>
      <c r="I322" s="109"/>
      <c r="J322" s="109"/>
      <c r="K322" s="109"/>
      <c r="L322" s="103"/>
      <c r="M322" s="103"/>
      <c r="N322" s="103"/>
      <c r="O322" s="103"/>
      <c r="P322" s="103"/>
      <c r="Q322" s="116"/>
      <c r="R322" s="103"/>
      <c r="S322" s="103"/>
      <c r="T322" s="103"/>
      <c r="U322" s="103"/>
      <c r="V322" s="103"/>
      <c r="W322" s="117"/>
      <c r="X322" s="103"/>
      <c r="Y322" s="103"/>
      <c r="Z322" s="288"/>
      <c r="AA322" s="103"/>
      <c r="AB322" s="218"/>
      <c r="AC322" s="103"/>
      <c r="AD322" s="222"/>
      <c r="AE322" s="124"/>
      <c r="AF322" s="124"/>
      <c r="AG322" s="124"/>
      <c r="AH322" s="124"/>
      <c r="AI322" s="124"/>
      <c r="AJ322" s="124"/>
      <c r="AK322" s="145"/>
      <c r="AL322" s="145"/>
      <c r="AM322" s="145"/>
      <c r="AN322" s="103"/>
      <c r="AO322" s="103"/>
      <c r="AP322" s="103"/>
      <c r="AQ322" s="103"/>
      <c r="AR322" s="116"/>
      <c r="AS322" s="116"/>
      <c r="AT322" s="325"/>
      <c r="AU322" s="290"/>
      <c r="AV322" s="116"/>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row>
    <row r="323" spans="1:77" ht="16.5" hidden="1" customHeight="1" x14ac:dyDescent="0.25">
      <c r="A323" s="489"/>
      <c r="B323" s="489"/>
      <c r="C323" s="489"/>
      <c r="D323" s="522"/>
      <c r="E323" s="525"/>
      <c r="F323" s="108"/>
      <c r="G323" s="108"/>
      <c r="H323" s="109"/>
      <c r="I323" s="109"/>
      <c r="J323" s="109"/>
      <c r="K323" s="109"/>
      <c r="L323" s="103"/>
      <c r="M323" s="103"/>
      <c r="N323" s="103"/>
      <c r="O323" s="103"/>
      <c r="P323" s="103"/>
      <c r="Q323" s="116"/>
      <c r="R323" s="103"/>
      <c r="S323" s="103"/>
      <c r="T323" s="103"/>
      <c r="U323" s="103"/>
      <c r="V323" s="103"/>
      <c r="W323" s="117"/>
      <c r="X323" s="103"/>
      <c r="Y323" s="103"/>
      <c r="Z323" s="288"/>
      <c r="AA323" s="103"/>
      <c r="AB323" s="218"/>
      <c r="AC323" s="103"/>
      <c r="AD323" s="222"/>
      <c r="AE323" s="124"/>
      <c r="AF323" s="124"/>
      <c r="AG323" s="124"/>
      <c r="AH323" s="124"/>
      <c r="AI323" s="124"/>
      <c r="AJ323" s="124"/>
      <c r="AK323" s="145"/>
      <c r="AL323" s="145"/>
      <c r="AM323" s="145"/>
      <c r="AN323" s="103"/>
      <c r="AO323" s="103"/>
      <c r="AP323" s="103"/>
      <c r="AQ323" s="103"/>
      <c r="AR323" s="116"/>
      <c r="AS323" s="116"/>
      <c r="AT323" s="325"/>
      <c r="AU323" s="290"/>
      <c r="AV323" s="116"/>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row>
    <row r="324" spans="1:77" ht="16.5" hidden="1" customHeight="1" x14ac:dyDescent="0.25">
      <c r="A324" s="489"/>
      <c r="B324" s="489"/>
      <c r="C324" s="489"/>
      <c r="D324" s="522"/>
      <c r="E324" s="525"/>
      <c r="F324" s="108"/>
      <c r="G324" s="108"/>
      <c r="H324" s="109"/>
      <c r="I324" s="109"/>
      <c r="J324" s="109"/>
      <c r="K324" s="109"/>
      <c r="L324" s="103"/>
      <c r="M324" s="103"/>
      <c r="N324" s="103"/>
      <c r="O324" s="103"/>
      <c r="P324" s="103"/>
      <c r="Q324" s="116"/>
      <c r="R324" s="103"/>
      <c r="S324" s="103"/>
      <c r="T324" s="103"/>
      <c r="U324" s="103"/>
      <c r="V324" s="103"/>
      <c r="W324" s="117"/>
      <c r="X324" s="103"/>
      <c r="Y324" s="103"/>
      <c r="Z324" s="288"/>
      <c r="AA324" s="103"/>
      <c r="AB324" s="218"/>
      <c r="AC324" s="103"/>
      <c r="AD324" s="222"/>
      <c r="AE324" s="124"/>
      <c r="AF324" s="124"/>
      <c r="AG324" s="124"/>
      <c r="AH324" s="124"/>
      <c r="AI324" s="124"/>
      <c r="AJ324" s="124"/>
      <c r="AK324" s="145"/>
      <c r="AL324" s="145"/>
      <c r="AM324" s="145"/>
      <c r="AN324" s="103"/>
      <c r="AO324" s="103"/>
      <c r="AP324" s="103"/>
      <c r="AQ324" s="103"/>
      <c r="AR324" s="116"/>
      <c r="AS324" s="116"/>
      <c r="AT324" s="325"/>
      <c r="AU324" s="290"/>
      <c r="AV324" s="116"/>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row>
    <row r="325" spans="1:77" ht="16.5" hidden="1" customHeight="1" x14ac:dyDescent="0.25">
      <c r="A325" s="489"/>
      <c r="B325" s="489"/>
      <c r="C325" s="489"/>
      <c r="D325" s="522"/>
      <c r="E325" s="525"/>
      <c r="F325" s="108"/>
      <c r="G325" s="108"/>
      <c r="H325" s="109"/>
      <c r="I325" s="109"/>
      <c r="J325" s="109"/>
      <c r="K325" s="109"/>
      <c r="L325" s="103"/>
      <c r="M325" s="103"/>
      <c r="N325" s="103"/>
      <c r="O325" s="103"/>
      <c r="P325" s="103"/>
      <c r="Q325" s="116"/>
      <c r="R325" s="103"/>
      <c r="S325" s="103"/>
      <c r="T325" s="103"/>
      <c r="U325" s="103"/>
      <c r="V325" s="103"/>
      <c r="W325" s="117"/>
      <c r="X325" s="103"/>
      <c r="Y325" s="103"/>
      <c r="Z325" s="288"/>
      <c r="AA325" s="103"/>
      <c r="AB325" s="218"/>
      <c r="AC325" s="103"/>
      <c r="AD325" s="222"/>
      <c r="AE325" s="124"/>
      <c r="AF325" s="124"/>
      <c r="AG325" s="124"/>
      <c r="AH325" s="124"/>
      <c r="AI325" s="124"/>
      <c r="AJ325" s="124"/>
      <c r="AK325" s="145"/>
      <c r="AL325" s="145"/>
      <c r="AM325" s="145"/>
      <c r="AN325" s="103"/>
      <c r="AO325" s="103"/>
      <c r="AP325" s="103"/>
      <c r="AQ325" s="103"/>
      <c r="AR325" s="116"/>
      <c r="AS325" s="116"/>
      <c r="AT325" s="325"/>
      <c r="AU325" s="290"/>
      <c r="AV325" s="116"/>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row>
    <row r="326" spans="1:77" ht="16.5" hidden="1" customHeight="1" thickBot="1" x14ac:dyDescent="0.3">
      <c r="A326" s="490"/>
      <c r="B326" s="490"/>
      <c r="C326" s="490"/>
      <c r="D326" s="523"/>
      <c r="E326" s="526"/>
      <c r="F326" s="108"/>
      <c r="G326" s="108"/>
      <c r="H326" s="109"/>
      <c r="I326" s="109"/>
      <c r="J326" s="109"/>
      <c r="K326" s="109"/>
      <c r="L326" s="103"/>
      <c r="M326" s="103"/>
      <c r="N326" s="103"/>
      <c r="O326" s="103"/>
      <c r="P326" s="103"/>
      <c r="Q326" s="116"/>
      <c r="R326" s="103"/>
      <c r="S326" s="103"/>
      <c r="T326" s="103"/>
      <c r="U326" s="103"/>
      <c r="V326" s="103"/>
      <c r="W326" s="117"/>
      <c r="X326" s="103"/>
      <c r="Y326" s="103"/>
      <c r="Z326" s="288"/>
      <c r="AA326" s="103"/>
      <c r="AB326" s="218"/>
      <c r="AC326" s="103"/>
      <c r="AD326" s="222"/>
      <c r="AE326" s="124"/>
      <c r="AF326" s="124"/>
      <c r="AG326" s="124"/>
      <c r="AH326" s="124"/>
      <c r="AI326" s="124"/>
      <c r="AJ326" s="124"/>
      <c r="AK326" s="145"/>
      <c r="AL326" s="145"/>
      <c r="AM326" s="145"/>
      <c r="AN326" s="103"/>
      <c r="AO326" s="103"/>
      <c r="AP326" s="103"/>
      <c r="AQ326" s="103"/>
      <c r="AR326" s="116"/>
      <c r="AS326" s="116"/>
      <c r="AT326" s="325"/>
      <c r="AU326" s="290"/>
      <c r="AV326" s="116"/>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row>
    <row r="327" spans="1:77" ht="16.5" hidden="1" customHeight="1" x14ac:dyDescent="0.25">
      <c r="A327" s="638">
        <v>27</v>
      </c>
      <c r="B327" s="638" t="str">
        <f>IF(Matriz_de_Riesgos!N82="Gestión",Matriz_de_Riesgos!I82,IF(Matriz_de_Riesgos!N82="Corrupción_O_LA_FT","No valorar",""))</f>
        <v/>
      </c>
      <c r="C327" s="638"/>
      <c r="D327" s="670"/>
      <c r="E327" s="463" t="str">
        <f>IF(OR(C327=Hoja1!$C$17,D327=Hoja1!$D$17),Hoja1!$B$17,IF(OR(C327=Hoja1!$C$16,D327=Hoja1!$D$16),Hoja1!$B$16,IF(OR(C327=Hoja1!$C$15,D327=Hoja1!$D$15),Hoja1!$B$15,IF(OR(C327=Hoja1!$C$14,D327=Hoja1!$D$14),Hoja1!$B$14,IF(OR(C327=Hoja1!$C$13,D327=Hoja1!$D$13),Hoja1!$B$13,"")))))</f>
        <v/>
      </c>
      <c r="F327" s="108"/>
      <c r="G327" s="108"/>
      <c r="H327" s="109"/>
      <c r="I327" s="109"/>
      <c r="J327" s="109"/>
      <c r="K327" s="109"/>
      <c r="L327" s="103"/>
      <c r="M327" s="103"/>
      <c r="N327" s="103"/>
      <c r="O327" s="103"/>
      <c r="P327" s="103"/>
      <c r="Q327" s="116"/>
      <c r="R327" s="103"/>
      <c r="S327" s="103"/>
      <c r="T327" s="103"/>
      <c r="U327" s="103"/>
      <c r="V327" s="103"/>
      <c r="W327" s="117"/>
      <c r="X327" s="103"/>
      <c r="Y327" s="103"/>
      <c r="Z327" s="288"/>
      <c r="AA327" s="103"/>
      <c r="AB327" s="218"/>
      <c r="AC327" s="103"/>
      <c r="AD327" s="222"/>
      <c r="AE327" s="124"/>
      <c r="AF327" s="124"/>
      <c r="AG327" s="124"/>
      <c r="AH327" s="124"/>
      <c r="AI327" s="124"/>
      <c r="AJ327" s="124"/>
      <c r="AK327" s="145"/>
      <c r="AL327" s="145"/>
      <c r="AM327" s="145"/>
      <c r="AN327" s="103"/>
      <c r="AO327" s="103"/>
      <c r="AP327" s="103"/>
      <c r="AQ327" s="103"/>
      <c r="AR327" s="116"/>
      <c r="AS327" s="116"/>
      <c r="AT327" s="325"/>
      <c r="AU327" s="290"/>
      <c r="AV327" s="116"/>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row>
    <row r="328" spans="1:77" ht="16.5" hidden="1" customHeight="1" x14ac:dyDescent="0.25">
      <c r="A328" s="489"/>
      <c r="B328" s="489"/>
      <c r="C328" s="489"/>
      <c r="D328" s="522"/>
      <c r="E328" s="525"/>
      <c r="F328" s="108"/>
      <c r="G328" s="108"/>
      <c r="H328" s="109"/>
      <c r="I328" s="109"/>
      <c r="J328" s="109"/>
      <c r="K328" s="109"/>
      <c r="L328" s="103"/>
      <c r="M328" s="103"/>
      <c r="N328" s="103"/>
      <c r="O328" s="103"/>
      <c r="P328" s="103"/>
      <c r="Q328" s="116"/>
      <c r="R328" s="103"/>
      <c r="S328" s="103"/>
      <c r="T328" s="103"/>
      <c r="U328" s="103"/>
      <c r="V328" s="103"/>
      <c r="W328" s="117"/>
      <c r="X328" s="103"/>
      <c r="Y328" s="103"/>
      <c r="Z328" s="288"/>
      <c r="AA328" s="103"/>
      <c r="AB328" s="218"/>
      <c r="AC328" s="103"/>
      <c r="AD328" s="222"/>
      <c r="AE328" s="124"/>
      <c r="AF328" s="124"/>
      <c r="AG328" s="124"/>
      <c r="AH328" s="124"/>
      <c r="AI328" s="124"/>
      <c r="AJ328" s="124"/>
      <c r="AK328" s="145"/>
      <c r="AL328" s="145"/>
      <c r="AM328" s="145"/>
      <c r="AN328" s="103"/>
      <c r="AO328" s="103"/>
      <c r="AP328" s="103"/>
      <c r="AQ328" s="103"/>
      <c r="AR328" s="116"/>
      <c r="AS328" s="116"/>
      <c r="AT328" s="325"/>
      <c r="AU328" s="290"/>
      <c r="AV328" s="116"/>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3"/>
      <c r="BU328" s="103"/>
      <c r="BV328" s="103"/>
      <c r="BW328" s="103"/>
      <c r="BX328" s="103"/>
      <c r="BY328" s="103"/>
    </row>
    <row r="329" spans="1:77" ht="16.5" hidden="1" customHeight="1" x14ac:dyDescent="0.25">
      <c r="A329" s="489"/>
      <c r="B329" s="489"/>
      <c r="C329" s="489"/>
      <c r="D329" s="522"/>
      <c r="E329" s="525"/>
      <c r="F329" s="108"/>
      <c r="G329" s="108"/>
      <c r="H329" s="109"/>
      <c r="I329" s="109"/>
      <c r="J329" s="109"/>
      <c r="K329" s="109"/>
      <c r="L329" s="103"/>
      <c r="M329" s="103"/>
      <c r="N329" s="103"/>
      <c r="O329" s="103"/>
      <c r="P329" s="103"/>
      <c r="Q329" s="116"/>
      <c r="R329" s="103"/>
      <c r="S329" s="103"/>
      <c r="T329" s="103"/>
      <c r="U329" s="103"/>
      <c r="V329" s="103"/>
      <c r="W329" s="117"/>
      <c r="X329" s="103"/>
      <c r="Y329" s="103"/>
      <c r="Z329" s="288"/>
      <c r="AA329" s="103"/>
      <c r="AB329" s="218"/>
      <c r="AC329" s="103"/>
      <c r="AD329" s="222"/>
      <c r="AE329" s="124"/>
      <c r="AF329" s="124"/>
      <c r="AG329" s="124"/>
      <c r="AH329" s="124"/>
      <c r="AI329" s="124"/>
      <c r="AJ329" s="124"/>
      <c r="AK329" s="145"/>
      <c r="AL329" s="145"/>
      <c r="AM329" s="145"/>
      <c r="AN329" s="103"/>
      <c r="AO329" s="103"/>
      <c r="AP329" s="103"/>
      <c r="AQ329" s="103"/>
      <c r="AR329" s="116"/>
      <c r="AS329" s="116"/>
      <c r="AT329" s="325"/>
      <c r="AU329" s="290"/>
      <c r="AV329" s="116"/>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3"/>
      <c r="BU329" s="103"/>
      <c r="BV329" s="103"/>
      <c r="BW329" s="103"/>
      <c r="BX329" s="103"/>
      <c r="BY329" s="103"/>
    </row>
    <row r="330" spans="1:77" ht="16.5" hidden="1" customHeight="1" x14ac:dyDescent="0.25">
      <c r="A330" s="489"/>
      <c r="B330" s="489"/>
      <c r="C330" s="489"/>
      <c r="D330" s="522"/>
      <c r="E330" s="525"/>
      <c r="F330" s="108"/>
      <c r="G330" s="108"/>
      <c r="H330" s="109"/>
      <c r="I330" s="109"/>
      <c r="J330" s="109"/>
      <c r="K330" s="109"/>
      <c r="L330" s="103"/>
      <c r="M330" s="103"/>
      <c r="N330" s="103"/>
      <c r="O330" s="103"/>
      <c r="P330" s="103"/>
      <c r="Q330" s="116"/>
      <c r="R330" s="103"/>
      <c r="S330" s="103"/>
      <c r="T330" s="103"/>
      <c r="U330" s="103"/>
      <c r="V330" s="103"/>
      <c r="W330" s="117"/>
      <c r="X330" s="103"/>
      <c r="Y330" s="103"/>
      <c r="Z330" s="288"/>
      <c r="AA330" s="103"/>
      <c r="AB330" s="218"/>
      <c r="AC330" s="103"/>
      <c r="AD330" s="222"/>
      <c r="AE330" s="124"/>
      <c r="AF330" s="124"/>
      <c r="AG330" s="124"/>
      <c r="AH330" s="124"/>
      <c r="AI330" s="124"/>
      <c r="AJ330" s="124"/>
      <c r="AK330" s="145"/>
      <c r="AL330" s="145"/>
      <c r="AM330" s="145"/>
      <c r="AN330" s="103"/>
      <c r="AO330" s="103"/>
      <c r="AP330" s="103"/>
      <c r="AQ330" s="103"/>
      <c r="AR330" s="116"/>
      <c r="AS330" s="116"/>
      <c r="AT330" s="325"/>
      <c r="AU330" s="290"/>
      <c r="AV330" s="116"/>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row>
    <row r="331" spans="1:77" ht="16.5" hidden="1" customHeight="1" thickBot="1" x14ac:dyDescent="0.3">
      <c r="A331" s="490"/>
      <c r="B331" s="490"/>
      <c r="C331" s="490"/>
      <c r="D331" s="523"/>
      <c r="E331" s="526"/>
      <c r="F331" s="108"/>
      <c r="G331" s="108"/>
      <c r="H331" s="109"/>
      <c r="I331" s="109"/>
      <c r="J331" s="109"/>
      <c r="K331" s="109"/>
      <c r="L331" s="103"/>
      <c r="M331" s="103"/>
      <c r="N331" s="103"/>
      <c r="O331" s="103"/>
      <c r="P331" s="103"/>
      <c r="Q331" s="116"/>
      <c r="R331" s="103"/>
      <c r="S331" s="103"/>
      <c r="T331" s="103"/>
      <c r="U331" s="103"/>
      <c r="V331" s="103"/>
      <c r="W331" s="117"/>
      <c r="X331" s="103"/>
      <c r="Y331" s="103"/>
      <c r="Z331" s="288"/>
      <c r="AA331" s="103"/>
      <c r="AB331" s="218"/>
      <c r="AC331" s="103"/>
      <c r="AD331" s="222"/>
      <c r="AE331" s="124"/>
      <c r="AF331" s="124"/>
      <c r="AG331" s="124"/>
      <c r="AH331" s="124"/>
      <c r="AI331" s="124"/>
      <c r="AJ331" s="124"/>
      <c r="AK331" s="145"/>
      <c r="AL331" s="145"/>
      <c r="AM331" s="145"/>
      <c r="AN331" s="103"/>
      <c r="AO331" s="103"/>
      <c r="AP331" s="103"/>
      <c r="AQ331" s="103"/>
      <c r="AR331" s="116"/>
      <c r="AS331" s="116"/>
      <c r="AT331" s="325"/>
      <c r="AU331" s="290"/>
      <c r="AV331" s="116"/>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row>
    <row r="332" spans="1:77" ht="16.5" hidden="1" customHeight="1" x14ac:dyDescent="0.25">
      <c r="A332" s="638">
        <v>28</v>
      </c>
      <c r="B332" s="638" t="str">
        <f>IF(Matriz_de_Riesgos!N87="Gestión",Matriz_de_Riesgos!I87,IF(Matriz_de_Riesgos!N87="Corrupción_O_LA_FT","No valorar",""))</f>
        <v/>
      </c>
      <c r="C332" s="638"/>
      <c r="D332" s="670"/>
      <c r="E332" s="463" t="str">
        <f>IF(OR(C332=Hoja1!$C$17,D332=Hoja1!$D$17),Hoja1!$B$17,IF(OR(C332=Hoja1!$C$16,D332=Hoja1!$D$16),Hoja1!$B$16,IF(OR(C332=Hoja1!$C$15,D332=Hoja1!$D$15),Hoja1!$B$15,IF(OR(C332=Hoja1!$C$14,D332=Hoja1!$D$14),Hoja1!$B$14,IF(OR(C332=Hoja1!$C$13,D332=Hoja1!$D$13),Hoja1!$B$13,"")))))</f>
        <v/>
      </c>
      <c r="F332" s="108"/>
      <c r="G332" s="108"/>
      <c r="H332" s="109"/>
      <c r="I332" s="109"/>
      <c r="J332" s="109"/>
      <c r="K332" s="109"/>
      <c r="L332" s="103"/>
      <c r="M332" s="103"/>
      <c r="N332" s="103"/>
      <c r="O332" s="103"/>
      <c r="P332" s="103"/>
      <c r="Q332" s="116"/>
      <c r="R332" s="103"/>
      <c r="S332" s="103"/>
      <c r="T332" s="103"/>
      <c r="U332" s="103"/>
      <c r="V332" s="103"/>
      <c r="W332" s="117"/>
      <c r="X332" s="103"/>
      <c r="Y332" s="103"/>
      <c r="Z332" s="288"/>
      <c r="AA332" s="103"/>
      <c r="AB332" s="218"/>
      <c r="AC332" s="103"/>
      <c r="AD332" s="222"/>
      <c r="AE332" s="124"/>
      <c r="AF332" s="124"/>
      <c r="AG332" s="124"/>
      <c r="AH332" s="124"/>
      <c r="AI332" s="124"/>
      <c r="AJ332" s="124"/>
      <c r="AK332" s="145"/>
      <c r="AL332" s="145"/>
      <c r="AM332" s="145"/>
      <c r="AN332" s="103"/>
      <c r="AO332" s="103"/>
      <c r="AP332" s="103"/>
      <c r="AQ332" s="103"/>
      <c r="AR332" s="116"/>
      <c r="AS332" s="116"/>
      <c r="AT332" s="325"/>
      <c r="AU332" s="290"/>
      <c r="AV332" s="116"/>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row>
    <row r="333" spans="1:77" ht="16.5" hidden="1" customHeight="1" x14ac:dyDescent="0.25">
      <c r="A333" s="489"/>
      <c r="B333" s="489"/>
      <c r="C333" s="489"/>
      <c r="D333" s="522"/>
      <c r="E333" s="525"/>
      <c r="F333" s="108"/>
      <c r="G333" s="108"/>
      <c r="H333" s="109"/>
      <c r="I333" s="109"/>
      <c r="J333" s="109"/>
      <c r="K333" s="109"/>
      <c r="L333" s="103"/>
      <c r="M333" s="103"/>
      <c r="N333" s="103"/>
      <c r="O333" s="103"/>
      <c r="P333" s="103"/>
      <c r="Q333" s="116"/>
      <c r="R333" s="103"/>
      <c r="S333" s="103"/>
      <c r="T333" s="103"/>
      <c r="U333" s="103"/>
      <c r="V333" s="103"/>
      <c r="W333" s="117"/>
      <c r="X333" s="103"/>
      <c r="Y333" s="103"/>
      <c r="Z333" s="288"/>
      <c r="AA333" s="103"/>
      <c r="AB333" s="218"/>
      <c r="AC333" s="103"/>
      <c r="AD333" s="222"/>
      <c r="AE333" s="124"/>
      <c r="AF333" s="124"/>
      <c r="AG333" s="124"/>
      <c r="AH333" s="124"/>
      <c r="AI333" s="124"/>
      <c r="AJ333" s="124"/>
      <c r="AK333" s="145"/>
      <c r="AL333" s="145"/>
      <c r="AM333" s="145"/>
      <c r="AN333" s="103"/>
      <c r="AO333" s="103"/>
      <c r="AP333" s="103"/>
      <c r="AQ333" s="103"/>
      <c r="AR333" s="116"/>
      <c r="AS333" s="116"/>
      <c r="AT333" s="325"/>
      <c r="AU333" s="290"/>
      <c r="AV333" s="116"/>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row>
    <row r="334" spans="1:77" ht="16.5" hidden="1" customHeight="1" x14ac:dyDescent="0.25">
      <c r="A334" s="489"/>
      <c r="B334" s="489"/>
      <c r="C334" s="489"/>
      <c r="D334" s="522"/>
      <c r="E334" s="525"/>
      <c r="F334" s="108"/>
      <c r="G334" s="108"/>
      <c r="H334" s="109"/>
      <c r="I334" s="109"/>
      <c r="J334" s="109"/>
      <c r="K334" s="109"/>
      <c r="L334" s="103"/>
      <c r="M334" s="103"/>
      <c r="N334" s="103"/>
      <c r="O334" s="103"/>
      <c r="P334" s="103"/>
      <c r="Q334" s="116"/>
      <c r="R334" s="103"/>
      <c r="S334" s="103"/>
      <c r="T334" s="103"/>
      <c r="U334" s="103"/>
      <c r="V334" s="103"/>
      <c r="W334" s="117"/>
      <c r="X334" s="103"/>
      <c r="Y334" s="103"/>
      <c r="Z334" s="288"/>
      <c r="AA334" s="103"/>
      <c r="AB334" s="218"/>
      <c r="AC334" s="103"/>
      <c r="AD334" s="222"/>
      <c r="AE334" s="124"/>
      <c r="AF334" s="124"/>
      <c r="AG334" s="124"/>
      <c r="AH334" s="124"/>
      <c r="AI334" s="124"/>
      <c r="AJ334" s="124"/>
      <c r="AK334" s="145"/>
      <c r="AL334" s="145"/>
      <c r="AM334" s="145"/>
      <c r="AN334" s="103"/>
      <c r="AO334" s="103"/>
      <c r="AP334" s="103"/>
      <c r="AQ334" s="103"/>
      <c r="AR334" s="116"/>
      <c r="AS334" s="116"/>
      <c r="AT334" s="325"/>
      <c r="AU334" s="290"/>
      <c r="AV334" s="116"/>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row>
    <row r="335" spans="1:77" ht="16.5" hidden="1" customHeight="1" x14ac:dyDescent="0.25">
      <c r="A335" s="489"/>
      <c r="B335" s="489"/>
      <c r="C335" s="489"/>
      <c r="D335" s="522"/>
      <c r="E335" s="525"/>
      <c r="F335" s="108"/>
      <c r="G335" s="108"/>
      <c r="H335" s="109"/>
      <c r="I335" s="109"/>
      <c r="J335" s="109"/>
      <c r="K335" s="109"/>
      <c r="L335" s="103"/>
      <c r="M335" s="103"/>
      <c r="N335" s="103"/>
      <c r="O335" s="103"/>
      <c r="P335" s="103"/>
      <c r="Q335" s="116"/>
      <c r="R335" s="103"/>
      <c r="S335" s="103"/>
      <c r="T335" s="103"/>
      <c r="U335" s="103"/>
      <c r="V335" s="103"/>
      <c r="W335" s="117"/>
      <c r="X335" s="103"/>
      <c r="Y335" s="103"/>
      <c r="Z335" s="288"/>
      <c r="AA335" s="103"/>
      <c r="AB335" s="218"/>
      <c r="AC335" s="103"/>
      <c r="AD335" s="222"/>
      <c r="AE335" s="124"/>
      <c r="AF335" s="124"/>
      <c r="AG335" s="124"/>
      <c r="AH335" s="124"/>
      <c r="AI335" s="124"/>
      <c r="AJ335" s="124"/>
      <c r="AK335" s="145"/>
      <c r="AL335" s="145"/>
      <c r="AM335" s="145"/>
      <c r="AN335" s="103"/>
      <c r="AO335" s="103"/>
      <c r="AP335" s="103"/>
      <c r="AQ335" s="103"/>
      <c r="AR335" s="116"/>
      <c r="AS335" s="116"/>
      <c r="AT335" s="325"/>
      <c r="AU335" s="290"/>
      <c r="AV335" s="116"/>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row>
    <row r="336" spans="1:77" ht="16.5" hidden="1" customHeight="1" thickBot="1" x14ac:dyDescent="0.3">
      <c r="A336" s="490"/>
      <c r="B336" s="490"/>
      <c r="C336" s="490"/>
      <c r="D336" s="523"/>
      <c r="E336" s="526"/>
      <c r="F336" s="108"/>
      <c r="G336" s="108"/>
      <c r="H336" s="109"/>
      <c r="I336" s="109"/>
      <c r="J336" s="109"/>
      <c r="K336" s="109"/>
      <c r="L336" s="103"/>
      <c r="M336" s="103"/>
      <c r="N336" s="103"/>
      <c r="O336" s="103"/>
      <c r="P336" s="103"/>
      <c r="Q336" s="116"/>
      <c r="R336" s="103"/>
      <c r="S336" s="103"/>
      <c r="T336" s="103"/>
      <c r="U336" s="103"/>
      <c r="V336" s="103"/>
      <c r="W336" s="117"/>
      <c r="X336" s="103"/>
      <c r="Y336" s="103"/>
      <c r="Z336" s="288"/>
      <c r="AA336" s="103"/>
      <c r="AB336" s="218"/>
      <c r="AC336" s="103"/>
      <c r="AD336" s="222"/>
      <c r="AE336" s="124"/>
      <c r="AF336" s="124"/>
      <c r="AG336" s="124"/>
      <c r="AH336" s="124"/>
      <c r="AI336" s="124"/>
      <c r="AJ336" s="124"/>
      <c r="AK336" s="145"/>
      <c r="AL336" s="145"/>
      <c r="AM336" s="145"/>
      <c r="AN336" s="103"/>
      <c r="AO336" s="103"/>
      <c r="AP336" s="103"/>
      <c r="AQ336" s="103"/>
      <c r="AR336" s="116"/>
      <c r="AS336" s="116"/>
      <c r="AT336" s="325"/>
      <c r="AU336" s="290"/>
      <c r="AV336" s="116"/>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row>
    <row r="337" spans="1:77" ht="16.5" hidden="1" customHeight="1" x14ac:dyDescent="0.25">
      <c r="A337" s="638">
        <v>29</v>
      </c>
      <c r="B337" s="638" t="str">
        <f>IF(Matriz_de_Riesgos!N92="Gestión",Matriz_de_Riesgos!I92,IF(Matriz_de_Riesgos!N92="Corrupción_O_LA_FT","No valorar",""))</f>
        <v/>
      </c>
      <c r="C337" s="638"/>
      <c r="D337" s="670"/>
      <c r="E337" s="463" t="str">
        <f>IF(OR(C337=Hoja1!$C$17,D337=Hoja1!$D$17),Hoja1!$B$17,IF(OR(C337=Hoja1!$C$16,D337=Hoja1!$D$16),Hoja1!$B$16,IF(OR(C337=Hoja1!$C$15,D337=Hoja1!$D$15),Hoja1!$B$15,IF(OR(C337=Hoja1!$C$14,D337=Hoja1!$D$14),Hoja1!$B$14,IF(OR(C337=Hoja1!$C$13,D337=Hoja1!$D$13),Hoja1!$B$13,"")))))</f>
        <v/>
      </c>
      <c r="F337" s="108"/>
      <c r="G337" s="108"/>
      <c r="H337" s="109"/>
      <c r="I337" s="109"/>
      <c r="J337" s="109"/>
      <c r="K337" s="109"/>
      <c r="L337" s="103"/>
      <c r="M337" s="103"/>
      <c r="N337" s="103"/>
      <c r="O337" s="103"/>
      <c r="P337" s="103"/>
      <c r="Q337" s="116"/>
      <c r="R337" s="103"/>
      <c r="S337" s="103"/>
      <c r="T337" s="103"/>
      <c r="U337" s="103"/>
      <c r="V337" s="103"/>
      <c r="W337" s="117"/>
      <c r="X337" s="103"/>
      <c r="Y337" s="103"/>
      <c r="Z337" s="288"/>
      <c r="AA337" s="103"/>
      <c r="AB337" s="218"/>
      <c r="AC337" s="103"/>
      <c r="AD337" s="222"/>
      <c r="AE337" s="124"/>
      <c r="AF337" s="124"/>
      <c r="AG337" s="124"/>
      <c r="AH337" s="124"/>
      <c r="AI337" s="124"/>
      <c r="AJ337" s="124"/>
      <c r="AK337" s="145"/>
      <c r="AL337" s="145"/>
      <c r="AM337" s="145"/>
      <c r="AN337" s="103"/>
      <c r="AO337" s="103"/>
      <c r="AP337" s="103"/>
      <c r="AQ337" s="103"/>
      <c r="AR337" s="116"/>
      <c r="AS337" s="116"/>
      <c r="AT337" s="325"/>
      <c r="AU337" s="290"/>
      <c r="AV337" s="116"/>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row>
    <row r="338" spans="1:77" ht="16.5" hidden="1" customHeight="1" x14ac:dyDescent="0.25">
      <c r="A338" s="489"/>
      <c r="B338" s="489"/>
      <c r="C338" s="489"/>
      <c r="D338" s="522"/>
      <c r="E338" s="525"/>
      <c r="F338" s="108"/>
      <c r="G338" s="108"/>
      <c r="H338" s="109"/>
      <c r="I338" s="109"/>
      <c r="J338" s="109"/>
      <c r="K338" s="109"/>
      <c r="L338" s="103"/>
      <c r="M338" s="103"/>
      <c r="N338" s="103"/>
      <c r="O338" s="103"/>
      <c r="P338" s="103"/>
      <c r="Q338" s="116"/>
      <c r="R338" s="103"/>
      <c r="S338" s="103"/>
      <c r="T338" s="103"/>
      <c r="U338" s="103"/>
      <c r="V338" s="103"/>
      <c r="W338" s="117"/>
      <c r="X338" s="103"/>
      <c r="Y338" s="103"/>
      <c r="Z338" s="288"/>
      <c r="AA338" s="103"/>
      <c r="AB338" s="218"/>
      <c r="AC338" s="103"/>
      <c r="AD338" s="222"/>
      <c r="AE338" s="124"/>
      <c r="AF338" s="124"/>
      <c r="AG338" s="124"/>
      <c r="AH338" s="124"/>
      <c r="AI338" s="124"/>
      <c r="AJ338" s="124"/>
      <c r="AK338" s="145"/>
      <c r="AL338" s="145"/>
      <c r="AM338" s="145"/>
      <c r="AN338" s="103"/>
      <c r="AO338" s="103"/>
      <c r="AP338" s="103"/>
      <c r="AQ338" s="103"/>
      <c r="AR338" s="116"/>
      <c r="AS338" s="116"/>
      <c r="AT338" s="325"/>
      <c r="AU338" s="290"/>
      <c r="AV338" s="116"/>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row>
    <row r="339" spans="1:77" ht="16.5" hidden="1" customHeight="1" x14ac:dyDescent="0.25">
      <c r="A339" s="489"/>
      <c r="B339" s="489"/>
      <c r="C339" s="489"/>
      <c r="D339" s="522"/>
      <c r="E339" s="525"/>
      <c r="F339" s="108"/>
      <c r="G339" s="108"/>
      <c r="H339" s="109"/>
      <c r="I339" s="109"/>
      <c r="J339" s="109"/>
      <c r="K339" s="109"/>
      <c r="L339" s="103"/>
      <c r="M339" s="103"/>
      <c r="N339" s="103"/>
      <c r="O339" s="103"/>
      <c r="P339" s="103"/>
      <c r="Q339" s="116"/>
      <c r="R339" s="103"/>
      <c r="S339" s="103"/>
      <c r="T339" s="103"/>
      <c r="U339" s="103"/>
      <c r="V339" s="103"/>
      <c r="W339" s="117"/>
      <c r="X339" s="103"/>
      <c r="Y339" s="103"/>
      <c r="Z339" s="288"/>
      <c r="AA339" s="103"/>
      <c r="AB339" s="218"/>
      <c r="AC339" s="103"/>
      <c r="AD339" s="222"/>
      <c r="AE339" s="124"/>
      <c r="AF339" s="124"/>
      <c r="AG339" s="124"/>
      <c r="AH339" s="124"/>
      <c r="AI339" s="124"/>
      <c r="AJ339" s="124"/>
      <c r="AK339" s="145"/>
      <c r="AL339" s="145"/>
      <c r="AM339" s="145"/>
      <c r="AN339" s="103"/>
      <c r="AO339" s="103"/>
      <c r="AP339" s="103"/>
      <c r="AQ339" s="103"/>
      <c r="AR339" s="116"/>
      <c r="AS339" s="116"/>
      <c r="AT339" s="325"/>
      <c r="AU339" s="290"/>
      <c r="AV339" s="116"/>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row>
    <row r="340" spans="1:77" ht="16.5" hidden="1" customHeight="1" x14ac:dyDescent="0.25">
      <c r="A340" s="489"/>
      <c r="B340" s="489"/>
      <c r="C340" s="489"/>
      <c r="D340" s="522"/>
      <c r="E340" s="525"/>
      <c r="F340" s="108"/>
      <c r="G340" s="108"/>
      <c r="H340" s="109"/>
      <c r="I340" s="109"/>
      <c r="J340" s="109"/>
      <c r="K340" s="109"/>
      <c r="L340" s="103"/>
      <c r="M340" s="103"/>
      <c r="N340" s="103"/>
      <c r="O340" s="103"/>
      <c r="P340" s="103"/>
      <c r="Q340" s="116"/>
      <c r="R340" s="103"/>
      <c r="S340" s="103"/>
      <c r="T340" s="103"/>
      <c r="U340" s="103"/>
      <c r="V340" s="103"/>
      <c r="W340" s="117"/>
      <c r="X340" s="103"/>
      <c r="Y340" s="103"/>
      <c r="Z340" s="288"/>
      <c r="AA340" s="103"/>
      <c r="AB340" s="218"/>
      <c r="AC340" s="103"/>
      <c r="AD340" s="222"/>
      <c r="AE340" s="124"/>
      <c r="AF340" s="124"/>
      <c r="AG340" s="124"/>
      <c r="AH340" s="124"/>
      <c r="AI340" s="124"/>
      <c r="AJ340" s="124"/>
      <c r="AK340" s="145"/>
      <c r="AL340" s="145"/>
      <c r="AM340" s="145"/>
      <c r="AN340" s="103"/>
      <c r="AO340" s="103"/>
      <c r="AP340" s="103"/>
      <c r="AQ340" s="103"/>
      <c r="AR340" s="116"/>
      <c r="AS340" s="116"/>
      <c r="AT340" s="325"/>
      <c r="AU340" s="290"/>
      <c r="AV340" s="116"/>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row>
    <row r="341" spans="1:77" ht="16.5" hidden="1" customHeight="1" thickBot="1" x14ac:dyDescent="0.3">
      <c r="A341" s="490"/>
      <c r="B341" s="490"/>
      <c r="C341" s="490"/>
      <c r="D341" s="523"/>
      <c r="E341" s="526"/>
      <c r="F341" s="108"/>
      <c r="G341" s="108"/>
      <c r="H341" s="109"/>
      <c r="I341" s="109"/>
      <c r="J341" s="109"/>
      <c r="K341" s="109"/>
      <c r="L341" s="103"/>
      <c r="M341" s="103"/>
      <c r="N341" s="103"/>
      <c r="O341" s="103"/>
      <c r="P341" s="103"/>
      <c r="Q341" s="116"/>
      <c r="R341" s="103"/>
      <c r="S341" s="103"/>
      <c r="T341" s="103"/>
      <c r="U341" s="103"/>
      <c r="V341" s="103"/>
      <c r="W341" s="117"/>
      <c r="X341" s="103"/>
      <c r="Y341" s="103"/>
      <c r="Z341" s="288"/>
      <c r="AA341" s="103"/>
      <c r="AB341" s="218"/>
      <c r="AC341" s="103"/>
      <c r="AD341" s="222"/>
      <c r="AE341" s="124"/>
      <c r="AF341" s="124"/>
      <c r="AG341" s="124"/>
      <c r="AH341" s="124"/>
      <c r="AI341" s="124"/>
      <c r="AJ341" s="124"/>
      <c r="AK341" s="145"/>
      <c r="AL341" s="145"/>
      <c r="AM341" s="145"/>
      <c r="AN341" s="103"/>
      <c r="AO341" s="103"/>
      <c r="AP341" s="103"/>
      <c r="AQ341" s="103"/>
      <c r="AR341" s="116"/>
      <c r="AS341" s="116"/>
      <c r="AT341" s="325"/>
      <c r="AU341" s="290"/>
      <c r="AV341" s="116"/>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row>
    <row r="342" spans="1:77" ht="16.5" hidden="1" customHeight="1" x14ac:dyDescent="0.25">
      <c r="A342" s="638">
        <v>30</v>
      </c>
      <c r="B342" s="638" t="str">
        <f>IF(Matriz_de_Riesgos!N97="Gestión",Matriz_de_Riesgos!I97,IF(Matriz_de_Riesgos!N97="Corrupción_O_LA_FT","No valorar",""))</f>
        <v/>
      </c>
      <c r="C342" s="638"/>
      <c r="D342" s="670"/>
      <c r="E342" s="463" t="str">
        <f>IF(OR(C342=Hoja1!$C$17,D342=Hoja1!$D$17),Hoja1!$B$17,IF(OR(C342=Hoja1!$C$16,D342=Hoja1!$D$16),Hoja1!$B$16,IF(OR(C342=Hoja1!$C$15,D342=Hoja1!$D$15),Hoja1!$B$15,IF(OR(C342=Hoja1!$C$14,D342=Hoja1!$D$14),Hoja1!$B$14,IF(OR(C342=Hoja1!$C$13,D342=Hoja1!$D$13),Hoja1!$B$13,"")))))</f>
        <v/>
      </c>
      <c r="F342" s="108"/>
      <c r="G342" s="108"/>
      <c r="H342" s="109"/>
      <c r="I342" s="109"/>
      <c r="J342" s="109"/>
      <c r="K342" s="109"/>
      <c r="L342" s="103"/>
      <c r="M342" s="103"/>
      <c r="N342" s="103"/>
      <c r="O342" s="103"/>
      <c r="P342" s="103"/>
      <c r="Q342" s="116"/>
      <c r="R342" s="103"/>
      <c r="S342" s="103"/>
      <c r="T342" s="103"/>
      <c r="U342" s="103"/>
      <c r="V342" s="103"/>
      <c r="W342" s="117"/>
      <c r="X342" s="103"/>
      <c r="Y342" s="103"/>
      <c r="Z342" s="288"/>
      <c r="AA342" s="103"/>
      <c r="AB342" s="218"/>
      <c r="AC342" s="103"/>
      <c r="AD342" s="222"/>
      <c r="AE342" s="124"/>
      <c r="AF342" s="124"/>
      <c r="AG342" s="124"/>
      <c r="AH342" s="124"/>
      <c r="AI342" s="124"/>
      <c r="AJ342" s="124"/>
      <c r="AK342" s="145"/>
      <c r="AL342" s="145"/>
      <c r="AM342" s="145"/>
      <c r="AN342" s="103"/>
      <c r="AO342" s="103"/>
      <c r="AP342" s="103"/>
      <c r="AQ342" s="103"/>
      <c r="AR342" s="116"/>
      <c r="AS342" s="116"/>
      <c r="AT342" s="325"/>
      <c r="AU342" s="290"/>
      <c r="AV342" s="116"/>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row>
    <row r="343" spans="1:77" ht="16.5" hidden="1" customHeight="1" x14ac:dyDescent="0.25">
      <c r="A343" s="489"/>
      <c r="B343" s="489"/>
      <c r="C343" s="489"/>
      <c r="D343" s="522"/>
      <c r="E343" s="525"/>
      <c r="F343" s="108"/>
      <c r="G343" s="108"/>
      <c r="H343" s="109"/>
      <c r="I343" s="109"/>
      <c r="J343" s="109"/>
      <c r="K343" s="109"/>
      <c r="L343" s="103"/>
      <c r="M343" s="103"/>
      <c r="N343" s="103"/>
      <c r="O343" s="103"/>
      <c r="P343" s="103"/>
      <c r="Q343" s="116"/>
      <c r="R343" s="103"/>
      <c r="S343" s="103"/>
      <c r="T343" s="103"/>
      <c r="U343" s="103"/>
      <c r="V343" s="103"/>
      <c r="W343" s="117"/>
      <c r="X343" s="103"/>
      <c r="Y343" s="103"/>
      <c r="Z343" s="288"/>
      <c r="AA343" s="103"/>
      <c r="AB343" s="218"/>
      <c r="AC343" s="103"/>
      <c r="AD343" s="222"/>
      <c r="AE343" s="124"/>
      <c r="AF343" s="124"/>
      <c r="AG343" s="124"/>
      <c r="AH343" s="124"/>
      <c r="AI343" s="124"/>
      <c r="AJ343" s="124"/>
      <c r="AK343" s="145"/>
      <c r="AL343" s="145"/>
      <c r="AM343" s="145"/>
      <c r="AN343" s="103"/>
      <c r="AO343" s="103"/>
      <c r="AP343" s="103"/>
      <c r="AQ343" s="103"/>
      <c r="AR343" s="116"/>
      <c r="AS343" s="116"/>
      <c r="AT343" s="325"/>
      <c r="AU343" s="290"/>
      <c r="AV343" s="116"/>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row>
    <row r="344" spans="1:77" ht="16.5" hidden="1" customHeight="1" x14ac:dyDescent="0.25">
      <c r="A344" s="489"/>
      <c r="B344" s="489"/>
      <c r="C344" s="489"/>
      <c r="D344" s="522"/>
      <c r="E344" s="525"/>
      <c r="F344" s="108"/>
      <c r="G344" s="108"/>
      <c r="H344" s="109"/>
      <c r="I344" s="109"/>
      <c r="J344" s="109"/>
      <c r="K344" s="109"/>
      <c r="L344" s="103"/>
      <c r="M344" s="103"/>
      <c r="N344" s="103"/>
      <c r="O344" s="103"/>
      <c r="P344" s="103"/>
      <c r="Q344" s="116"/>
      <c r="R344" s="103"/>
      <c r="S344" s="103"/>
      <c r="T344" s="103"/>
      <c r="U344" s="103"/>
      <c r="V344" s="103"/>
      <c r="W344" s="117"/>
      <c r="X344" s="103"/>
      <c r="Y344" s="103"/>
      <c r="Z344" s="288"/>
      <c r="AA344" s="103"/>
      <c r="AB344" s="218"/>
      <c r="AC344" s="103"/>
      <c r="AD344" s="222"/>
      <c r="AE344" s="124"/>
      <c r="AF344" s="124"/>
      <c r="AG344" s="124"/>
      <c r="AH344" s="124"/>
      <c r="AI344" s="124"/>
      <c r="AJ344" s="124"/>
      <c r="AK344" s="145"/>
      <c r="AL344" s="145"/>
      <c r="AM344" s="145"/>
      <c r="AN344" s="103"/>
      <c r="AO344" s="103"/>
      <c r="AP344" s="103"/>
      <c r="AQ344" s="103"/>
      <c r="AR344" s="116"/>
      <c r="AS344" s="116"/>
      <c r="AT344" s="325"/>
      <c r="AU344" s="290"/>
      <c r="AV344" s="116"/>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row>
    <row r="345" spans="1:77" ht="16.5" hidden="1" customHeight="1" x14ac:dyDescent="0.25">
      <c r="A345" s="489"/>
      <c r="B345" s="489"/>
      <c r="C345" s="489"/>
      <c r="D345" s="522"/>
      <c r="E345" s="525"/>
      <c r="F345" s="108"/>
      <c r="G345" s="108"/>
      <c r="H345" s="109"/>
      <c r="I345" s="109"/>
      <c r="J345" s="109"/>
      <c r="K345" s="109"/>
      <c r="L345" s="103"/>
      <c r="M345" s="103"/>
      <c r="N345" s="103"/>
      <c r="O345" s="103"/>
      <c r="P345" s="103"/>
      <c r="Q345" s="116"/>
      <c r="R345" s="103"/>
      <c r="S345" s="103"/>
      <c r="T345" s="103"/>
      <c r="U345" s="103"/>
      <c r="V345" s="103"/>
      <c r="W345" s="117"/>
      <c r="X345" s="103"/>
      <c r="Y345" s="103"/>
      <c r="Z345" s="288"/>
      <c r="AA345" s="103"/>
      <c r="AB345" s="218"/>
      <c r="AC345" s="103"/>
      <c r="AD345" s="222"/>
      <c r="AE345" s="124"/>
      <c r="AF345" s="124"/>
      <c r="AG345" s="124"/>
      <c r="AH345" s="124"/>
      <c r="AI345" s="124"/>
      <c r="AJ345" s="124"/>
      <c r="AK345" s="145"/>
      <c r="AL345" s="145"/>
      <c r="AM345" s="145"/>
      <c r="AN345" s="103"/>
      <c r="AO345" s="103"/>
      <c r="AP345" s="103"/>
      <c r="AQ345" s="103"/>
      <c r="AR345" s="116"/>
      <c r="AS345" s="116"/>
      <c r="AT345" s="325"/>
      <c r="AU345" s="290"/>
      <c r="AV345" s="116"/>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row>
    <row r="346" spans="1:77" ht="16.5" hidden="1" customHeight="1" thickBot="1" x14ac:dyDescent="0.3">
      <c r="A346" s="490"/>
      <c r="B346" s="490"/>
      <c r="C346" s="490"/>
      <c r="D346" s="523"/>
      <c r="E346" s="526"/>
      <c r="F346" s="108"/>
      <c r="G346" s="108"/>
      <c r="H346" s="109"/>
      <c r="I346" s="109"/>
      <c r="J346" s="109"/>
      <c r="K346" s="109"/>
      <c r="L346" s="103"/>
      <c r="M346" s="103"/>
      <c r="N346" s="103"/>
      <c r="O346" s="103"/>
      <c r="P346" s="103"/>
      <c r="Q346" s="116"/>
      <c r="R346" s="103"/>
      <c r="S346" s="103"/>
      <c r="T346" s="103"/>
      <c r="U346" s="103"/>
      <c r="V346" s="103"/>
      <c r="W346" s="117"/>
      <c r="X346" s="103"/>
      <c r="Y346" s="103"/>
      <c r="Z346" s="288"/>
      <c r="AA346" s="103"/>
      <c r="AB346" s="218"/>
      <c r="AC346" s="103"/>
      <c r="AD346" s="222"/>
      <c r="AE346" s="124"/>
      <c r="AF346" s="124"/>
      <c r="AG346" s="124"/>
      <c r="AH346" s="124"/>
      <c r="AI346" s="124"/>
      <c r="AJ346" s="124"/>
      <c r="AK346" s="145"/>
      <c r="AL346" s="145"/>
      <c r="AM346" s="145"/>
      <c r="AN346" s="103"/>
      <c r="AO346" s="103"/>
      <c r="AP346" s="103"/>
      <c r="AQ346" s="103"/>
      <c r="AR346" s="116"/>
      <c r="AS346" s="116"/>
      <c r="AT346" s="325"/>
      <c r="AU346" s="290"/>
      <c r="AV346" s="116"/>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row>
    <row r="347" spans="1:77" ht="16.5" hidden="1" customHeight="1" x14ac:dyDescent="0.25">
      <c r="A347" s="638">
        <v>31</v>
      </c>
      <c r="B347" s="638" t="str">
        <f>IF(Matriz_de_Riesgos!N102="Gestión",Matriz_de_Riesgos!I102,IF(Matriz_de_Riesgos!N102="Corrupción_O_LA_FT","No valorar",""))</f>
        <v/>
      </c>
      <c r="C347" s="638"/>
      <c r="D347" s="670"/>
      <c r="E347" s="463" t="str">
        <f>IF(OR(C347=Hoja1!$C$17,D347=Hoja1!$D$17),Hoja1!$B$17,IF(OR(C347=Hoja1!$C$16,D347=Hoja1!$D$16),Hoja1!$B$16,IF(OR(C347=Hoja1!$C$15,D347=Hoja1!$D$15),Hoja1!$B$15,IF(OR(C347=Hoja1!$C$14,D347=Hoja1!$D$14),Hoja1!$B$14,IF(OR(C347=Hoja1!$C$13,D347=Hoja1!$D$13),Hoja1!$B$13,"")))))</f>
        <v/>
      </c>
      <c r="F347" s="108"/>
      <c r="G347" s="108"/>
      <c r="H347" s="109"/>
      <c r="I347" s="109"/>
      <c r="J347" s="109"/>
      <c r="K347" s="109"/>
      <c r="L347" s="103"/>
      <c r="M347" s="103"/>
      <c r="N347" s="103"/>
      <c r="O347" s="103"/>
      <c r="P347" s="103"/>
      <c r="Q347" s="116"/>
      <c r="R347" s="103"/>
      <c r="S347" s="103"/>
      <c r="T347" s="103"/>
      <c r="U347" s="103"/>
      <c r="V347" s="103"/>
      <c r="W347" s="117"/>
      <c r="X347" s="103"/>
      <c r="Y347" s="103"/>
      <c r="Z347" s="288"/>
      <c r="AA347" s="103"/>
      <c r="AB347" s="218"/>
      <c r="AC347" s="103"/>
      <c r="AD347" s="222"/>
      <c r="AE347" s="124"/>
      <c r="AF347" s="124"/>
      <c r="AG347" s="124"/>
      <c r="AH347" s="124"/>
      <c r="AI347" s="124"/>
      <c r="AJ347" s="124"/>
      <c r="AK347" s="145"/>
      <c r="AL347" s="145"/>
      <c r="AM347" s="145"/>
      <c r="AN347" s="103"/>
      <c r="AO347" s="103"/>
      <c r="AP347" s="103"/>
      <c r="AQ347" s="103"/>
      <c r="AR347" s="116"/>
      <c r="AS347" s="116"/>
      <c r="AT347" s="325"/>
      <c r="AU347" s="290"/>
      <c r="AV347" s="116"/>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row>
    <row r="348" spans="1:77" ht="16.5" hidden="1" customHeight="1" x14ac:dyDescent="0.25">
      <c r="A348" s="489"/>
      <c r="B348" s="489"/>
      <c r="C348" s="489"/>
      <c r="D348" s="522"/>
      <c r="E348" s="525"/>
      <c r="F348" s="108"/>
      <c r="G348" s="108"/>
      <c r="H348" s="109"/>
      <c r="I348" s="109"/>
      <c r="J348" s="109"/>
      <c r="K348" s="109"/>
      <c r="L348" s="103"/>
      <c r="M348" s="103"/>
      <c r="N348" s="103"/>
      <c r="O348" s="103"/>
      <c r="P348" s="103"/>
      <c r="Q348" s="116"/>
      <c r="R348" s="103"/>
      <c r="S348" s="103"/>
      <c r="T348" s="103"/>
      <c r="U348" s="103"/>
      <c r="V348" s="103"/>
      <c r="W348" s="117"/>
      <c r="X348" s="103"/>
      <c r="Y348" s="103"/>
      <c r="Z348" s="288"/>
      <c r="AA348" s="103"/>
      <c r="AB348" s="218"/>
      <c r="AC348" s="103"/>
      <c r="AD348" s="222"/>
      <c r="AE348" s="124"/>
      <c r="AF348" s="124"/>
      <c r="AG348" s="124"/>
      <c r="AH348" s="124"/>
      <c r="AI348" s="124"/>
      <c r="AJ348" s="124"/>
      <c r="AK348" s="145"/>
      <c r="AL348" s="145"/>
      <c r="AM348" s="145"/>
      <c r="AN348" s="103"/>
      <c r="AO348" s="103"/>
      <c r="AP348" s="103"/>
      <c r="AQ348" s="103"/>
      <c r="AR348" s="116"/>
      <c r="AS348" s="116"/>
      <c r="AT348" s="325"/>
      <c r="AU348" s="290"/>
      <c r="AV348" s="116"/>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row>
    <row r="349" spans="1:77" ht="16.5" hidden="1" customHeight="1" x14ac:dyDescent="0.25">
      <c r="A349" s="489"/>
      <c r="B349" s="489"/>
      <c r="C349" s="489"/>
      <c r="D349" s="522"/>
      <c r="E349" s="525"/>
      <c r="F349" s="108"/>
      <c r="G349" s="108"/>
      <c r="H349" s="109"/>
      <c r="I349" s="109"/>
      <c r="J349" s="109"/>
      <c r="K349" s="109"/>
      <c r="L349" s="103"/>
      <c r="M349" s="103"/>
      <c r="N349" s="103"/>
      <c r="O349" s="103"/>
      <c r="P349" s="103"/>
      <c r="Q349" s="116"/>
      <c r="R349" s="103"/>
      <c r="S349" s="103"/>
      <c r="T349" s="103"/>
      <c r="U349" s="103"/>
      <c r="V349" s="103"/>
      <c r="W349" s="117"/>
      <c r="X349" s="103"/>
      <c r="Y349" s="103"/>
      <c r="Z349" s="288"/>
      <c r="AA349" s="103"/>
      <c r="AB349" s="218"/>
      <c r="AC349" s="103"/>
      <c r="AD349" s="222"/>
      <c r="AE349" s="124"/>
      <c r="AF349" s="124"/>
      <c r="AG349" s="124"/>
      <c r="AH349" s="124"/>
      <c r="AI349" s="124"/>
      <c r="AJ349" s="124"/>
      <c r="AK349" s="145"/>
      <c r="AL349" s="145"/>
      <c r="AM349" s="145"/>
      <c r="AN349" s="103"/>
      <c r="AO349" s="103"/>
      <c r="AP349" s="103"/>
      <c r="AQ349" s="103"/>
      <c r="AR349" s="116"/>
      <c r="AS349" s="116"/>
      <c r="AT349" s="325"/>
      <c r="AU349" s="290"/>
      <c r="AV349" s="116"/>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row>
    <row r="350" spans="1:77" ht="16.5" hidden="1" customHeight="1" x14ac:dyDescent="0.25">
      <c r="A350" s="489"/>
      <c r="B350" s="489"/>
      <c r="C350" s="489"/>
      <c r="D350" s="522"/>
      <c r="E350" s="525"/>
      <c r="F350" s="108"/>
      <c r="G350" s="108"/>
      <c r="H350" s="109"/>
      <c r="I350" s="109"/>
      <c r="J350" s="109"/>
      <c r="K350" s="109"/>
      <c r="L350" s="103"/>
      <c r="M350" s="103"/>
      <c r="N350" s="103"/>
      <c r="O350" s="103"/>
      <c r="P350" s="103"/>
      <c r="Q350" s="116"/>
      <c r="R350" s="103"/>
      <c r="S350" s="103"/>
      <c r="T350" s="103"/>
      <c r="U350" s="103"/>
      <c r="V350" s="103"/>
      <c r="W350" s="117"/>
      <c r="X350" s="103"/>
      <c r="Y350" s="103"/>
      <c r="Z350" s="288"/>
      <c r="AA350" s="103"/>
      <c r="AB350" s="218"/>
      <c r="AC350" s="103"/>
      <c r="AD350" s="222"/>
      <c r="AE350" s="124"/>
      <c r="AF350" s="124"/>
      <c r="AG350" s="124"/>
      <c r="AH350" s="124"/>
      <c r="AI350" s="124"/>
      <c r="AJ350" s="124"/>
      <c r="AK350" s="145"/>
      <c r="AL350" s="145"/>
      <c r="AM350" s="145"/>
      <c r="AN350" s="103"/>
      <c r="AO350" s="103"/>
      <c r="AP350" s="103"/>
      <c r="AQ350" s="103"/>
      <c r="AR350" s="116"/>
      <c r="AS350" s="116"/>
      <c r="AT350" s="325"/>
      <c r="AU350" s="290"/>
      <c r="AV350" s="116"/>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row>
    <row r="351" spans="1:77" ht="16.5" hidden="1" customHeight="1" thickBot="1" x14ac:dyDescent="0.3">
      <c r="A351" s="490"/>
      <c r="B351" s="490"/>
      <c r="C351" s="490"/>
      <c r="D351" s="523"/>
      <c r="E351" s="526"/>
      <c r="F351" s="108"/>
      <c r="G351" s="108"/>
      <c r="H351" s="109"/>
      <c r="I351" s="109"/>
      <c r="J351" s="109"/>
      <c r="K351" s="109"/>
      <c r="L351" s="103"/>
      <c r="M351" s="103"/>
      <c r="N351" s="103"/>
      <c r="O351" s="103"/>
      <c r="P351" s="103"/>
      <c r="Q351" s="116"/>
      <c r="R351" s="103"/>
      <c r="S351" s="103"/>
      <c r="T351" s="103"/>
      <c r="U351" s="103"/>
      <c r="V351" s="103"/>
      <c r="W351" s="117"/>
      <c r="X351" s="103"/>
      <c r="Y351" s="103"/>
      <c r="Z351" s="288"/>
      <c r="AA351" s="103"/>
      <c r="AB351" s="218"/>
      <c r="AC351" s="103"/>
      <c r="AD351" s="222"/>
      <c r="AE351" s="124"/>
      <c r="AF351" s="124"/>
      <c r="AG351" s="124"/>
      <c r="AH351" s="124"/>
      <c r="AI351" s="124"/>
      <c r="AJ351" s="124"/>
      <c r="AK351" s="145"/>
      <c r="AL351" s="145"/>
      <c r="AM351" s="145"/>
      <c r="AN351" s="103"/>
      <c r="AO351" s="103"/>
      <c r="AP351" s="103"/>
      <c r="AQ351" s="103"/>
      <c r="AR351" s="116"/>
      <c r="AS351" s="116"/>
      <c r="AT351" s="325"/>
      <c r="AU351" s="290"/>
      <c r="AV351" s="116"/>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row>
    <row r="352" spans="1:77" ht="16.5" hidden="1" customHeight="1" x14ac:dyDescent="0.25">
      <c r="A352" s="638">
        <v>32</v>
      </c>
      <c r="B352" s="638" t="str">
        <f>IF(Matriz_de_Riesgos!N107="Gestión",Matriz_de_Riesgos!I107,IF(Matriz_de_Riesgos!N107="Corrupción_O_LA_FT","No valorar",""))</f>
        <v/>
      </c>
      <c r="C352" s="638"/>
      <c r="D352" s="670"/>
      <c r="E352" s="463" t="str">
        <f>IF(OR(C352=Hoja1!$C$17,D352=Hoja1!$D$17),Hoja1!$B$17,IF(OR(C352=Hoja1!$C$16,D352=Hoja1!$D$16),Hoja1!$B$16,IF(OR(C352=Hoja1!$C$15,D352=Hoja1!$D$15),Hoja1!$B$15,IF(OR(C352=Hoja1!$C$14,D352=Hoja1!$D$14),Hoja1!$B$14,IF(OR(C352=Hoja1!$C$13,D352=Hoja1!$D$13),Hoja1!$B$13,"")))))</f>
        <v/>
      </c>
      <c r="F352" s="108"/>
      <c r="G352" s="108"/>
      <c r="H352" s="109"/>
      <c r="I352" s="109"/>
      <c r="J352" s="109"/>
      <c r="K352" s="109"/>
      <c r="L352" s="103"/>
      <c r="M352" s="103"/>
      <c r="N352" s="103"/>
      <c r="O352" s="103"/>
      <c r="P352" s="103"/>
      <c r="Q352" s="116"/>
      <c r="R352" s="103"/>
      <c r="S352" s="103"/>
      <c r="T352" s="103"/>
      <c r="U352" s="103"/>
      <c r="V352" s="103"/>
      <c r="W352" s="117"/>
      <c r="X352" s="103"/>
      <c r="Y352" s="103"/>
      <c r="Z352" s="288"/>
      <c r="AA352" s="103"/>
      <c r="AB352" s="218"/>
      <c r="AC352" s="103"/>
      <c r="AD352" s="222"/>
      <c r="AE352" s="124"/>
      <c r="AF352" s="124"/>
      <c r="AG352" s="124"/>
      <c r="AH352" s="124"/>
      <c r="AI352" s="124"/>
      <c r="AJ352" s="124"/>
      <c r="AK352" s="145"/>
      <c r="AL352" s="145"/>
      <c r="AM352" s="145"/>
      <c r="AN352" s="103"/>
      <c r="AO352" s="103"/>
      <c r="AP352" s="103"/>
      <c r="AQ352" s="103"/>
      <c r="AR352" s="116"/>
      <c r="AS352" s="116"/>
      <c r="AT352" s="325"/>
      <c r="AU352" s="290"/>
      <c r="AV352" s="116"/>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row>
    <row r="353" spans="1:77" ht="16.5" hidden="1" customHeight="1" x14ac:dyDescent="0.25">
      <c r="A353" s="489"/>
      <c r="B353" s="489"/>
      <c r="C353" s="489"/>
      <c r="D353" s="522"/>
      <c r="E353" s="525"/>
      <c r="F353" s="108"/>
      <c r="G353" s="108"/>
      <c r="H353" s="109"/>
      <c r="I353" s="109"/>
      <c r="J353" s="109"/>
      <c r="K353" s="109"/>
      <c r="L353" s="103"/>
      <c r="M353" s="103"/>
      <c r="N353" s="103"/>
      <c r="O353" s="103"/>
      <c r="P353" s="103"/>
      <c r="Q353" s="116"/>
      <c r="R353" s="103"/>
      <c r="S353" s="103"/>
      <c r="T353" s="103"/>
      <c r="U353" s="103"/>
      <c r="V353" s="103"/>
      <c r="W353" s="117"/>
      <c r="X353" s="103"/>
      <c r="Y353" s="103"/>
      <c r="Z353" s="288"/>
      <c r="AA353" s="103"/>
      <c r="AB353" s="218"/>
      <c r="AC353" s="103"/>
      <c r="AD353" s="222"/>
      <c r="AE353" s="124"/>
      <c r="AF353" s="124"/>
      <c r="AG353" s="124"/>
      <c r="AH353" s="124"/>
      <c r="AI353" s="124"/>
      <c r="AJ353" s="124"/>
      <c r="AK353" s="145"/>
      <c r="AL353" s="145"/>
      <c r="AM353" s="145"/>
      <c r="AN353" s="103"/>
      <c r="AO353" s="103"/>
      <c r="AP353" s="103"/>
      <c r="AQ353" s="103"/>
      <c r="AR353" s="116"/>
      <c r="AS353" s="116"/>
      <c r="AT353" s="325"/>
      <c r="AU353" s="290"/>
      <c r="AV353" s="116"/>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row>
    <row r="354" spans="1:77" ht="16.5" hidden="1" customHeight="1" x14ac:dyDescent="0.25">
      <c r="A354" s="489"/>
      <c r="B354" s="489"/>
      <c r="C354" s="489"/>
      <c r="D354" s="522"/>
      <c r="E354" s="525"/>
      <c r="F354" s="108"/>
      <c r="G354" s="108"/>
      <c r="H354" s="109"/>
      <c r="I354" s="109"/>
      <c r="J354" s="109"/>
      <c r="K354" s="109"/>
      <c r="L354" s="103"/>
      <c r="M354" s="103"/>
      <c r="N354" s="103"/>
      <c r="O354" s="103"/>
      <c r="P354" s="103"/>
      <c r="Q354" s="116"/>
      <c r="R354" s="103"/>
      <c r="S354" s="103"/>
      <c r="T354" s="103"/>
      <c r="U354" s="103"/>
      <c r="V354" s="103"/>
      <c r="W354" s="117"/>
      <c r="X354" s="103"/>
      <c r="Y354" s="103"/>
      <c r="Z354" s="288"/>
      <c r="AA354" s="103"/>
      <c r="AB354" s="218"/>
      <c r="AC354" s="103"/>
      <c r="AD354" s="222"/>
      <c r="AE354" s="124"/>
      <c r="AF354" s="124"/>
      <c r="AG354" s="124"/>
      <c r="AH354" s="124"/>
      <c r="AI354" s="124"/>
      <c r="AJ354" s="124"/>
      <c r="AK354" s="145"/>
      <c r="AL354" s="145"/>
      <c r="AM354" s="145"/>
      <c r="AN354" s="103"/>
      <c r="AO354" s="103"/>
      <c r="AP354" s="103"/>
      <c r="AQ354" s="103"/>
      <c r="AR354" s="116"/>
      <c r="AS354" s="116"/>
      <c r="AT354" s="325"/>
      <c r="AU354" s="290"/>
      <c r="AV354" s="116"/>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row>
    <row r="355" spans="1:77" ht="16.5" hidden="1" customHeight="1" x14ac:dyDescent="0.25">
      <c r="A355" s="489"/>
      <c r="B355" s="489"/>
      <c r="C355" s="489"/>
      <c r="D355" s="522"/>
      <c r="E355" s="525"/>
      <c r="F355" s="108"/>
      <c r="G355" s="108"/>
      <c r="H355" s="109"/>
      <c r="I355" s="109"/>
      <c r="J355" s="109"/>
      <c r="K355" s="109"/>
      <c r="L355" s="103"/>
      <c r="M355" s="103"/>
      <c r="N355" s="103"/>
      <c r="O355" s="103"/>
      <c r="P355" s="103"/>
      <c r="Q355" s="116"/>
      <c r="R355" s="103"/>
      <c r="S355" s="103"/>
      <c r="T355" s="103"/>
      <c r="U355" s="103"/>
      <c r="V355" s="103"/>
      <c r="W355" s="117"/>
      <c r="X355" s="103"/>
      <c r="Y355" s="103"/>
      <c r="Z355" s="288"/>
      <c r="AA355" s="103"/>
      <c r="AB355" s="218"/>
      <c r="AC355" s="103"/>
      <c r="AD355" s="222"/>
      <c r="AE355" s="124"/>
      <c r="AF355" s="124"/>
      <c r="AG355" s="124"/>
      <c r="AH355" s="124"/>
      <c r="AI355" s="124"/>
      <c r="AJ355" s="124"/>
      <c r="AK355" s="145"/>
      <c r="AL355" s="145"/>
      <c r="AM355" s="145"/>
      <c r="AN355" s="103"/>
      <c r="AO355" s="103"/>
      <c r="AP355" s="103"/>
      <c r="AQ355" s="103"/>
      <c r="AR355" s="116"/>
      <c r="AS355" s="116"/>
      <c r="AT355" s="325"/>
      <c r="AU355" s="290"/>
      <c r="AV355" s="116"/>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row>
    <row r="356" spans="1:77" ht="16.5" hidden="1" customHeight="1" thickBot="1" x14ac:dyDescent="0.3">
      <c r="A356" s="490"/>
      <c r="B356" s="490"/>
      <c r="C356" s="490"/>
      <c r="D356" s="523"/>
      <c r="E356" s="526"/>
      <c r="F356" s="108"/>
      <c r="G356" s="108"/>
      <c r="H356" s="109"/>
      <c r="I356" s="109"/>
      <c r="J356" s="109"/>
      <c r="K356" s="109"/>
      <c r="L356" s="103"/>
      <c r="M356" s="103"/>
      <c r="N356" s="103"/>
      <c r="O356" s="103"/>
      <c r="P356" s="103"/>
      <c r="Q356" s="116"/>
      <c r="R356" s="103"/>
      <c r="S356" s="103"/>
      <c r="T356" s="103"/>
      <c r="U356" s="103"/>
      <c r="V356" s="103"/>
      <c r="W356" s="117"/>
      <c r="X356" s="103"/>
      <c r="Y356" s="103"/>
      <c r="Z356" s="288"/>
      <c r="AA356" s="103"/>
      <c r="AB356" s="218"/>
      <c r="AC356" s="103"/>
      <c r="AD356" s="222"/>
      <c r="AE356" s="124"/>
      <c r="AF356" s="124"/>
      <c r="AG356" s="124"/>
      <c r="AH356" s="124"/>
      <c r="AI356" s="124"/>
      <c r="AJ356" s="124"/>
      <c r="AK356" s="145"/>
      <c r="AL356" s="145"/>
      <c r="AM356" s="145"/>
      <c r="AN356" s="103"/>
      <c r="AO356" s="103"/>
      <c r="AP356" s="103"/>
      <c r="AQ356" s="103"/>
      <c r="AR356" s="116"/>
      <c r="AS356" s="116"/>
      <c r="AT356" s="325"/>
      <c r="AU356" s="290"/>
      <c r="AV356" s="116"/>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row>
    <row r="357" spans="1:77" ht="16.5" hidden="1" customHeight="1" x14ac:dyDescent="0.25">
      <c r="A357" s="638">
        <v>33</v>
      </c>
      <c r="B357" s="638" t="str">
        <f>IF(Matriz_de_Riesgos!N112="Gestión",Matriz_de_Riesgos!I112,IF(Matriz_de_Riesgos!N112="Corrupción_O_LA_FT","No valorar",""))</f>
        <v/>
      </c>
      <c r="C357" s="638"/>
      <c r="D357" s="670"/>
      <c r="E357" s="463" t="str">
        <f>IF(OR(C357=Hoja1!$C$17,D357=Hoja1!$D$17),Hoja1!$B$17,IF(OR(C357=Hoja1!$C$16,D357=Hoja1!$D$16),Hoja1!$B$16,IF(OR(C357=Hoja1!$C$15,D357=Hoja1!$D$15),Hoja1!$B$15,IF(OR(C357=Hoja1!$C$14,D357=Hoja1!$D$14),Hoja1!$B$14,IF(OR(C357=Hoja1!$C$13,D357=Hoja1!$D$13),Hoja1!$B$13,"")))))</f>
        <v/>
      </c>
      <c r="F357" s="108"/>
      <c r="G357" s="108"/>
      <c r="H357" s="109"/>
      <c r="I357" s="109"/>
      <c r="J357" s="109"/>
      <c r="K357" s="109"/>
      <c r="L357" s="103"/>
      <c r="M357" s="103"/>
      <c r="N357" s="103"/>
      <c r="O357" s="103"/>
      <c r="P357" s="103"/>
      <c r="Q357" s="116"/>
      <c r="R357" s="103"/>
      <c r="S357" s="103"/>
      <c r="T357" s="103"/>
      <c r="U357" s="103"/>
      <c r="V357" s="103"/>
      <c r="W357" s="117"/>
      <c r="X357" s="103"/>
      <c r="Y357" s="103"/>
      <c r="Z357" s="288"/>
      <c r="AA357" s="103"/>
      <c r="AB357" s="218"/>
      <c r="AC357" s="103"/>
      <c r="AD357" s="222"/>
      <c r="AE357" s="124"/>
      <c r="AF357" s="124"/>
      <c r="AG357" s="124"/>
      <c r="AH357" s="124"/>
      <c r="AI357" s="124"/>
      <c r="AJ357" s="124"/>
      <c r="AK357" s="145"/>
      <c r="AL357" s="145"/>
      <c r="AM357" s="145"/>
      <c r="AN357" s="103"/>
      <c r="AO357" s="103"/>
      <c r="AP357" s="103"/>
      <c r="AQ357" s="103"/>
      <c r="AR357" s="116"/>
      <c r="AS357" s="116"/>
      <c r="AT357" s="325"/>
      <c r="AU357" s="290"/>
      <c r="AV357" s="116"/>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row>
    <row r="358" spans="1:77" ht="16.5" hidden="1" customHeight="1" x14ac:dyDescent="0.25">
      <c r="A358" s="489"/>
      <c r="B358" s="489"/>
      <c r="C358" s="489"/>
      <c r="D358" s="522"/>
      <c r="E358" s="525"/>
      <c r="F358" s="108"/>
      <c r="G358" s="108"/>
      <c r="H358" s="109"/>
      <c r="I358" s="109"/>
      <c r="J358" s="109"/>
      <c r="K358" s="109"/>
      <c r="L358" s="103"/>
      <c r="M358" s="103"/>
      <c r="N358" s="103"/>
      <c r="O358" s="103"/>
      <c r="P358" s="103"/>
      <c r="Q358" s="116"/>
      <c r="R358" s="103"/>
      <c r="S358" s="103"/>
      <c r="T358" s="103"/>
      <c r="U358" s="103"/>
      <c r="V358" s="103"/>
      <c r="W358" s="117"/>
      <c r="X358" s="103"/>
      <c r="Y358" s="103"/>
      <c r="Z358" s="288"/>
      <c r="AA358" s="103"/>
      <c r="AB358" s="218"/>
      <c r="AC358" s="103"/>
      <c r="AD358" s="222"/>
      <c r="AE358" s="124"/>
      <c r="AF358" s="124"/>
      <c r="AG358" s="124"/>
      <c r="AH358" s="124"/>
      <c r="AI358" s="124"/>
      <c r="AJ358" s="124"/>
      <c r="AK358" s="145"/>
      <c r="AL358" s="145"/>
      <c r="AM358" s="145"/>
      <c r="AN358" s="103"/>
      <c r="AO358" s="103"/>
      <c r="AP358" s="103"/>
      <c r="AQ358" s="103"/>
      <c r="AR358" s="116"/>
      <c r="AS358" s="116"/>
      <c r="AT358" s="325"/>
      <c r="AU358" s="290"/>
      <c r="AV358" s="116"/>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row>
    <row r="359" spans="1:77" ht="16.5" hidden="1" customHeight="1" x14ac:dyDescent="0.25">
      <c r="A359" s="489"/>
      <c r="B359" s="489"/>
      <c r="C359" s="489"/>
      <c r="D359" s="522"/>
      <c r="E359" s="525"/>
      <c r="F359" s="108"/>
      <c r="G359" s="108"/>
      <c r="H359" s="109"/>
      <c r="I359" s="109"/>
      <c r="J359" s="109"/>
      <c r="K359" s="109"/>
      <c r="L359" s="103"/>
      <c r="M359" s="103"/>
      <c r="N359" s="103"/>
      <c r="O359" s="103"/>
      <c r="P359" s="103"/>
      <c r="Q359" s="116"/>
      <c r="R359" s="103"/>
      <c r="S359" s="103"/>
      <c r="T359" s="103"/>
      <c r="U359" s="103"/>
      <c r="V359" s="103"/>
      <c r="W359" s="117"/>
      <c r="X359" s="103"/>
      <c r="Y359" s="103"/>
      <c r="Z359" s="288"/>
      <c r="AA359" s="103"/>
      <c r="AB359" s="218"/>
      <c r="AC359" s="103"/>
      <c r="AD359" s="222"/>
      <c r="AE359" s="124"/>
      <c r="AF359" s="124"/>
      <c r="AG359" s="124"/>
      <c r="AH359" s="124"/>
      <c r="AI359" s="124"/>
      <c r="AJ359" s="124"/>
      <c r="AK359" s="145"/>
      <c r="AL359" s="145"/>
      <c r="AM359" s="145"/>
      <c r="AN359" s="103"/>
      <c r="AO359" s="103"/>
      <c r="AP359" s="103"/>
      <c r="AQ359" s="103"/>
      <c r="AR359" s="116"/>
      <c r="AS359" s="116"/>
      <c r="AT359" s="325"/>
      <c r="AU359" s="290"/>
      <c r="AV359" s="116"/>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row>
    <row r="360" spans="1:77" ht="16.5" hidden="1" customHeight="1" x14ac:dyDescent="0.25">
      <c r="A360" s="489"/>
      <c r="B360" s="489"/>
      <c r="C360" s="489"/>
      <c r="D360" s="522"/>
      <c r="E360" s="525"/>
      <c r="F360" s="108"/>
      <c r="G360" s="108"/>
      <c r="H360" s="109"/>
      <c r="I360" s="109"/>
      <c r="J360" s="109"/>
      <c r="K360" s="109"/>
      <c r="L360" s="103"/>
      <c r="M360" s="103"/>
      <c r="N360" s="103"/>
      <c r="O360" s="103"/>
      <c r="P360" s="103"/>
      <c r="Q360" s="116"/>
      <c r="R360" s="103"/>
      <c r="S360" s="103"/>
      <c r="T360" s="103"/>
      <c r="U360" s="103"/>
      <c r="V360" s="103"/>
      <c r="W360" s="117"/>
      <c r="X360" s="103"/>
      <c r="Y360" s="103"/>
      <c r="Z360" s="288"/>
      <c r="AA360" s="103"/>
      <c r="AB360" s="218"/>
      <c r="AC360" s="103"/>
      <c r="AD360" s="222"/>
      <c r="AE360" s="124"/>
      <c r="AF360" s="124"/>
      <c r="AG360" s="124"/>
      <c r="AH360" s="124"/>
      <c r="AI360" s="124"/>
      <c r="AJ360" s="124"/>
      <c r="AK360" s="145"/>
      <c r="AL360" s="145"/>
      <c r="AM360" s="145"/>
      <c r="AN360" s="103"/>
      <c r="AO360" s="103"/>
      <c r="AP360" s="103"/>
      <c r="AQ360" s="103"/>
      <c r="AR360" s="116"/>
      <c r="AS360" s="116"/>
      <c r="AT360" s="325"/>
      <c r="AU360" s="290"/>
      <c r="AV360" s="116"/>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row>
    <row r="361" spans="1:77" ht="16.5" hidden="1" customHeight="1" thickBot="1" x14ac:dyDescent="0.3">
      <c r="A361" s="490"/>
      <c r="B361" s="490"/>
      <c r="C361" s="490"/>
      <c r="D361" s="523"/>
      <c r="E361" s="526"/>
      <c r="F361" s="108"/>
      <c r="G361" s="108"/>
      <c r="H361" s="109"/>
      <c r="I361" s="109"/>
      <c r="J361" s="109"/>
      <c r="K361" s="109"/>
      <c r="L361" s="103"/>
      <c r="M361" s="103"/>
      <c r="N361" s="103"/>
      <c r="O361" s="103"/>
      <c r="P361" s="103"/>
      <c r="Q361" s="116"/>
      <c r="R361" s="103"/>
      <c r="S361" s="103"/>
      <c r="T361" s="103"/>
      <c r="U361" s="103"/>
      <c r="V361" s="103"/>
      <c r="W361" s="117"/>
      <c r="X361" s="103"/>
      <c r="Y361" s="103"/>
      <c r="Z361" s="288"/>
      <c r="AA361" s="103"/>
      <c r="AB361" s="218"/>
      <c r="AC361" s="103"/>
      <c r="AD361" s="222"/>
      <c r="AE361" s="124"/>
      <c r="AF361" s="124"/>
      <c r="AG361" s="124"/>
      <c r="AH361" s="124"/>
      <c r="AI361" s="124"/>
      <c r="AJ361" s="124"/>
      <c r="AK361" s="145"/>
      <c r="AL361" s="145"/>
      <c r="AM361" s="145"/>
      <c r="AN361" s="103"/>
      <c r="AO361" s="103"/>
      <c r="AP361" s="103"/>
      <c r="AQ361" s="103"/>
      <c r="AR361" s="116"/>
      <c r="AS361" s="116"/>
      <c r="AT361" s="325"/>
      <c r="AU361" s="290"/>
      <c r="AV361" s="116"/>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row>
    <row r="362" spans="1:77" ht="16.5" hidden="1" customHeight="1" x14ac:dyDescent="0.25">
      <c r="A362" s="638">
        <v>34</v>
      </c>
      <c r="B362" s="638" t="str">
        <f>IF(Matriz_de_Riesgos!N117="Gestión",Matriz_de_Riesgos!I117,IF(Matriz_de_Riesgos!N117="Corrupción_O_LA_FT","No valorar",""))</f>
        <v/>
      </c>
      <c r="C362" s="638"/>
      <c r="D362" s="670"/>
      <c r="E362" s="463" t="str">
        <f>IF(OR(C362=Hoja1!$C$17,D362=Hoja1!$D$17),Hoja1!$B$17,IF(OR(C362=Hoja1!$C$16,D362=Hoja1!$D$16),Hoja1!$B$16,IF(OR(C362=Hoja1!$C$15,D362=Hoja1!$D$15),Hoja1!$B$15,IF(OR(C362=Hoja1!$C$14,D362=Hoja1!$D$14),Hoja1!$B$14,IF(OR(C362=Hoja1!$C$13,D362=Hoja1!$D$13),Hoja1!$B$13,"")))))</f>
        <v/>
      </c>
      <c r="F362" s="108"/>
      <c r="G362" s="108"/>
      <c r="H362" s="109"/>
      <c r="I362" s="109"/>
      <c r="J362" s="109"/>
      <c r="K362" s="109"/>
      <c r="L362" s="103"/>
      <c r="M362" s="103"/>
      <c r="N362" s="103"/>
      <c r="O362" s="103"/>
      <c r="P362" s="103"/>
      <c r="Q362" s="116"/>
      <c r="R362" s="103"/>
      <c r="S362" s="103"/>
      <c r="T362" s="103"/>
      <c r="U362" s="103"/>
      <c r="V362" s="103"/>
      <c r="W362" s="117"/>
      <c r="X362" s="103"/>
      <c r="Y362" s="103"/>
      <c r="Z362" s="288"/>
      <c r="AA362" s="103"/>
      <c r="AB362" s="218"/>
      <c r="AC362" s="103"/>
      <c r="AD362" s="222"/>
      <c r="AE362" s="124"/>
      <c r="AF362" s="124"/>
      <c r="AG362" s="124"/>
      <c r="AH362" s="124"/>
      <c r="AI362" s="124"/>
      <c r="AJ362" s="124"/>
      <c r="AK362" s="145"/>
      <c r="AL362" s="145"/>
      <c r="AM362" s="145"/>
      <c r="AN362" s="103"/>
      <c r="AO362" s="103"/>
      <c r="AP362" s="103"/>
      <c r="AQ362" s="103"/>
      <c r="AR362" s="116"/>
      <c r="AS362" s="116"/>
      <c r="AT362" s="325"/>
      <c r="AU362" s="290"/>
      <c r="AV362" s="116"/>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row>
    <row r="363" spans="1:77" ht="16.5" hidden="1" customHeight="1" x14ac:dyDescent="0.25">
      <c r="A363" s="489"/>
      <c r="B363" s="489"/>
      <c r="C363" s="489"/>
      <c r="D363" s="522"/>
      <c r="E363" s="525"/>
      <c r="F363" s="108"/>
      <c r="G363" s="108"/>
      <c r="H363" s="109"/>
      <c r="I363" s="109"/>
      <c r="J363" s="109"/>
      <c r="K363" s="109"/>
      <c r="L363" s="103"/>
      <c r="M363" s="103"/>
      <c r="N363" s="103"/>
      <c r="O363" s="103"/>
      <c r="P363" s="103"/>
      <c r="Q363" s="116"/>
      <c r="R363" s="103"/>
      <c r="S363" s="103"/>
      <c r="T363" s="103"/>
      <c r="U363" s="103"/>
      <c r="V363" s="103"/>
      <c r="W363" s="117"/>
      <c r="X363" s="103"/>
      <c r="Y363" s="103"/>
      <c r="Z363" s="288"/>
      <c r="AA363" s="103"/>
      <c r="AB363" s="218"/>
      <c r="AC363" s="103"/>
      <c r="AD363" s="222"/>
      <c r="AE363" s="124"/>
      <c r="AF363" s="124"/>
      <c r="AG363" s="124"/>
      <c r="AH363" s="124"/>
      <c r="AI363" s="124"/>
      <c r="AJ363" s="124"/>
      <c r="AK363" s="145"/>
      <c r="AL363" s="145"/>
      <c r="AM363" s="145"/>
      <c r="AN363" s="103"/>
      <c r="AO363" s="103"/>
      <c r="AP363" s="103"/>
      <c r="AQ363" s="103"/>
      <c r="AR363" s="116"/>
      <c r="AS363" s="116"/>
      <c r="AT363" s="325"/>
      <c r="AU363" s="290"/>
      <c r="AV363" s="116"/>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row>
    <row r="364" spans="1:77" ht="16.5" hidden="1" customHeight="1" x14ac:dyDescent="0.25">
      <c r="A364" s="489"/>
      <c r="B364" s="489"/>
      <c r="C364" s="489"/>
      <c r="D364" s="522"/>
      <c r="E364" s="525"/>
      <c r="F364" s="108"/>
      <c r="G364" s="108"/>
      <c r="H364" s="109"/>
      <c r="I364" s="109"/>
      <c r="J364" s="109"/>
      <c r="K364" s="109"/>
      <c r="L364" s="103"/>
      <c r="M364" s="103"/>
      <c r="N364" s="103"/>
      <c r="O364" s="103"/>
      <c r="P364" s="103"/>
      <c r="Q364" s="116"/>
      <c r="R364" s="103"/>
      <c r="S364" s="103"/>
      <c r="T364" s="103"/>
      <c r="U364" s="103"/>
      <c r="V364" s="103"/>
      <c r="W364" s="117"/>
      <c r="X364" s="103"/>
      <c r="Y364" s="103"/>
      <c r="Z364" s="288"/>
      <c r="AA364" s="103"/>
      <c r="AB364" s="218"/>
      <c r="AC364" s="103"/>
      <c r="AD364" s="222"/>
      <c r="AE364" s="124"/>
      <c r="AF364" s="124"/>
      <c r="AG364" s="124"/>
      <c r="AH364" s="124"/>
      <c r="AI364" s="124"/>
      <c r="AJ364" s="124"/>
      <c r="AK364" s="145"/>
      <c r="AL364" s="145"/>
      <c r="AM364" s="145"/>
      <c r="AN364" s="103"/>
      <c r="AO364" s="103"/>
      <c r="AP364" s="103"/>
      <c r="AQ364" s="103"/>
      <c r="AR364" s="116"/>
      <c r="AS364" s="116"/>
      <c r="AT364" s="325"/>
      <c r="AU364" s="290"/>
      <c r="AV364" s="116"/>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row>
    <row r="365" spans="1:77" ht="16.5" hidden="1" customHeight="1" x14ac:dyDescent="0.25">
      <c r="A365" s="489"/>
      <c r="B365" s="489"/>
      <c r="C365" s="489"/>
      <c r="D365" s="522"/>
      <c r="E365" s="525"/>
      <c r="F365" s="108"/>
      <c r="G365" s="108"/>
      <c r="H365" s="109"/>
      <c r="I365" s="109"/>
      <c r="J365" s="109"/>
      <c r="K365" s="109"/>
      <c r="L365" s="103"/>
      <c r="M365" s="103"/>
      <c r="N365" s="103"/>
      <c r="O365" s="103"/>
      <c r="P365" s="103"/>
      <c r="Q365" s="116"/>
      <c r="R365" s="103"/>
      <c r="S365" s="103"/>
      <c r="T365" s="103"/>
      <c r="U365" s="103"/>
      <c r="V365" s="103"/>
      <c r="W365" s="117"/>
      <c r="X365" s="103"/>
      <c r="Y365" s="103"/>
      <c r="Z365" s="288"/>
      <c r="AA365" s="103"/>
      <c r="AB365" s="218"/>
      <c r="AC365" s="103"/>
      <c r="AD365" s="222"/>
      <c r="AE365" s="124"/>
      <c r="AF365" s="124"/>
      <c r="AG365" s="124"/>
      <c r="AH365" s="124"/>
      <c r="AI365" s="124"/>
      <c r="AJ365" s="124"/>
      <c r="AK365" s="145"/>
      <c r="AL365" s="145"/>
      <c r="AM365" s="145"/>
      <c r="AN365" s="103"/>
      <c r="AO365" s="103"/>
      <c r="AP365" s="103"/>
      <c r="AQ365" s="103"/>
      <c r="AR365" s="116"/>
      <c r="AS365" s="116"/>
      <c r="AT365" s="325"/>
      <c r="AU365" s="290"/>
      <c r="AV365" s="116"/>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row>
    <row r="366" spans="1:77" ht="16.5" hidden="1" customHeight="1" thickBot="1" x14ac:dyDescent="0.3">
      <c r="A366" s="490"/>
      <c r="B366" s="490"/>
      <c r="C366" s="490"/>
      <c r="D366" s="523"/>
      <c r="E366" s="526"/>
      <c r="F366" s="108"/>
      <c r="G366" s="108"/>
      <c r="H366" s="109"/>
      <c r="I366" s="109"/>
      <c r="J366" s="109"/>
      <c r="K366" s="109"/>
      <c r="L366" s="103"/>
      <c r="M366" s="103"/>
      <c r="N366" s="103"/>
      <c r="O366" s="103"/>
      <c r="P366" s="103"/>
      <c r="Q366" s="116"/>
      <c r="R366" s="103"/>
      <c r="S366" s="103"/>
      <c r="T366" s="103"/>
      <c r="U366" s="103"/>
      <c r="V366" s="103"/>
      <c r="W366" s="117"/>
      <c r="X366" s="103"/>
      <c r="Y366" s="103"/>
      <c r="Z366" s="288"/>
      <c r="AA366" s="103"/>
      <c r="AB366" s="218"/>
      <c r="AC366" s="103"/>
      <c r="AD366" s="222"/>
      <c r="AE366" s="124"/>
      <c r="AF366" s="124"/>
      <c r="AG366" s="124"/>
      <c r="AH366" s="124"/>
      <c r="AI366" s="124"/>
      <c r="AJ366" s="124"/>
      <c r="AK366" s="145"/>
      <c r="AL366" s="145"/>
      <c r="AM366" s="145"/>
      <c r="AN366" s="103"/>
      <c r="AO366" s="103"/>
      <c r="AP366" s="103"/>
      <c r="AQ366" s="103"/>
      <c r="AR366" s="116"/>
      <c r="AS366" s="116"/>
      <c r="AT366" s="325"/>
      <c r="AU366" s="290"/>
      <c r="AV366" s="116"/>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row>
    <row r="367" spans="1:77" ht="16.5" hidden="1" customHeight="1" x14ac:dyDescent="0.25">
      <c r="A367" s="638">
        <v>35</v>
      </c>
      <c r="B367" s="638" t="str">
        <f>IF(Matriz_de_Riesgos!N122="Gestión",Matriz_de_Riesgos!I122,IF(Matriz_de_Riesgos!N122="Corrupción_O_LA_FT","No valorar",""))</f>
        <v/>
      </c>
      <c r="C367" s="638"/>
      <c r="D367" s="670"/>
      <c r="E367" s="463" t="str">
        <f>IF(OR(C367=Hoja1!$C$17,D367=Hoja1!$D$17),Hoja1!$B$17,IF(OR(C367=Hoja1!$C$16,D367=Hoja1!$D$16),Hoja1!$B$16,IF(OR(C367=Hoja1!$C$15,D367=Hoja1!$D$15),Hoja1!$B$15,IF(OR(C367=Hoja1!$C$14,D367=Hoja1!$D$14),Hoja1!$B$14,IF(OR(C367=Hoja1!$C$13,D367=Hoja1!$D$13),Hoja1!$B$13,"")))))</f>
        <v/>
      </c>
      <c r="F367" s="108"/>
      <c r="G367" s="108"/>
      <c r="H367" s="109"/>
      <c r="I367" s="109"/>
      <c r="J367" s="109"/>
      <c r="K367" s="109"/>
      <c r="L367" s="103"/>
      <c r="M367" s="103"/>
      <c r="N367" s="103"/>
      <c r="O367" s="103"/>
      <c r="P367" s="103"/>
      <c r="Q367" s="116"/>
      <c r="R367" s="103"/>
      <c r="S367" s="103"/>
      <c r="T367" s="103"/>
      <c r="U367" s="103"/>
      <c r="V367" s="103"/>
      <c r="W367" s="117"/>
      <c r="X367" s="103"/>
      <c r="Y367" s="103"/>
      <c r="Z367" s="288"/>
      <c r="AA367" s="103"/>
      <c r="AB367" s="218"/>
      <c r="AC367" s="103"/>
      <c r="AD367" s="222"/>
      <c r="AE367" s="124"/>
      <c r="AF367" s="124"/>
      <c r="AG367" s="124"/>
      <c r="AH367" s="124"/>
      <c r="AI367" s="124"/>
      <c r="AJ367" s="124"/>
      <c r="AK367" s="145"/>
      <c r="AL367" s="145"/>
      <c r="AM367" s="145"/>
      <c r="AN367" s="103"/>
      <c r="AO367" s="103"/>
      <c r="AP367" s="103"/>
      <c r="AQ367" s="103"/>
      <c r="AR367" s="116"/>
      <c r="AS367" s="116"/>
      <c r="AT367" s="325"/>
      <c r="AU367" s="290"/>
      <c r="AV367" s="116"/>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row>
    <row r="368" spans="1:77" ht="16.5" hidden="1" customHeight="1" x14ac:dyDescent="0.25">
      <c r="A368" s="489"/>
      <c r="B368" s="489"/>
      <c r="C368" s="489"/>
      <c r="D368" s="522"/>
      <c r="E368" s="525"/>
      <c r="F368" s="108"/>
      <c r="G368" s="108"/>
      <c r="H368" s="109"/>
      <c r="I368" s="109"/>
      <c r="J368" s="109"/>
      <c r="K368" s="109"/>
      <c r="L368" s="103"/>
      <c r="M368" s="103"/>
      <c r="N368" s="103"/>
      <c r="O368" s="103"/>
      <c r="P368" s="103"/>
      <c r="Q368" s="116"/>
      <c r="R368" s="103"/>
      <c r="S368" s="103"/>
      <c r="T368" s="103"/>
      <c r="U368" s="103"/>
      <c r="V368" s="103"/>
      <c r="W368" s="117"/>
      <c r="X368" s="103"/>
      <c r="Y368" s="103"/>
      <c r="Z368" s="288"/>
      <c r="AA368" s="103"/>
      <c r="AB368" s="218"/>
      <c r="AC368" s="103"/>
      <c r="AD368" s="222"/>
      <c r="AE368" s="124"/>
      <c r="AF368" s="124"/>
      <c r="AG368" s="124"/>
      <c r="AH368" s="124"/>
      <c r="AI368" s="124"/>
      <c r="AJ368" s="124"/>
      <c r="AK368" s="145"/>
      <c r="AL368" s="145"/>
      <c r="AM368" s="145"/>
      <c r="AN368" s="103"/>
      <c r="AO368" s="103"/>
      <c r="AP368" s="103"/>
      <c r="AQ368" s="103"/>
      <c r="AR368" s="116"/>
      <c r="AS368" s="116"/>
      <c r="AT368" s="325"/>
      <c r="AU368" s="290"/>
      <c r="AV368" s="116"/>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row>
    <row r="369" spans="1:77" ht="16.5" hidden="1" customHeight="1" x14ac:dyDescent="0.25">
      <c r="A369" s="489"/>
      <c r="B369" s="489"/>
      <c r="C369" s="489"/>
      <c r="D369" s="522"/>
      <c r="E369" s="525"/>
      <c r="F369" s="108"/>
      <c r="G369" s="108"/>
      <c r="H369" s="109"/>
      <c r="I369" s="109"/>
      <c r="J369" s="109"/>
      <c r="K369" s="109"/>
      <c r="L369" s="103"/>
      <c r="M369" s="103"/>
      <c r="N369" s="103"/>
      <c r="O369" s="103"/>
      <c r="P369" s="103"/>
      <c r="Q369" s="116"/>
      <c r="R369" s="103"/>
      <c r="S369" s="103"/>
      <c r="T369" s="103"/>
      <c r="U369" s="103"/>
      <c r="V369" s="103"/>
      <c r="W369" s="117"/>
      <c r="X369" s="103"/>
      <c r="Y369" s="103"/>
      <c r="Z369" s="288"/>
      <c r="AA369" s="103"/>
      <c r="AB369" s="218"/>
      <c r="AC369" s="103"/>
      <c r="AD369" s="222"/>
      <c r="AE369" s="124"/>
      <c r="AF369" s="124"/>
      <c r="AG369" s="124"/>
      <c r="AH369" s="124"/>
      <c r="AI369" s="124"/>
      <c r="AJ369" s="124"/>
      <c r="AK369" s="145"/>
      <c r="AL369" s="145"/>
      <c r="AM369" s="145"/>
      <c r="AN369" s="103"/>
      <c r="AO369" s="103"/>
      <c r="AP369" s="103"/>
      <c r="AQ369" s="103"/>
      <c r="AR369" s="116"/>
      <c r="AS369" s="116"/>
      <c r="AT369" s="325"/>
      <c r="AU369" s="290"/>
      <c r="AV369" s="116"/>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row>
    <row r="370" spans="1:77" ht="16.5" hidden="1" customHeight="1" x14ac:dyDescent="0.25">
      <c r="A370" s="489"/>
      <c r="B370" s="489"/>
      <c r="C370" s="489"/>
      <c r="D370" s="522"/>
      <c r="E370" s="525"/>
      <c r="F370" s="108"/>
      <c r="G370" s="108"/>
      <c r="H370" s="109"/>
      <c r="I370" s="109"/>
      <c r="J370" s="109"/>
      <c r="K370" s="109"/>
      <c r="L370" s="103"/>
      <c r="M370" s="103"/>
      <c r="N370" s="103"/>
      <c r="O370" s="103"/>
      <c r="P370" s="103"/>
      <c r="Q370" s="116"/>
      <c r="R370" s="103"/>
      <c r="S370" s="103"/>
      <c r="T370" s="103"/>
      <c r="U370" s="103"/>
      <c r="V370" s="103"/>
      <c r="W370" s="117"/>
      <c r="X370" s="103"/>
      <c r="Y370" s="103"/>
      <c r="Z370" s="288"/>
      <c r="AA370" s="103"/>
      <c r="AB370" s="218"/>
      <c r="AC370" s="103"/>
      <c r="AD370" s="222"/>
      <c r="AE370" s="124"/>
      <c r="AF370" s="124"/>
      <c r="AG370" s="124"/>
      <c r="AH370" s="124"/>
      <c r="AI370" s="124"/>
      <c r="AJ370" s="124"/>
      <c r="AK370" s="145"/>
      <c r="AL370" s="145"/>
      <c r="AM370" s="145"/>
      <c r="AN370" s="103"/>
      <c r="AO370" s="103"/>
      <c r="AP370" s="103"/>
      <c r="AQ370" s="103"/>
      <c r="AR370" s="116"/>
      <c r="AS370" s="116"/>
      <c r="AT370" s="325"/>
      <c r="AU370" s="290"/>
      <c r="AV370" s="116"/>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row>
    <row r="371" spans="1:77" ht="16.5" hidden="1" customHeight="1" thickBot="1" x14ac:dyDescent="0.3">
      <c r="A371" s="490"/>
      <c r="B371" s="490"/>
      <c r="C371" s="490"/>
      <c r="D371" s="523"/>
      <c r="E371" s="526"/>
      <c r="F371" s="108"/>
      <c r="G371" s="108"/>
      <c r="H371" s="109"/>
      <c r="I371" s="109"/>
      <c r="J371" s="109"/>
      <c r="K371" s="109"/>
      <c r="L371" s="103"/>
      <c r="M371" s="103"/>
      <c r="N371" s="103"/>
      <c r="O371" s="103"/>
      <c r="P371" s="103"/>
      <c r="Q371" s="116"/>
      <c r="R371" s="103"/>
      <c r="S371" s="103"/>
      <c r="T371" s="103"/>
      <c r="U371" s="103"/>
      <c r="V371" s="103"/>
      <c r="W371" s="117"/>
      <c r="X371" s="103"/>
      <c r="Y371" s="103"/>
      <c r="Z371" s="288"/>
      <c r="AA371" s="103"/>
      <c r="AB371" s="218"/>
      <c r="AC371" s="103"/>
      <c r="AD371" s="222"/>
      <c r="AE371" s="124"/>
      <c r="AF371" s="124"/>
      <c r="AG371" s="124"/>
      <c r="AH371" s="124"/>
      <c r="AI371" s="124"/>
      <c r="AJ371" s="124"/>
      <c r="AK371" s="145"/>
      <c r="AL371" s="145"/>
      <c r="AM371" s="145"/>
      <c r="AN371" s="103"/>
      <c r="AO371" s="103"/>
      <c r="AP371" s="103"/>
      <c r="AQ371" s="103"/>
      <c r="AR371" s="116"/>
      <c r="AS371" s="116"/>
      <c r="AT371" s="325"/>
      <c r="AU371" s="290"/>
      <c r="AV371" s="116"/>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row>
    <row r="372" spans="1:77" ht="16.5" hidden="1" customHeight="1" x14ac:dyDescent="0.25">
      <c r="A372" s="638">
        <v>36</v>
      </c>
      <c r="B372" s="638" t="str">
        <f>IF(Matriz_de_Riesgos!N127="Gestión",Matriz_de_Riesgos!I127,IF(Matriz_de_Riesgos!N127="Corrupción_O_LA_FT","No valorar",""))</f>
        <v/>
      </c>
      <c r="C372" s="638"/>
      <c r="D372" s="670"/>
      <c r="E372" s="463" t="str">
        <f>IF(OR(C372=Hoja1!$C$17,D372=Hoja1!$D$17),Hoja1!$B$17,IF(OR(C372=Hoja1!$C$16,D372=Hoja1!$D$16),Hoja1!$B$16,IF(OR(C372=Hoja1!$C$15,D372=Hoja1!$D$15),Hoja1!$B$15,IF(OR(C372=Hoja1!$C$14,D372=Hoja1!$D$14),Hoja1!$B$14,IF(OR(C372=Hoja1!$C$13,D372=Hoja1!$D$13),Hoja1!$B$13,"")))))</f>
        <v/>
      </c>
      <c r="F372" s="108"/>
      <c r="G372" s="108"/>
      <c r="H372" s="109"/>
      <c r="I372" s="109"/>
      <c r="J372" s="109"/>
      <c r="K372" s="109"/>
      <c r="L372" s="103"/>
      <c r="M372" s="103"/>
      <c r="N372" s="103"/>
      <c r="O372" s="103"/>
      <c r="P372" s="103"/>
      <c r="Q372" s="116"/>
      <c r="R372" s="103"/>
      <c r="S372" s="103"/>
      <c r="T372" s="103"/>
      <c r="U372" s="103"/>
      <c r="V372" s="103"/>
      <c r="W372" s="117"/>
      <c r="X372" s="103"/>
      <c r="Y372" s="103"/>
      <c r="Z372" s="288"/>
      <c r="AA372" s="103"/>
      <c r="AB372" s="218"/>
      <c r="AC372" s="103"/>
      <c r="AD372" s="222"/>
      <c r="AE372" s="124"/>
      <c r="AF372" s="124"/>
      <c r="AG372" s="124"/>
      <c r="AH372" s="124"/>
      <c r="AI372" s="124"/>
      <c r="AJ372" s="124"/>
      <c r="AK372" s="145"/>
      <c r="AL372" s="145"/>
      <c r="AM372" s="145"/>
      <c r="AN372" s="103"/>
      <c r="AO372" s="103"/>
      <c r="AP372" s="103"/>
      <c r="AQ372" s="103"/>
      <c r="AR372" s="116"/>
      <c r="AS372" s="116"/>
      <c r="AT372" s="325"/>
      <c r="AU372" s="290"/>
      <c r="AV372" s="116"/>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row>
    <row r="373" spans="1:77" ht="16.5" hidden="1" customHeight="1" x14ac:dyDescent="0.25">
      <c r="A373" s="489"/>
      <c r="B373" s="489"/>
      <c r="C373" s="489"/>
      <c r="D373" s="522"/>
      <c r="E373" s="525"/>
      <c r="F373" s="108"/>
      <c r="G373" s="108"/>
      <c r="H373" s="109"/>
      <c r="I373" s="109"/>
      <c r="J373" s="109"/>
      <c r="K373" s="109"/>
      <c r="L373" s="103"/>
      <c r="M373" s="103"/>
      <c r="N373" s="103"/>
      <c r="O373" s="103"/>
      <c r="P373" s="103"/>
      <c r="Q373" s="116"/>
      <c r="R373" s="103"/>
      <c r="S373" s="103"/>
      <c r="T373" s="103"/>
      <c r="U373" s="103"/>
      <c r="V373" s="103"/>
      <c r="W373" s="117"/>
      <c r="X373" s="103"/>
      <c r="Y373" s="103"/>
      <c r="Z373" s="288"/>
      <c r="AA373" s="103"/>
      <c r="AB373" s="218"/>
      <c r="AC373" s="103"/>
      <c r="AD373" s="222"/>
      <c r="AE373" s="124"/>
      <c r="AF373" s="124"/>
      <c r="AG373" s="124"/>
      <c r="AH373" s="124"/>
      <c r="AI373" s="124"/>
      <c r="AJ373" s="124"/>
      <c r="AK373" s="145"/>
      <c r="AL373" s="145"/>
      <c r="AM373" s="145"/>
      <c r="AN373" s="103"/>
      <c r="AO373" s="103"/>
      <c r="AP373" s="103"/>
      <c r="AQ373" s="103"/>
      <c r="AR373" s="116"/>
      <c r="AS373" s="116"/>
      <c r="AT373" s="325"/>
      <c r="AU373" s="290"/>
      <c r="AV373" s="116"/>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V373" s="103"/>
      <c r="BW373" s="103"/>
      <c r="BX373" s="103"/>
      <c r="BY373" s="103"/>
    </row>
    <row r="374" spans="1:77" ht="16.5" hidden="1" customHeight="1" x14ac:dyDescent="0.25">
      <c r="A374" s="489"/>
      <c r="B374" s="489"/>
      <c r="C374" s="489"/>
      <c r="D374" s="522"/>
      <c r="E374" s="525"/>
      <c r="F374" s="108"/>
      <c r="G374" s="108"/>
      <c r="H374" s="109"/>
      <c r="I374" s="109"/>
      <c r="J374" s="109"/>
      <c r="K374" s="109"/>
      <c r="L374" s="103"/>
      <c r="M374" s="103"/>
      <c r="N374" s="103"/>
      <c r="O374" s="103"/>
      <c r="P374" s="103"/>
      <c r="Q374" s="116"/>
      <c r="R374" s="103"/>
      <c r="S374" s="103"/>
      <c r="T374" s="103"/>
      <c r="U374" s="103"/>
      <c r="V374" s="103"/>
      <c r="W374" s="117"/>
      <c r="X374" s="103"/>
      <c r="Y374" s="103"/>
      <c r="Z374" s="288"/>
      <c r="AA374" s="103"/>
      <c r="AB374" s="218"/>
      <c r="AC374" s="103"/>
      <c r="AD374" s="222"/>
      <c r="AE374" s="124"/>
      <c r="AF374" s="124"/>
      <c r="AG374" s="124"/>
      <c r="AH374" s="124"/>
      <c r="AI374" s="124"/>
      <c r="AJ374" s="124"/>
      <c r="AK374" s="145"/>
      <c r="AL374" s="145"/>
      <c r="AM374" s="145"/>
      <c r="AN374" s="103"/>
      <c r="AO374" s="103"/>
      <c r="AP374" s="103"/>
      <c r="AQ374" s="103"/>
      <c r="AR374" s="116"/>
      <c r="AS374" s="116"/>
      <c r="AT374" s="325"/>
      <c r="AU374" s="290"/>
      <c r="AV374" s="116"/>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row>
    <row r="375" spans="1:77" ht="16.5" hidden="1" customHeight="1" x14ac:dyDescent="0.25">
      <c r="A375" s="489"/>
      <c r="B375" s="489"/>
      <c r="C375" s="489"/>
      <c r="D375" s="522"/>
      <c r="E375" s="525"/>
      <c r="F375" s="108"/>
      <c r="G375" s="108"/>
      <c r="H375" s="109"/>
      <c r="I375" s="109"/>
      <c r="J375" s="109"/>
      <c r="K375" s="109"/>
      <c r="L375" s="103"/>
      <c r="M375" s="103"/>
      <c r="N375" s="103"/>
      <c r="O375" s="103"/>
      <c r="P375" s="103"/>
      <c r="Q375" s="116"/>
      <c r="R375" s="103"/>
      <c r="S375" s="103"/>
      <c r="T375" s="103"/>
      <c r="U375" s="103"/>
      <c r="V375" s="103"/>
      <c r="W375" s="117"/>
      <c r="X375" s="103"/>
      <c r="Y375" s="103"/>
      <c r="Z375" s="288"/>
      <c r="AA375" s="103"/>
      <c r="AB375" s="218"/>
      <c r="AC375" s="103"/>
      <c r="AD375" s="222"/>
      <c r="AE375" s="124"/>
      <c r="AF375" s="124"/>
      <c r="AG375" s="124"/>
      <c r="AH375" s="124"/>
      <c r="AI375" s="124"/>
      <c r="AJ375" s="124"/>
      <c r="AK375" s="145"/>
      <c r="AL375" s="145"/>
      <c r="AM375" s="145"/>
      <c r="AN375" s="103"/>
      <c r="AO375" s="103"/>
      <c r="AP375" s="103"/>
      <c r="AQ375" s="103"/>
      <c r="AR375" s="116"/>
      <c r="AS375" s="116"/>
      <c r="AT375" s="325"/>
      <c r="AU375" s="290"/>
      <c r="AV375" s="116"/>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V375" s="103"/>
      <c r="BW375" s="103"/>
      <c r="BX375" s="103"/>
      <c r="BY375" s="103"/>
    </row>
    <row r="376" spans="1:77" ht="16.5" hidden="1" customHeight="1" thickBot="1" x14ac:dyDescent="0.3">
      <c r="A376" s="490"/>
      <c r="B376" s="490"/>
      <c r="C376" s="490"/>
      <c r="D376" s="523"/>
      <c r="E376" s="526"/>
      <c r="F376" s="108"/>
      <c r="G376" s="108"/>
      <c r="H376" s="109"/>
      <c r="I376" s="109"/>
      <c r="J376" s="109"/>
      <c r="K376" s="109"/>
      <c r="L376" s="103"/>
      <c r="M376" s="103"/>
      <c r="N376" s="103"/>
      <c r="O376" s="103"/>
      <c r="P376" s="103"/>
      <c r="Q376" s="116"/>
      <c r="R376" s="103"/>
      <c r="S376" s="103"/>
      <c r="T376" s="103"/>
      <c r="U376" s="103"/>
      <c r="V376" s="103"/>
      <c r="W376" s="117"/>
      <c r="X376" s="103"/>
      <c r="Y376" s="103"/>
      <c r="Z376" s="288"/>
      <c r="AA376" s="103"/>
      <c r="AB376" s="218"/>
      <c r="AC376" s="103"/>
      <c r="AD376" s="222"/>
      <c r="AE376" s="124"/>
      <c r="AF376" s="124"/>
      <c r="AG376" s="124"/>
      <c r="AH376" s="124"/>
      <c r="AI376" s="124"/>
      <c r="AJ376" s="124"/>
      <c r="AK376" s="145"/>
      <c r="AL376" s="145"/>
      <c r="AM376" s="145"/>
      <c r="AN376" s="103"/>
      <c r="AO376" s="103"/>
      <c r="AP376" s="103"/>
      <c r="AQ376" s="103"/>
      <c r="AR376" s="116"/>
      <c r="AS376" s="116"/>
      <c r="AT376" s="325"/>
      <c r="AU376" s="290"/>
      <c r="AV376" s="116"/>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row>
    <row r="377" spans="1:77" ht="16.5" hidden="1" customHeight="1" x14ac:dyDescent="0.25">
      <c r="A377" s="638">
        <v>37</v>
      </c>
      <c r="B377" s="638" t="str">
        <f>IF(Matriz_de_Riesgos!N132="Gestión",Matriz_de_Riesgos!I132,IF(Matriz_de_Riesgos!N132="Corrupción_O_LA_FT","No valorar",""))</f>
        <v/>
      </c>
      <c r="C377" s="638"/>
      <c r="D377" s="670"/>
      <c r="E377" s="463" t="str">
        <f>IF(OR(C377=Hoja1!$C$17,D377=Hoja1!$D$17),Hoja1!$B$17,IF(OR(C377=Hoja1!$C$16,D377=Hoja1!$D$16),Hoja1!$B$16,IF(OR(C377=Hoja1!$C$15,D377=Hoja1!$D$15),Hoja1!$B$15,IF(OR(C377=Hoja1!$C$14,D377=Hoja1!$D$14),Hoja1!$B$14,IF(OR(C377=Hoja1!$C$13,D377=Hoja1!$D$13),Hoja1!$B$13,"")))))</f>
        <v/>
      </c>
      <c r="F377" s="108"/>
      <c r="G377" s="108"/>
      <c r="H377" s="109"/>
      <c r="I377" s="109"/>
      <c r="J377" s="109"/>
      <c r="K377" s="109"/>
      <c r="L377" s="103"/>
      <c r="M377" s="103"/>
      <c r="N377" s="103"/>
      <c r="O377" s="103"/>
      <c r="P377" s="103"/>
      <c r="Q377" s="116"/>
      <c r="R377" s="103"/>
      <c r="S377" s="103"/>
      <c r="T377" s="103"/>
      <c r="U377" s="103"/>
      <c r="V377" s="103"/>
      <c r="W377" s="117"/>
      <c r="X377" s="103"/>
      <c r="Y377" s="103"/>
      <c r="Z377" s="288"/>
      <c r="AA377" s="103"/>
      <c r="AB377" s="218"/>
      <c r="AC377" s="103"/>
      <c r="AD377" s="222"/>
      <c r="AE377" s="124"/>
      <c r="AF377" s="124"/>
      <c r="AG377" s="124"/>
      <c r="AH377" s="124"/>
      <c r="AI377" s="124"/>
      <c r="AJ377" s="124"/>
      <c r="AK377" s="145"/>
      <c r="AL377" s="145"/>
      <c r="AM377" s="145"/>
      <c r="AN377" s="103"/>
      <c r="AO377" s="103"/>
      <c r="AP377" s="103"/>
      <c r="AQ377" s="103"/>
      <c r="AR377" s="116"/>
      <c r="AS377" s="116"/>
      <c r="AT377" s="325"/>
      <c r="AU377" s="290"/>
      <c r="AV377" s="116"/>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row>
    <row r="378" spans="1:77" ht="16.5" hidden="1" customHeight="1" x14ac:dyDescent="0.25">
      <c r="A378" s="489"/>
      <c r="B378" s="489"/>
      <c r="C378" s="489"/>
      <c r="D378" s="522"/>
      <c r="E378" s="525"/>
      <c r="F378" s="108"/>
      <c r="G378" s="108"/>
      <c r="H378" s="109"/>
      <c r="I378" s="109"/>
      <c r="J378" s="109"/>
      <c r="K378" s="109"/>
      <c r="L378" s="103"/>
      <c r="M378" s="103"/>
      <c r="N378" s="103"/>
      <c r="O378" s="103"/>
      <c r="P378" s="103"/>
      <c r="Q378" s="116"/>
      <c r="R378" s="103"/>
      <c r="S378" s="103"/>
      <c r="T378" s="103"/>
      <c r="U378" s="103"/>
      <c r="V378" s="103"/>
      <c r="W378" s="117"/>
      <c r="X378" s="103"/>
      <c r="Y378" s="103"/>
      <c r="Z378" s="288"/>
      <c r="AA378" s="103"/>
      <c r="AB378" s="218"/>
      <c r="AC378" s="103"/>
      <c r="AD378" s="222"/>
      <c r="AE378" s="124"/>
      <c r="AF378" s="124"/>
      <c r="AG378" s="124"/>
      <c r="AH378" s="124"/>
      <c r="AI378" s="124"/>
      <c r="AJ378" s="124"/>
      <c r="AK378" s="145"/>
      <c r="AL378" s="145"/>
      <c r="AM378" s="145"/>
      <c r="AN378" s="103"/>
      <c r="AO378" s="103"/>
      <c r="AP378" s="103"/>
      <c r="AQ378" s="103"/>
      <c r="AR378" s="116"/>
      <c r="AS378" s="116"/>
      <c r="AT378" s="325"/>
      <c r="AU378" s="290"/>
      <c r="AV378" s="116"/>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row>
    <row r="379" spans="1:77" ht="16.5" hidden="1" customHeight="1" x14ac:dyDescent="0.25">
      <c r="A379" s="489"/>
      <c r="B379" s="489"/>
      <c r="C379" s="489"/>
      <c r="D379" s="522"/>
      <c r="E379" s="525"/>
      <c r="F379" s="108"/>
      <c r="G379" s="108"/>
      <c r="H379" s="109"/>
      <c r="I379" s="109"/>
      <c r="J379" s="109"/>
      <c r="K379" s="109"/>
      <c r="L379" s="103"/>
      <c r="M379" s="103"/>
      <c r="N379" s="103"/>
      <c r="O379" s="103"/>
      <c r="P379" s="103"/>
      <c r="Q379" s="116"/>
      <c r="R379" s="103"/>
      <c r="S379" s="103"/>
      <c r="T379" s="103"/>
      <c r="U379" s="103"/>
      <c r="V379" s="103"/>
      <c r="W379" s="117"/>
      <c r="X379" s="103"/>
      <c r="Y379" s="103"/>
      <c r="Z379" s="288"/>
      <c r="AA379" s="103"/>
      <c r="AB379" s="218"/>
      <c r="AC379" s="103"/>
      <c r="AD379" s="222"/>
      <c r="AE379" s="124"/>
      <c r="AF379" s="124"/>
      <c r="AG379" s="124"/>
      <c r="AH379" s="124"/>
      <c r="AI379" s="124"/>
      <c r="AJ379" s="124"/>
      <c r="AK379" s="145"/>
      <c r="AL379" s="145"/>
      <c r="AM379" s="145"/>
      <c r="AN379" s="103"/>
      <c r="AO379" s="103"/>
      <c r="AP379" s="103"/>
      <c r="AQ379" s="103"/>
      <c r="AR379" s="116"/>
      <c r="AS379" s="116"/>
      <c r="AT379" s="325"/>
      <c r="AU379" s="290"/>
      <c r="AV379" s="116"/>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row>
    <row r="380" spans="1:77" ht="16.5" hidden="1" customHeight="1" x14ac:dyDescent="0.25">
      <c r="A380" s="489"/>
      <c r="B380" s="489"/>
      <c r="C380" s="489"/>
      <c r="D380" s="522"/>
      <c r="E380" s="525"/>
      <c r="F380" s="108"/>
      <c r="G380" s="108"/>
      <c r="H380" s="109"/>
      <c r="I380" s="109"/>
      <c r="J380" s="109"/>
      <c r="K380" s="109"/>
      <c r="L380" s="103"/>
      <c r="M380" s="103"/>
      <c r="N380" s="103"/>
      <c r="O380" s="103"/>
      <c r="P380" s="103"/>
      <c r="Q380" s="116"/>
      <c r="R380" s="103"/>
      <c r="S380" s="103"/>
      <c r="T380" s="103"/>
      <c r="U380" s="103"/>
      <c r="V380" s="103"/>
      <c r="W380" s="117"/>
      <c r="X380" s="103"/>
      <c r="Y380" s="103"/>
      <c r="Z380" s="288"/>
      <c r="AA380" s="103"/>
      <c r="AB380" s="218"/>
      <c r="AC380" s="103"/>
      <c r="AD380" s="222"/>
      <c r="AE380" s="124"/>
      <c r="AF380" s="124"/>
      <c r="AG380" s="124"/>
      <c r="AH380" s="124"/>
      <c r="AI380" s="124"/>
      <c r="AJ380" s="124"/>
      <c r="AK380" s="145"/>
      <c r="AL380" s="145"/>
      <c r="AM380" s="145"/>
      <c r="AN380" s="103"/>
      <c r="AO380" s="103"/>
      <c r="AP380" s="103"/>
      <c r="AQ380" s="103"/>
      <c r="AR380" s="116"/>
      <c r="AS380" s="116"/>
      <c r="AT380" s="325"/>
      <c r="AU380" s="290"/>
      <c r="AV380" s="116"/>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row>
    <row r="381" spans="1:77" ht="16.5" hidden="1" customHeight="1" thickBot="1" x14ac:dyDescent="0.3">
      <c r="A381" s="490"/>
      <c r="B381" s="490"/>
      <c r="C381" s="490"/>
      <c r="D381" s="523"/>
      <c r="E381" s="526"/>
      <c r="F381" s="108"/>
      <c r="G381" s="108"/>
      <c r="H381" s="109"/>
      <c r="I381" s="109"/>
      <c r="J381" s="109"/>
      <c r="K381" s="109"/>
      <c r="L381" s="103"/>
      <c r="M381" s="103"/>
      <c r="N381" s="103"/>
      <c r="O381" s="103"/>
      <c r="P381" s="103"/>
      <c r="Q381" s="116"/>
      <c r="R381" s="103"/>
      <c r="S381" s="103"/>
      <c r="T381" s="103"/>
      <c r="U381" s="103"/>
      <c r="V381" s="103"/>
      <c r="W381" s="117"/>
      <c r="X381" s="103"/>
      <c r="Y381" s="103"/>
      <c r="Z381" s="288"/>
      <c r="AA381" s="103"/>
      <c r="AB381" s="218"/>
      <c r="AC381" s="103"/>
      <c r="AD381" s="222"/>
      <c r="AE381" s="124"/>
      <c r="AF381" s="124"/>
      <c r="AG381" s="124"/>
      <c r="AH381" s="124"/>
      <c r="AI381" s="124"/>
      <c r="AJ381" s="124"/>
      <c r="AK381" s="145"/>
      <c r="AL381" s="145"/>
      <c r="AM381" s="145"/>
      <c r="AN381" s="103"/>
      <c r="AO381" s="103"/>
      <c r="AP381" s="103"/>
      <c r="AQ381" s="103"/>
      <c r="AR381" s="116"/>
      <c r="AS381" s="116"/>
      <c r="AT381" s="325"/>
      <c r="AU381" s="290"/>
      <c r="AV381" s="116"/>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c r="BQ381" s="103"/>
      <c r="BR381" s="103"/>
      <c r="BS381" s="103"/>
      <c r="BT381" s="103"/>
      <c r="BU381" s="103"/>
      <c r="BV381" s="103"/>
      <c r="BW381" s="103"/>
      <c r="BX381" s="103"/>
      <c r="BY381" s="103"/>
    </row>
    <row r="382" spans="1:77" ht="16.5" hidden="1" customHeight="1" x14ac:dyDescent="0.25">
      <c r="A382" s="638">
        <v>38</v>
      </c>
      <c r="B382" s="638" t="str">
        <f>IF(Matriz_de_Riesgos!N137="Gestión",Matriz_de_Riesgos!I137,IF(Matriz_de_Riesgos!N137="Corrupción_O_LA_FT","No valorar",""))</f>
        <v/>
      </c>
      <c r="C382" s="638"/>
      <c r="D382" s="670"/>
      <c r="E382" s="463" t="str">
        <f>IF(OR(C382=Hoja1!$C$17,D382=Hoja1!$D$17),Hoja1!$B$17,IF(OR(C382=Hoja1!$C$16,D382=Hoja1!$D$16),Hoja1!$B$16,IF(OR(C382=Hoja1!$C$15,D382=Hoja1!$D$15),Hoja1!$B$15,IF(OR(C382=Hoja1!$C$14,D382=Hoja1!$D$14),Hoja1!$B$14,IF(OR(C382=Hoja1!$C$13,D382=Hoja1!$D$13),Hoja1!$B$13,"")))))</f>
        <v/>
      </c>
      <c r="F382" s="108"/>
      <c r="G382" s="108"/>
      <c r="H382" s="109"/>
      <c r="I382" s="109"/>
      <c r="J382" s="109"/>
      <c r="K382" s="109"/>
      <c r="L382" s="103"/>
      <c r="M382" s="103"/>
      <c r="N382" s="103"/>
      <c r="O382" s="103"/>
      <c r="P382" s="103"/>
      <c r="Q382" s="116"/>
      <c r="R382" s="103"/>
      <c r="S382" s="103"/>
      <c r="T382" s="103"/>
      <c r="U382" s="103"/>
      <c r="V382" s="103"/>
      <c r="W382" s="117"/>
      <c r="X382" s="103"/>
      <c r="Y382" s="103"/>
      <c r="Z382" s="288"/>
      <c r="AA382" s="103"/>
      <c r="AB382" s="218"/>
      <c r="AC382" s="103"/>
      <c r="AD382" s="222"/>
      <c r="AE382" s="124"/>
      <c r="AF382" s="124"/>
      <c r="AG382" s="124"/>
      <c r="AH382" s="124"/>
      <c r="AI382" s="124"/>
      <c r="AJ382" s="124"/>
      <c r="AK382" s="145"/>
      <c r="AL382" s="145"/>
      <c r="AM382" s="145"/>
      <c r="AN382" s="103"/>
      <c r="AO382" s="103"/>
      <c r="AP382" s="103"/>
      <c r="AQ382" s="103"/>
      <c r="AR382" s="116"/>
      <c r="AS382" s="116"/>
      <c r="AT382" s="325"/>
      <c r="AU382" s="290"/>
      <c r="AV382" s="116"/>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c r="BQ382" s="103"/>
      <c r="BR382" s="103"/>
      <c r="BS382" s="103"/>
      <c r="BT382" s="103"/>
      <c r="BU382" s="103"/>
      <c r="BV382" s="103"/>
      <c r="BW382" s="103"/>
      <c r="BX382" s="103"/>
      <c r="BY382" s="103"/>
    </row>
    <row r="383" spans="1:77" ht="16.5" hidden="1" customHeight="1" x14ac:dyDescent="0.25">
      <c r="A383" s="489"/>
      <c r="B383" s="489"/>
      <c r="C383" s="489"/>
      <c r="D383" s="522"/>
      <c r="E383" s="525"/>
      <c r="F383" s="108"/>
      <c r="G383" s="108"/>
      <c r="H383" s="109"/>
      <c r="I383" s="109"/>
      <c r="J383" s="109"/>
      <c r="K383" s="109"/>
      <c r="L383" s="103"/>
      <c r="M383" s="103"/>
      <c r="N383" s="103"/>
      <c r="O383" s="103"/>
      <c r="P383" s="103"/>
      <c r="Q383" s="116"/>
      <c r="R383" s="103"/>
      <c r="S383" s="103"/>
      <c r="T383" s="103"/>
      <c r="U383" s="103"/>
      <c r="V383" s="103"/>
      <c r="W383" s="117"/>
      <c r="X383" s="103"/>
      <c r="Y383" s="103"/>
      <c r="Z383" s="288"/>
      <c r="AA383" s="103"/>
      <c r="AB383" s="218"/>
      <c r="AC383" s="103"/>
      <c r="AD383" s="222"/>
      <c r="AE383" s="124"/>
      <c r="AF383" s="124"/>
      <c r="AG383" s="124"/>
      <c r="AH383" s="124"/>
      <c r="AI383" s="124"/>
      <c r="AJ383" s="124"/>
      <c r="AK383" s="145"/>
      <c r="AL383" s="145"/>
      <c r="AM383" s="145"/>
      <c r="AN383" s="103"/>
      <c r="AO383" s="103"/>
      <c r="AP383" s="103"/>
      <c r="AQ383" s="103"/>
      <c r="AR383" s="116"/>
      <c r="AS383" s="116"/>
      <c r="AT383" s="325"/>
      <c r="AU383" s="290"/>
      <c r="AV383" s="116"/>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row>
    <row r="384" spans="1:77" ht="16.5" hidden="1" customHeight="1" x14ac:dyDescent="0.25">
      <c r="A384" s="489"/>
      <c r="B384" s="489"/>
      <c r="C384" s="489"/>
      <c r="D384" s="522"/>
      <c r="E384" s="525"/>
      <c r="F384" s="108"/>
      <c r="G384" s="108"/>
      <c r="H384" s="109"/>
      <c r="I384" s="109"/>
      <c r="J384" s="109"/>
      <c r="K384" s="109"/>
      <c r="L384" s="103"/>
      <c r="M384" s="103"/>
      <c r="N384" s="103"/>
      <c r="O384" s="103"/>
      <c r="P384" s="103"/>
      <c r="Q384" s="116"/>
      <c r="R384" s="103"/>
      <c r="S384" s="103"/>
      <c r="T384" s="103"/>
      <c r="U384" s="103"/>
      <c r="V384" s="103"/>
      <c r="W384" s="117"/>
      <c r="X384" s="103"/>
      <c r="Y384" s="103"/>
      <c r="Z384" s="288"/>
      <c r="AA384" s="103"/>
      <c r="AB384" s="218"/>
      <c r="AC384" s="103"/>
      <c r="AD384" s="222"/>
      <c r="AE384" s="124"/>
      <c r="AF384" s="124"/>
      <c r="AG384" s="124"/>
      <c r="AH384" s="124"/>
      <c r="AI384" s="124"/>
      <c r="AJ384" s="124"/>
      <c r="AK384" s="145"/>
      <c r="AL384" s="145"/>
      <c r="AM384" s="145"/>
      <c r="AN384" s="103"/>
      <c r="AO384" s="103"/>
      <c r="AP384" s="103"/>
      <c r="AQ384" s="103"/>
      <c r="AR384" s="116"/>
      <c r="AS384" s="116"/>
      <c r="AT384" s="325"/>
      <c r="AU384" s="290"/>
      <c r="AV384" s="116"/>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row>
    <row r="385" spans="1:77" ht="16.5" hidden="1" customHeight="1" x14ac:dyDescent="0.25">
      <c r="A385" s="489"/>
      <c r="B385" s="489"/>
      <c r="C385" s="489"/>
      <c r="D385" s="522"/>
      <c r="E385" s="525"/>
      <c r="F385" s="108"/>
      <c r="G385" s="108"/>
      <c r="H385" s="109"/>
      <c r="I385" s="109"/>
      <c r="J385" s="109"/>
      <c r="K385" s="109"/>
      <c r="L385" s="103"/>
      <c r="M385" s="103"/>
      <c r="N385" s="103"/>
      <c r="O385" s="103"/>
      <c r="P385" s="103"/>
      <c r="Q385" s="116"/>
      <c r="R385" s="103"/>
      <c r="S385" s="103"/>
      <c r="T385" s="103"/>
      <c r="U385" s="103"/>
      <c r="V385" s="103"/>
      <c r="W385" s="117"/>
      <c r="X385" s="103"/>
      <c r="Y385" s="103"/>
      <c r="Z385" s="288"/>
      <c r="AA385" s="103"/>
      <c r="AB385" s="218"/>
      <c r="AC385" s="103"/>
      <c r="AD385" s="222"/>
      <c r="AE385" s="124"/>
      <c r="AF385" s="124"/>
      <c r="AG385" s="124"/>
      <c r="AH385" s="124"/>
      <c r="AI385" s="124"/>
      <c r="AJ385" s="124"/>
      <c r="AK385" s="145"/>
      <c r="AL385" s="145"/>
      <c r="AM385" s="145"/>
      <c r="AN385" s="103"/>
      <c r="AO385" s="103"/>
      <c r="AP385" s="103"/>
      <c r="AQ385" s="103"/>
      <c r="AR385" s="116"/>
      <c r="AS385" s="116"/>
      <c r="AT385" s="325"/>
      <c r="AU385" s="290"/>
      <c r="AV385" s="116"/>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row>
    <row r="386" spans="1:77" ht="16.5" hidden="1" customHeight="1" thickBot="1" x14ac:dyDescent="0.3">
      <c r="A386" s="490"/>
      <c r="B386" s="490"/>
      <c r="C386" s="490"/>
      <c r="D386" s="523"/>
      <c r="E386" s="526"/>
      <c r="F386" s="108"/>
      <c r="G386" s="108"/>
      <c r="H386" s="109"/>
      <c r="I386" s="109"/>
      <c r="J386" s="109"/>
      <c r="K386" s="109"/>
      <c r="L386" s="103"/>
      <c r="M386" s="103"/>
      <c r="N386" s="103"/>
      <c r="O386" s="103"/>
      <c r="P386" s="103"/>
      <c r="Q386" s="116"/>
      <c r="R386" s="103"/>
      <c r="S386" s="103"/>
      <c r="T386" s="103"/>
      <c r="U386" s="103"/>
      <c r="V386" s="103"/>
      <c r="W386" s="117"/>
      <c r="X386" s="103"/>
      <c r="Y386" s="103"/>
      <c r="Z386" s="288"/>
      <c r="AA386" s="103"/>
      <c r="AB386" s="218"/>
      <c r="AC386" s="103"/>
      <c r="AD386" s="222"/>
      <c r="AE386" s="124"/>
      <c r="AF386" s="124"/>
      <c r="AG386" s="124"/>
      <c r="AH386" s="124"/>
      <c r="AI386" s="124"/>
      <c r="AJ386" s="124"/>
      <c r="AK386" s="145"/>
      <c r="AL386" s="145"/>
      <c r="AM386" s="145"/>
      <c r="AN386" s="103"/>
      <c r="AO386" s="103"/>
      <c r="AP386" s="103"/>
      <c r="AQ386" s="103"/>
      <c r="AR386" s="116"/>
      <c r="AS386" s="116"/>
      <c r="AT386" s="325"/>
      <c r="AU386" s="290"/>
      <c r="AV386" s="116"/>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row>
    <row r="387" spans="1:77" ht="16.5" hidden="1" customHeight="1" x14ac:dyDescent="0.25">
      <c r="A387" s="638">
        <v>39</v>
      </c>
      <c r="B387" s="638" t="str">
        <f>IF(Matriz_de_Riesgos!N142="Gestión",Matriz_de_Riesgos!I142,IF(Matriz_de_Riesgos!N142="Corrupción_O_LA_FT","No valorar",""))</f>
        <v/>
      </c>
      <c r="C387" s="638"/>
      <c r="D387" s="670"/>
      <c r="E387" s="463" t="str">
        <f>IF(OR(C387=Hoja1!$C$17,D387=Hoja1!$D$17),Hoja1!$B$17,IF(OR(C387=Hoja1!$C$16,D387=Hoja1!$D$16),Hoja1!$B$16,IF(OR(C387=Hoja1!$C$15,D387=Hoja1!$D$15),Hoja1!$B$15,IF(OR(C387=Hoja1!$C$14,D387=Hoja1!$D$14),Hoja1!$B$14,IF(OR(C387=Hoja1!$C$13,D387=Hoja1!$D$13),Hoja1!$B$13,"")))))</f>
        <v/>
      </c>
      <c r="F387" s="108"/>
      <c r="G387" s="108"/>
      <c r="H387" s="109"/>
      <c r="I387" s="109"/>
      <c r="J387" s="109"/>
      <c r="K387" s="109"/>
      <c r="L387" s="103"/>
      <c r="M387" s="103"/>
      <c r="N387" s="103"/>
      <c r="O387" s="103"/>
      <c r="P387" s="103"/>
      <c r="Q387" s="116"/>
      <c r="R387" s="103"/>
      <c r="S387" s="103"/>
      <c r="T387" s="103"/>
      <c r="U387" s="103"/>
      <c r="V387" s="103"/>
      <c r="W387" s="117"/>
      <c r="X387" s="103"/>
      <c r="Y387" s="103"/>
      <c r="Z387" s="288"/>
      <c r="AA387" s="103"/>
      <c r="AB387" s="218"/>
      <c r="AC387" s="103"/>
      <c r="AD387" s="222"/>
      <c r="AE387" s="124"/>
      <c r="AF387" s="124"/>
      <c r="AG387" s="124"/>
      <c r="AH387" s="124"/>
      <c r="AI387" s="124"/>
      <c r="AJ387" s="124"/>
      <c r="AK387" s="145"/>
      <c r="AL387" s="145"/>
      <c r="AM387" s="145"/>
      <c r="AN387" s="103"/>
      <c r="AO387" s="103"/>
      <c r="AP387" s="103"/>
      <c r="AQ387" s="103"/>
      <c r="AR387" s="116"/>
      <c r="AS387" s="116"/>
      <c r="AT387" s="325"/>
      <c r="AU387" s="290"/>
      <c r="AV387" s="116"/>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row>
    <row r="388" spans="1:77" ht="16.5" hidden="1" customHeight="1" x14ac:dyDescent="0.25">
      <c r="A388" s="489"/>
      <c r="B388" s="489"/>
      <c r="C388" s="489"/>
      <c r="D388" s="522"/>
      <c r="E388" s="525"/>
      <c r="F388" s="108"/>
      <c r="G388" s="108"/>
      <c r="H388" s="109"/>
      <c r="I388" s="109"/>
      <c r="J388" s="109"/>
      <c r="K388" s="109"/>
      <c r="L388" s="103"/>
      <c r="M388" s="103"/>
      <c r="N388" s="103"/>
      <c r="O388" s="103"/>
      <c r="P388" s="103"/>
      <c r="Q388" s="116"/>
      <c r="R388" s="103"/>
      <c r="S388" s="103"/>
      <c r="T388" s="103"/>
      <c r="U388" s="103"/>
      <c r="V388" s="103"/>
      <c r="W388" s="117"/>
      <c r="X388" s="103"/>
      <c r="Y388" s="103"/>
      <c r="Z388" s="288"/>
      <c r="AA388" s="103"/>
      <c r="AB388" s="218"/>
      <c r="AC388" s="103"/>
      <c r="AD388" s="222"/>
      <c r="AE388" s="124"/>
      <c r="AF388" s="124"/>
      <c r="AG388" s="124"/>
      <c r="AH388" s="124"/>
      <c r="AI388" s="124"/>
      <c r="AJ388" s="124"/>
      <c r="AK388" s="145"/>
      <c r="AL388" s="145"/>
      <c r="AM388" s="145"/>
      <c r="AN388" s="103"/>
      <c r="AO388" s="103"/>
      <c r="AP388" s="103"/>
      <c r="AQ388" s="103"/>
      <c r="AR388" s="116"/>
      <c r="AS388" s="116"/>
      <c r="AT388" s="325"/>
      <c r="AU388" s="290"/>
      <c r="AV388" s="116"/>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row>
    <row r="389" spans="1:77" ht="16.5" hidden="1" customHeight="1" x14ac:dyDescent="0.25">
      <c r="A389" s="489"/>
      <c r="B389" s="489"/>
      <c r="C389" s="489"/>
      <c r="D389" s="522"/>
      <c r="E389" s="525"/>
      <c r="F389" s="108"/>
      <c r="G389" s="108"/>
      <c r="H389" s="109"/>
      <c r="I389" s="109"/>
      <c r="J389" s="109"/>
      <c r="K389" s="109"/>
      <c r="L389" s="103"/>
      <c r="M389" s="103"/>
      <c r="N389" s="103"/>
      <c r="O389" s="103"/>
      <c r="P389" s="103"/>
      <c r="Q389" s="116"/>
      <c r="R389" s="103"/>
      <c r="S389" s="103"/>
      <c r="T389" s="103"/>
      <c r="U389" s="103"/>
      <c r="V389" s="103"/>
      <c r="W389" s="117"/>
      <c r="X389" s="103"/>
      <c r="Y389" s="103"/>
      <c r="Z389" s="288"/>
      <c r="AA389" s="103"/>
      <c r="AB389" s="218"/>
      <c r="AC389" s="103"/>
      <c r="AD389" s="222"/>
      <c r="AE389" s="124"/>
      <c r="AF389" s="124"/>
      <c r="AG389" s="124"/>
      <c r="AH389" s="124"/>
      <c r="AI389" s="124"/>
      <c r="AJ389" s="124"/>
      <c r="AK389" s="145"/>
      <c r="AL389" s="145"/>
      <c r="AM389" s="145"/>
      <c r="AN389" s="103"/>
      <c r="AO389" s="103"/>
      <c r="AP389" s="103"/>
      <c r="AQ389" s="103"/>
      <c r="AR389" s="116"/>
      <c r="AS389" s="116"/>
      <c r="AT389" s="325"/>
      <c r="AU389" s="290"/>
      <c r="AV389" s="116"/>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row>
    <row r="390" spans="1:77" ht="16.5" hidden="1" customHeight="1" x14ac:dyDescent="0.25">
      <c r="A390" s="489"/>
      <c r="B390" s="489"/>
      <c r="C390" s="489"/>
      <c r="D390" s="522"/>
      <c r="E390" s="525"/>
      <c r="F390" s="108"/>
      <c r="G390" s="108"/>
      <c r="H390" s="109"/>
      <c r="I390" s="109"/>
      <c r="J390" s="109"/>
      <c r="K390" s="109"/>
      <c r="L390" s="103"/>
      <c r="M390" s="103"/>
      <c r="N390" s="103"/>
      <c r="O390" s="103"/>
      <c r="P390" s="103"/>
      <c r="Q390" s="116"/>
      <c r="R390" s="103"/>
      <c r="S390" s="103"/>
      <c r="T390" s="103"/>
      <c r="U390" s="103"/>
      <c r="V390" s="103"/>
      <c r="W390" s="117"/>
      <c r="X390" s="103"/>
      <c r="Y390" s="103"/>
      <c r="Z390" s="288"/>
      <c r="AA390" s="103"/>
      <c r="AB390" s="218"/>
      <c r="AC390" s="103"/>
      <c r="AD390" s="222"/>
      <c r="AE390" s="124"/>
      <c r="AF390" s="124"/>
      <c r="AG390" s="124"/>
      <c r="AH390" s="124"/>
      <c r="AI390" s="124"/>
      <c r="AJ390" s="124"/>
      <c r="AK390" s="145"/>
      <c r="AL390" s="145"/>
      <c r="AM390" s="145"/>
      <c r="AN390" s="103"/>
      <c r="AO390" s="103"/>
      <c r="AP390" s="103"/>
      <c r="AQ390" s="103"/>
      <c r="AR390" s="116"/>
      <c r="AS390" s="116"/>
      <c r="AT390" s="325"/>
      <c r="AU390" s="290"/>
      <c r="AV390" s="116"/>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row>
    <row r="391" spans="1:77" ht="16.5" hidden="1" customHeight="1" thickBot="1" x14ac:dyDescent="0.3">
      <c r="A391" s="490"/>
      <c r="B391" s="490"/>
      <c r="C391" s="490"/>
      <c r="D391" s="523"/>
      <c r="E391" s="526"/>
      <c r="F391" s="108"/>
      <c r="G391" s="108"/>
      <c r="H391" s="109"/>
      <c r="I391" s="109"/>
      <c r="J391" s="109"/>
      <c r="K391" s="109"/>
      <c r="L391" s="103"/>
      <c r="M391" s="103"/>
      <c r="N391" s="103"/>
      <c r="O391" s="103"/>
      <c r="P391" s="103"/>
      <c r="Q391" s="116"/>
      <c r="R391" s="103"/>
      <c r="S391" s="103"/>
      <c r="T391" s="103"/>
      <c r="U391" s="103"/>
      <c r="V391" s="103"/>
      <c r="W391" s="117"/>
      <c r="X391" s="103"/>
      <c r="Y391" s="103"/>
      <c r="Z391" s="288"/>
      <c r="AA391" s="103"/>
      <c r="AB391" s="218"/>
      <c r="AC391" s="103"/>
      <c r="AD391" s="222"/>
      <c r="AE391" s="124"/>
      <c r="AF391" s="124"/>
      <c r="AG391" s="124"/>
      <c r="AH391" s="124"/>
      <c r="AI391" s="124"/>
      <c r="AJ391" s="124"/>
      <c r="AK391" s="145"/>
      <c r="AL391" s="145"/>
      <c r="AM391" s="145"/>
      <c r="AN391" s="103"/>
      <c r="AO391" s="103"/>
      <c r="AP391" s="103"/>
      <c r="AQ391" s="103"/>
      <c r="AR391" s="116"/>
      <c r="AS391" s="116"/>
      <c r="AT391" s="325"/>
      <c r="AU391" s="290"/>
      <c r="AV391" s="116"/>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row>
    <row r="392" spans="1:77" ht="16.5" hidden="1" customHeight="1" x14ac:dyDescent="0.25">
      <c r="A392" s="638">
        <v>40</v>
      </c>
      <c r="B392" s="638" t="str">
        <f>IF(Matriz_de_Riesgos!N147="Gestión",Matriz_de_Riesgos!I147,IF(Matriz_de_Riesgos!N147="Corrupción_O_LA_FT","No valorar",""))</f>
        <v/>
      </c>
      <c r="C392" s="638"/>
      <c r="D392" s="670"/>
      <c r="E392" s="463" t="str">
        <f>IF(OR(C392=Hoja1!$C$17,D392=Hoja1!$D$17),Hoja1!$B$17,IF(OR(C392=Hoja1!$C$16,D392=Hoja1!$D$16),Hoja1!$B$16,IF(OR(C392=Hoja1!$C$15,D392=Hoja1!$D$15),Hoja1!$B$15,IF(OR(C392=Hoja1!$C$14,D392=Hoja1!$D$14),Hoja1!$B$14,IF(OR(C392=Hoja1!$C$13,D392=Hoja1!$D$13),Hoja1!$B$13,"")))))</f>
        <v/>
      </c>
      <c r="F392" s="108"/>
      <c r="G392" s="108"/>
      <c r="H392" s="109"/>
      <c r="I392" s="109"/>
      <c r="J392" s="109"/>
      <c r="K392" s="109"/>
      <c r="L392" s="103"/>
      <c r="M392" s="103"/>
      <c r="N392" s="103"/>
      <c r="O392" s="103"/>
      <c r="P392" s="103"/>
      <c r="Q392" s="116"/>
      <c r="R392" s="103"/>
      <c r="S392" s="103"/>
      <c r="T392" s="103"/>
      <c r="U392" s="103"/>
      <c r="V392" s="103"/>
      <c r="W392" s="117"/>
      <c r="X392" s="103"/>
      <c r="Y392" s="103"/>
      <c r="Z392" s="288"/>
      <c r="AA392" s="103"/>
      <c r="AB392" s="218"/>
      <c r="AC392" s="103"/>
      <c r="AD392" s="222"/>
      <c r="AE392" s="124"/>
      <c r="AF392" s="124"/>
      <c r="AG392" s="124"/>
      <c r="AH392" s="124"/>
      <c r="AI392" s="124"/>
      <c r="AJ392" s="124"/>
      <c r="AK392" s="145"/>
      <c r="AL392" s="145"/>
      <c r="AM392" s="145"/>
      <c r="AN392" s="103"/>
      <c r="AO392" s="103"/>
      <c r="AP392" s="103"/>
      <c r="AQ392" s="103"/>
      <c r="AR392" s="116"/>
      <c r="AS392" s="116"/>
      <c r="AT392" s="325"/>
      <c r="AU392" s="290"/>
      <c r="AV392" s="116"/>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row>
    <row r="393" spans="1:77" ht="16.5" hidden="1" customHeight="1" x14ac:dyDescent="0.25">
      <c r="A393" s="489"/>
      <c r="B393" s="489"/>
      <c r="C393" s="489"/>
      <c r="D393" s="522"/>
      <c r="E393" s="525"/>
      <c r="F393" s="108"/>
      <c r="G393" s="108"/>
      <c r="H393" s="109"/>
      <c r="I393" s="109"/>
      <c r="J393" s="109"/>
      <c r="K393" s="109"/>
      <c r="L393" s="103"/>
      <c r="M393" s="103"/>
      <c r="N393" s="103"/>
      <c r="O393" s="103"/>
      <c r="P393" s="103"/>
      <c r="Q393" s="116"/>
      <c r="R393" s="103"/>
      <c r="S393" s="103"/>
      <c r="T393" s="103"/>
      <c r="U393" s="103"/>
      <c r="V393" s="103"/>
      <c r="W393" s="117"/>
      <c r="X393" s="103"/>
      <c r="Y393" s="103"/>
      <c r="Z393" s="288"/>
      <c r="AA393" s="103"/>
      <c r="AB393" s="218"/>
      <c r="AC393" s="103"/>
      <c r="AD393" s="222"/>
      <c r="AE393" s="124"/>
      <c r="AF393" s="124"/>
      <c r="AG393" s="124"/>
      <c r="AH393" s="124"/>
      <c r="AI393" s="124"/>
      <c r="AJ393" s="124"/>
      <c r="AK393" s="145"/>
      <c r="AL393" s="145"/>
      <c r="AM393" s="145"/>
      <c r="AN393" s="103"/>
      <c r="AO393" s="103"/>
      <c r="AP393" s="103"/>
      <c r="AQ393" s="103"/>
      <c r="AR393" s="116"/>
      <c r="AS393" s="116"/>
      <c r="AT393" s="325"/>
      <c r="AU393" s="290"/>
      <c r="AV393" s="116"/>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row>
    <row r="394" spans="1:77" ht="16.5" hidden="1" customHeight="1" x14ac:dyDescent="0.25">
      <c r="A394" s="489"/>
      <c r="B394" s="489"/>
      <c r="C394" s="489"/>
      <c r="D394" s="522"/>
      <c r="E394" s="525"/>
      <c r="F394" s="108"/>
      <c r="G394" s="108"/>
      <c r="H394" s="109"/>
      <c r="I394" s="109"/>
      <c r="J394" s="109"/>
      <c r="K394" s="109"/>
      <c r="L394" s="103"/>
      <c r="M394" s="103"/>
      <c r="N394" s="103"/>
      <c r="O394" s="103"/>
      <c r="P394" s="103"/>
      <c r="Q394" s="116"/>
      <c r="R394" s="103"/>
      <c r="S394" s="103"/>
      <c r="T394" s="103"/>
      <c r="U394" s="103"/>
      <c r="V394" s="103"/>
      <c r="W394" s="117"/>
      <c r="X394" s="103"/>
      <c r="Y394" s="103"/>
      <c r="Z394" s="288"/>
      <c r="AA394" s="103"/>
      <c r="AB394" s="218"/>
      <c r="AC394" s="103"/>
      <c r="AD394" s="222"/>
      <c r="AE394" s="124"/>
      <c r="AF394" s="124"/>
      <c r="AG394" s="124"/>
      <c r="AH394" s="124"/>
      <c r="AI394" s="124"/>
      <c r="AJ394" s="124"/>
      <c r="AK394" s="145"/>
      <c r="AL394" s="145"/>
      <c r="AM394" s="145"/>
      <c r="AN394" s="103"/>
      <c r="AO394" s="103"/>
      <c r="AP394" s="103"/>
      <c r="AQ394" s="103"/>
      <c r="AR394" s="116"/>
      <c r="AS394" s="116"/>
      <c r="AT394" s="325"/>
      <c r="AU394" s="290"/>
      <c r="AV394" s="116"/>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row>
    <row r="395" spans="1:77" ht="16.5" hidden="1" customHeight="1" x14ac:dyDescent="0.25">
      <c r="A395" s="489"/>
      <c r="B395" s="489"/>
      <c r="C395" s="489"/>
      <c r="D395" s="522"/>
      <c r="E395" s="525"/>
      <c r="F395" s="108"/>
      <c r="G395" s="108"/>
      <c r="H395" s="109"/>
      <c r="I395" s="109"/>
      <c r="J395" s="109"/>
      <c r="K395" s="109"/>
      <c r="L395" s="103"/>
      <c r="M395" s="103"/>
      <c r="N395" s="103"/>
      <c r="O395" s="103"/>
      <c r="P395" s="103"/>
      <c r="Q395" s="116"/>
      <c r="R395" s="103"/>
      <c r="S395" s="103"/>
      <c r="T395" s="103"/>
      <c r="U395" s="103"/>
      <c r="V395" s="103"/>
      <c r="W395" s="117"/>
      <c r="X395" s="103"/>
      <c r="Y395" s="103"/>
      <c r="Z395" s="288"/>
      <c r="AA395" s="103"/>
      <c r="AB395" s="218"/>
      <c r="AC395" s="103"/>
      <c r="AD395" s="222"/>
      <c r="AE395" s="124"/>
      <c r="AF395" s="124"/>
      <c r="AG395" s="124"/>
      <c r="AH395" s="124"/>
      <c r="AI395" s="124"/>
      <c r="AJ395" s="124"/>
      <c r="AK395" s="145"/>
      <c r="AL395" s="145"/>
      <c r="AM395" s="145"/>
      <c r="AN395" s="103"/>
      <c r="AO395" s="103"/>
      <c r="AP395" s="103"/>
      <c r="AQ395" s="103"/>
      <c r="AR395" s="116"/>
      <c r="AS395" s="116"/>
      <c r="AT395" s="325"/>
      <c r="AU395" s="290"/>
      <c r="AV395" s="116"/>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row>
    <row r="396" spans="1:77" ht="16.5" hidden="1" customHeight="1" thickBot="1" x14ac:dyDescent="0.3">
      <c r="A396" s="490"/>
      <c r="B396" s="490"/>
      <c r="C396" s="490"/>
      <c r="D396" s="523"/>
      <c r="E396" s="526"/>
      <c r="F396" s="108"/>
      <c r="G396" s="108"/>
      <c r="H396" s="109"/>
      <c r="I396" s="109"/>
      <c r="J396" s="109"/>
      <c r="K396" s="109"/>
      <c r="L396" s="103"/>
      <c r="M396" s="103"/>
      <c r="N396" s="103"/>
      <c r="O396" s="103"/>
      <c r="P396" s="103"/>
      <c r="Q396" s="116"/>
      <c r="R396" s="103"/>
      <c r="S396" s="103"/>
      <c r="T396" s="103"/>
      <c r="U396" s="103"/>
      <c r="V396" s="103"/>
      <c r="W396" s="117"/>
      <c r="X396" s="103"/>
      <c r="Y396" s="103"/>
      <c r="Z396" s="288"/>
      <c r="AA396" s="103"/>
      <c r="AB396" s="218"/>
      <c r="AC396" s="103"/>
      <c r="AD396" s="222"/>
      <c r="AE396" s="124"/>
      <c r="AF396" s="124"/>
      <c r="AG396" s="124"/>
      <c r="AH396" s="124"/>
      <c r="AI396" s="124"/>
      <c r="AJ396" s="124"/>
      <c r="AK396" s="145"/>
      <c r="AL396" s="145"/>
      <c r="AM396" s="145"/>
      <c r="AN396" s="103"/>
      <c r="AO396" s="103"/>
      <c r="AP396" s="103"/>
      <c r="AQ396" s="103"/>
      <c r="AR396" s="116"/>
      <c r="AS396" s="116"/>
      <c r="AT396" s="325"/>
      <c r="AU396" s="290"/>
      <c r="AV396" s="116"/>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row>
    <row r="397" spans="1:77" ht="16.5" hidden="1" customHeight="1" x14ac:dyDescent="0.25">
      <c r="A397" s="638">
        <v>41</v>
      </c>
      <c r="B397" s="638" t="str">
        <f>IF(Matriz_de_Riesgos!N152="Gestión",Matriz_de_Riesgos!I152,IF(Matriz_de_Riesgos!N152="Corrupción_O_LA_FT","No valorar",""))</f>
        <v/>
      </c>
      <c r="C397" s="638"/>
      <c r="D397" s="670"/>
      <c r="E397" s="463" t="str">
        <f>IF(OR(C397=Hoja1!$C$17,D397=Hoja1!$D$17),Hoja1!$B$17,IF(OR(C397=Hoja1!$C$16,D397=Hoja1!$D$16),Hoja1!$B$16,IF(OR(C397=Hoja1!$C$15,D397=Hoja1!$D$15),Hoja1!$B$15,IF(OR(C397=Hoja1!$C$14,D397=Hoja1!$D$14),Hoja1!$B$14,IF(OR(C397=Hoja1!$C$13,D397=Hoja1!$D$13),Hoja1!$B$13,"")))))</f>
        <v/>
      </c>
      <c r="F397" s="108"/>
      <c r="G397" s="108"/>
      <c r="H397" s="109"/>
      <c r="I397" s="109"/>
      <c r="J397" s="109"/>
      <c r="K397" s="109"/>
      <c r="L397" s="103"/>
      <c r="M397" s="103"/>
      <c r="N397" s="103"/>
      <c r="O397" s="103"/>
      <c r="P397" s="103"/>
      <c r="Q397" s="116"/>
      <c r="R397" s="103"/>
      <c r="S397" s="103"/>
      <c r="T397" s="103"/>
      <c r="U397" s="103"/>
      <c r="V397" s="103"/>
      <c r="W397" s="117"/>
      <c r="X397" s="103"/>
      <c r="Y397" s="103"/>
      <c r="Z397" s="288"/>
      <c r="AA397" s="103"/>
      <c r="AB397" s="218"/>
      <c r="AC397" s="103"/>
      <c r="AD397" s="222"/>
      <c r="AE397" s="124"/>
      <c r="AF397" s="124"/>
      <c r="AG397" s="124"/>
      <c r="AH397" s="124"/>
      <c r="AI397" s="124"/>
      <c r="AJ397" s="124"/>
      <c r="AK397" s="145"/>
      <c r="AL397" s="145"/>
      <c r="AM397" s="145"/>
      <c r="AN397" s="103"/>
      <c r="AO397" s="103"/>
      <c r="AP397" s="103"/>
      <c r="AQ397" s="103"/>
      <c r="AR397" s="116"/>
      <c r="AS397" s="116"/>
      <c r="AT397" s="325"/>
      <c r="AU397" s="290"/>
      <c r="AV397" s="116"/>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row>
    <row r="398" spans="1:77" ht="16.5" hidden="1" customHeight="1" x14ac:dyDescent="0.25">
      <c r="A398" s="489"/>
      <c r="B398" s="489"/>
      <c r="C398" s="489"/>
      <c r="D398" s="522"/>
      <c r="E398" s="525"/>
      <c r="F398" s="108"/>
      <c r="G398" s="108"/>
      <c r="H398" s="109"/>
      <c r="I398" s="109"/>
      <c r="J398" s="109"/>
      <c r="K398" s="109"/>
      <c r="L398" s="103"/>
      <c r="M398" s="103"/>
      <c r="N398" s="103"/>
      <c r="O398" s="103"/>
      <c r="P398" s="103"/>
      <c r="Q398" s="116"/>
      <c r="R398" s="103"/>
      <c r="S398" s="103"/>
      <c r="T398" s="103"/>
      <c r="U398" s="103"/>
      <c r="V398" s="103"/>
      <c r="W398" s="117"/>
      <c r="X398" s="103"/>
      <c r="Y398" s="103"/>
      <c r="Z398" s="288"/>
      <c r="AA398" s="103"/>
      <c r="AB398" s="218"/>
      <c r="AC398" s="103"/>
      <c r="AD398" s="222"/>
      <c r="AE398" s="124"/>
      <c r="AF398" s="124"/>
      <c r="AG398" s="124"/>
      <c r="AH398" s="124"/>
      <c r="AI398" s="124"/>
      <c r="AJ398" s="124"/>
      <c r="AK398" s="145"/>
      <c r="AL398" s="145"/>
      <c r="AM398" s="145"/>
      <c r="AN398" s="103"/>
      <c r="AO398" s="103"/>
      <c r="AP398" s="103"/>
      <c r="AQ398" s="103"/>
      <c r="AR398" s="116"/>
      <c r="AS398" s="116"/>
      <c r="AT398" s="325"/>
      <c r="AU398" s="290"/>
      <c r="AV398" s="116"/>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row>
    <row r="399" spans="1:77" ht="16.5" hidden="1" customHeight="1" x14ac:dyDescent="0.25">
      <c r="A399" s="489"/>
      <c r="B399" s="489"/>
      <c r="C399" s="489"/>
      <c r="D399" s="522"/>
      <c r="E399" s="525"/>
      <c r="F399" s="108"/>
      <c r="G399" s="108"/>
      <c r="H399" s="109"/>
      <c r="I399" s="109"/>
      <c r="J399" s="109"/>
      <c r="K399" s="109"/>
      <c r="L399" s="103"/>
      <c r="M399" s="103"/>
      <c r="N399" s="103"/>
      <c r="O399" s="103"/>
      <c r="P399" s="103"/>
      <c r="Q399" s="116"/>
      <c r="R399" s="103"/>
      <c r="S399" s="103"/>
      <c r="T399" s="103"/>
      <c r="U399" s="103"/>
      <c r="V399" s="103"/>
      <c r="W399" s="117"/>
      <c r="X399" s="103"/>
      <c r="Y399" s="103"/>
      <c r="Z399" s="288"/>
      <c r="AA399" s="103"/>
      <c r="AB399" s="218"/>
      <c r="AC399" s="103"/>
      <c r="AD399" s="222"/>
      <c r="AE399" s="124"/>
      <c r="AF399" s="124"/>
      <c r="AG399" s="124"/>
      <c r="AH399" s="124"/>
      <c r="AI399" s="124"/>
      <c r="AJ399" s="124"/>
      <c r="AK399" s="145"/>
      <c r="AL399" s="145"/>
      <c r="AM399" s="145"/>
      <c r="AN399" s="103"/>
      <c r="AO399" s="103"/>
      <c r="AP399" s="103"/>
      <c r="AQ399" s="103"/>
      <c r="AR399" s="116"/>
      <c r="AS399" s="116"/>
      <c r="AT399" s="325"/>
      <c r="AU399" s="290"/>
      <c r="AV399" s="116"/>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row>
    <row r="400" spans="1:77" ht="16.5" hidden="1" customHeight="1" x14ac:dyDescent="0.25">
      <c r="A400" s="489"/>
      <c r="B400" s="489"/>
      <c r="C400" s="489"/>
      <c r="D400" s="522"/>
      <c r="E400" s="525"/>
      <c r="F400" s="108"/>
      <c r="G400" s="108"/>
      <c r="H400" s="109"/>
      <c r="I400" s="109"/>
      <c r="J400" s="109"/>
      <c r="K400" s="109"/>
      <c r="L400" s="103"/>
      <c r="M400" s="103"/>
      <c r="N400" s="103"/>
      <c r="O400" s="103"/>
      <c r="P400" s="103"/>
      <c r="Q400" s="116"/>
      <c r="R400" s="103"/>
      <c r="S400" s="103"/>
      <c r="T400" s="103"/>
      <c r="U400" s="103"/>
      <c r="V400" s="103"/>
      <c r="W400" s="117"/>
      <c r="X400" s="103"/>
      <c r="Y400" s="103"/>
      <c r="Z400" s="288"/>
      <c r="AA400" s="103"/>
      <c r="AB400" s="218"/>
      <c r="AC400" s="103"/>
      <c r="AD400" s="222"/>
      <c r="AE400" s="124"/>
      <c r="AF400" s="124"/>
      <c r="AG400" s="124"/>
      <c r="AH400" s="124"/>
      <c r="AI400" s="124"/>
      <c r="AJ400" s="124"/>
      <c r="AK400" s="145"/>
      <c r="AL400" s="145"/>
      <c r="AM400" s="145"/>
      <c r="AN400" s="103"/>
      <c r="AO400" s="103"/>
      <c r="AP400" s="103"/>
      <c r="AQ400" s="103"/>
      <c r="AR400" s="116"/>
      <c r="AS400" s="116"/>
      <c r="AT400" s="325"/>
      <c r="AU400" s="290"/>
      <c r="AV400" s="116"/>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row>
    <row r="401" spans="1:77" ht="16.5" hidden="1" customHeight="1" thickBot="1" x14ac:dyDescent="0.3">
      <c r="A401" s="490"/>
      <c r="B401" s="490"/>
      <c r="C401" s="490"/>
      <c r="D401" s="523"/>
      <c r="E401" s="526"/>
      <c r="F401" s="108"/>
      <c r="G401" s="108"/>
      <c r="H401" s="109"/>
      <c r="I401" s="109"/>
      <c r="J401" s="109"/>
      <c r="K401" s="109"/>
      <c r="L401" s="103"/>
      <c r="M401" s="103"/>
      <c r="N401" s="103"/>
      <c r="O401" s="103"/>
      <c r="P401" s="103"/>
      <c r="Q401" s="116"/>
      <c r="R401" s="103"/>
      <c r="S401" s="103"/>
      <c r="T401" s="103"/>
      <c r="U401" s="103"/>
      <c r="V401" s="103"/>
      <c r="W401" s="117"/>
      <c r="X401" s="103"/>
      <c r="Y401" s="103"/>
      <c r="Z401" s="288"/>
      <c r="AA401" s="103"/>
      <c r="AB401" s="218"/>
      <c r="AC401" s="103"/>
      <c r="AD401" s="222"/>
      <c r="AE401" s="124"/>
      <c r="AF401" s="124"/>
      <c r="AG401" s="124"/>
      <c r="AH401" s="124"/>
      <c r="AI401" s="124"/>
      <c r="AJ401" s="124"/>
      <c r="AK401" s="145"/>
      <c r="AL401" s="145"/>
      <c r="AM401" s="145"/>
      <c r="AN401" s="103"/>
      <c r="AO401" s="103"/>
      <c r="AP401" s="103"/>
      <c r="AQ401" s="103"/>
      <c r="AR401" s="116"/>
      <c r="AS401" s="116"/>
      <c r="AT401" s="325"/>
      <c r="AU401" s="290"/>
      <c r="AV401" s="116"/>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row>
    <row r="402" spans="1:77" ht="16.5" hidden="1" customHeight="1" x14ac:dyDescent="0.25">
      <c r="A402" s="638">
        <v>42</v>
      </c>
      <c r="B402" s="638" t="str">
        <f>IF(Matriz_de_Riesgos!N157="Gestión",Matriz_de_Riesgos!I157,IF(Matriz_de_Riesgos!N157="Corrupción_O_LA_FT","No valorar",""))</f>
        <v/>
      </c>
      <c r="C402" s="638"/>
      <c r="D402" s="670"/>
      <c r="E402" s="463" t="str">
        <f>IF(OR(C402=Hoja1!$C$17,D402=Hoja1!$D$17),Hoja1!$B$17,IF(OR(C402=Hoja1!$C$16,D402=Hoja1!$D$16),Hoja1!$B$16,IF(OR(C402=Hoja1!$C$15,D402=Hoja1!$D$15),Hoja1!$B$15,IF(OR(C402=Hoja1!$C$14,D402=Hoja1!$D$14),Hoja1!$B$14,IF(OR(C402=Hoja1!$C$13,D402=Hoja1!$D$13),Hoja1!$B$13,"")))))</f>
        <v/>
      </c>
      <c r="F402" s="108"/>
      <c r="G402" s="108"/>
      <c r="H402" s="109"/>
      <c r="I402" s="109"/>
      <c r="J402" s="109"/>
      <c r="K402" s="109"/>
      <c r="L402" s="103"/>
      <c r="M402" s="103"/>
      <c r="N402" s="103"/>
      <c r="O402" s="103"/>
      <c r="P402" s="103"/>
      <c r="Q402" s="116"/>
      <c r="R402" s="103"/>
      <c r="S402" s="103"/>
      <c r="T402" s="103"/>
      <c r="U402" s="103"/>
      <c r="V402" s="103"/>
      <c r="W402" s="117"/>
      <c r="X402" s="103"/>
      <c r="Y402" s="103"/>
      <c r="Z402" s="288"/>
      <c r="AA402" s="103"/>
      <c r="AB402" s="218"/>
      <c r="AC402" s="103"/>
      <c r="AD402" s="222"/>
      <c r="AE402" s="124"/>
      <c r="AF402" s="124"/>
      <c r="AG402" s="124"/>
      <c r="AH402" s="124"/>
      <c r="AI402" s="124"/>
      <c r="AJ402" s="124"/>
      <c r="AK402" s="145"/>
      <c r="AL402" s="145"/>
      <c r="AM402" s="145"/>
      <c r="AN402" s="103"/>
      <c r="AO402" s="103"/>
      <c r="AP402" s="103"/>
      <c r="AQ402" s="103"/>
      <c r="AR402" s="116"/>
      <c r="AS402" s="116"/>
      <c r="AT402" s="325"/>
      <c r="AU402" s="290"/>
      <c r="AV402" s="116"/>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row>
    <row r="403" spans="1:77" ht="16.5" hidden="1" customHeight="1" x14ac:dyDescent="0.25">
      <c r="A403" s="489"/>
      <c r="B403" s="489"/>
      <c r="C403" s="489"/>
      <c r="D403" s="522"/>
      <c r="E403" s="525"/>
      <c r="F403" s="108"/>
      <c r="G403" s="108"/>
      <c r="H403" s="109"/>
      <c r="I403" s="109"/>
      <c r="J403" s="109"/>
      <c r="K403" s="109"/>
      <c r="L403" s="103"/>
      <c r="M403" s="103"/>
      <c r="N403" s="103"/>
      <c r="O403" s="103"/>
      <c r="P403" s="103"/>
      <c r="Q403" s="116"/>
      <c r="R403" s="103"/>
      <c r="S403" s="103"/>
      <c r="T403" s="103"/>
      <c r="U403" s="103"/>
      <c r="V403" s="103"/>
      <c r="W403" s="117"/>
      <c r="X403" s="103"/>
      <c r="Y403" s="103"/>
      <c r="Z403" s="288"/>
      <c r="AA403" s="103"/>
      <c r="AB403" s="218"/>
      <c r="AC403" s="103"/>
      <c r="AD403" s="222"/>
      <c r="AE403" s="124"/>
      <c r="AF403" s="124"/>
      <c r="AG403" s="124"/>
      <c r="AH403" s="124"/>
      <c r="AI403" s="124"/>
      <c r="AJ403" s="124"/>
      <c r="AK403" s="145"/>
      <c r="AL403" s="145"/>
      <c r="AM403" s="145"/>
      <c r="AN403" s="103"/>
      <c r="AO403" s="103"/>
      <c r="AP403" s="103"/>
      <c r="AQ403" s="103"/>
      <c r="AR403" s="116"/>
      <c r="AS403" s="116"/>
      <c r="AT403" s="325"/>
      <c r="AU403" s="290"/>
      <c r="AV403" s="116"/>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row>
    <row r="404" spans="1:77" ht="16.5" hidden="1" customHeight="1" x14ac:dyDescent="0.25">
      <c r="A404" s="489"/>
      <c r="B404" s="489"/>
      <c r="C404" s="489"/>
      <c r="D404" s="522"/>
      <c r="E404" s="525"/>
      <c r="F404" s="108"/>
      <c r="G404" s="108"/>
      <c r="H404" s="109"/>
      <c r="I404" s="109"/>
      <c r="J404" s="109"/>
      <c r="K404" s="109"/>
      <c r="L404" s="103"/>
      <c r="M404" s="103"/>
      <c r="N404" s="103"/>
      <c r="O404" s="103"/>
      <c r="P404" s="103"/>
      <c r="Q404" s="116"/>
      <c r="R404" s="103"/>
      <c r="S404" s="103"/>
      <c r="T404" s="103"/>
      <c r="U404" s="103"/>
      <c r="V404" s="103"/>
      <c r="W404" s="117"/>
      <c r="X404" s="103"/>
      <c r="Y404" s="103"/>
      <c r="Z404" s="288"/>
      <c r="AA404" s="103"/>
      <c r="AB404" s="218"/>
      <c r="AC404" s="103"/>
      <c r="AD404" s="222"/>
      <c r="AE404" s="124"/>
      <c r="AF404" s="124"/>
      <c r="AG404" s="124"/>
      <c r="AH404" s="124"/>
      <c r="AI404" s="124"/>
      <c r="AJ404" s="124"/>
      <c r="AK404" s="145"/>
      <c r="AL404" s="145"/>
      <c r="AM404" s="145"/>
      <c r="AN404" s="103"/>
      <c r="AO404" s="103"/>
      <c r="AP404" s="103"/>
      <c r="AQ404" s="103"/>
      <c r="AR404" s="116"/>
      <c r="AS404" s="116"/>
      <c r="AT404" s="325"/>
      <c r="AU404" s="290"/>
      <c r="AV404" s="116"/>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row>
    <row r="405" spans="1:77" ht="16.5" hidden="1" customHeight="1" x14ac:dyDescent="0.25">
      <c r="A405" s="489"/>
      <c r="B405" s="489"/>
      <c r="C405" s="489"/>
      <c r="D405" s="522"/>
      <c r="E405" s="525"/>
      <c r="F405" s="108"/>
      <c r="G405" s="108"/>
      <c r="H405" s="109"/>
      <c r="I405" s="109"/>
      <c r="J405" s="109"/>
      <c r="K405" s="109"/>
      <c r="L405" s="103"/>
      <c r="M405" s="103"/>
      <c r="N405" s="103"/>
      <c r="O405" s="103"/>
      <c r="P405" s="103"/>
      <c r="Q405" s="116"/>
      <c r="R405" s="103"/>
      <c r="S405" s="103"/>
      <c r="T405" s="103"/>
      <c r="U405" s="103"/>
      <c r="V405" s="103"/>
      <c r="W405" s="117"/>
      <c r="X405" s="103"/>
      <c r="Y405" s="103"/>
      <c r="Z405" s="288"/>
      <c r="AA405" s="103"/>
      <c r="AB405" s="218"/>
      <c r="AC405" s="103"/>
      <c r="AD405" s="222"/>
      <c r="AE405" s="124"/>
      <c r="AF405" s="124"/>
      <c r="AG405" s="124"/>
      <c r="AH405" s="124"/>
      <c r="AI405" s="124"/>
      <c r="AJ405" s="124"/>
      <c r="AK405" s="145"/>
      <c r="AL405" s="145"/>
      <c r="AM405" s="145"/>
      <c r="AN405" s="103"/>
      <c r="AO405" s="103"/>
      <c r="AP405" s="103"/>
      <c r="AQ405" s="103"/>
      <c r="AR405" s="116"/>
      <c r="AS405" s="116"/>
      <c r="AT405" s="325"/>
      <c r="AU405" s="290"/>
      <c r="AV405" s="116"/>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row>
    <row r="406" spans="1:77" ht="16.5" hidden="1" customHeight="1" thickBot="1" x14ac:dyDescent="0.3">
      <c r="A406" s="490"/>
      <c r="B406" s="490"/>
      <c r="C406" s="490"/>
      <c r="D406" s="523"/>
      <c r="E406" s="526"/>
      <c r="F406" s="108"/>
      <c r="G406" s="108"/>
      <c r="H406" s="109"/>
      <c r="I406" s="109"/>
      <c r="J406" s="109"/>
      <c r="K406" s="109"/>
      <c r="L406" s="103"/>
      <c r="M406" s="103"/>
      <c r="N406" s="103"/>
      <c r="O406" s="103"/>
      <c r="P406" s="103"/>
      <c r="Q406" s="116"/>
      <c r="R406" s="103"/>
      <c r="S406" s="103"/>
      <c r="T406" s="103"/>
      <c r="U406" s="103"/>
      <c r="V406" s="103"/>
      <c r="W406" s="117"/>
      <c r="X406" s="103"/>
      <c r="Y406" s="103"/>
      <c r="Z406" s="288"/>
      <c r="AA406" s="103"/>
      <c r="AB406" s="218"/>
      <c r="AC406" s="103"/>
      <c r="AD406" s="222"/>
      <c r="AE406" s="124"/>
      <c r="AF406" s="124"/>
      <c r="AG406" s="124"/>
      <c r="AH406" s="124"/>
      <c r="AI406" s="124"/>
      <c r="AJ406" s="124"/>
      <c r="AK406" s="145"/>
      <c r="AL406" s="145"/>
      <c r="AM406" s="145"/>
      <c r="AN406" s="103"/>
      <c r="AO406" s="103"/>
      <c r="AP406" s="103"/>
      <c r="AQ406" s="103"/>
      <c r="AR406" s="116"/>
      <c r="AS406" s="116"/>
      <c r="AT406" s="325"/>
      <c r="AU406" s="290"/>
      <c r="AV406" s="116"/>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row>
    <row r="407" spans="1:77" ht="16.5" hidden="1" customHeight="1" x14ac:dyDescent="0.25">
      <c r="A407" s="638">
        <v>43</v>
      </c>
      <c r="B407" s="638" t="str">
        <f>IF(Matriz_de_Riesgos!N162="Gestión",Matriz_de_Riesgos!I162,IF(Matriz_de_Riesgos!N162="Corrupción_O_LA_FT","No valorar",""))</f>
        <v/>
      </c>
      <c r="C407" s="638"/>
      <c r="D407" s="670"/>
      <c r="E407" s="463" t="str">
        <f>IF(OR(C407=Hoja1!$C$17,D407=Hoja1!$D$17),Hoja1!$B$17,IF(OR(C407=Hoja1!$C$16,D407=Hoja1!$D$16),Hoja1!$B$16,IF(OR(C407=Hoja1!$C$15,D407=Hoja1!$D$15),Hoja1!$B$15,IF(OR(C407=Hoja1!$C$14,D407=Hoja1!$D$14),Hoja1!$B$14,IF(OR(C407=Hoja1!$C$13,D407=Hoja1!$D$13),Hoja1!$B$13,"")))))</f>
        <v/>
      </c>
      <c r="F407" s="108"/>
      <c r="G407" s="108"/>
      <c r="H407" s="109"/>
      <c r="I407" s="109"/>
      <c r="J407" s="109"/>
      <c r="K407" s="109"/>
      <c r="L407" s="103"/>
      <c r="M407" s="103"/>
      <c r="N407" s="103"/>
      <c r="O407" s="103"/>
      <c r="P407" s="103"/>
      <c r="Q407" s="116"/>
      <c r="R407" s="103"/>
      <c r="S407" s="103"/>
      <c r="T407" s="103"/>
      <c r="U407" s="103"/>
      <c r="V407" s="103"/>
      <c r="W407" s="117"/>
      <c r="X407" s="103"/>
      <c r="Y407" s="103"/>
      <c r="Z407" s="288"/>
      <c r="AA407" s="103"/>
      <c r="AB407" s="218"/>
      <c r="AC407" s="103"/>
      <c r="AD407" s="222"/>
      <c r="AE407" s="124"/>
      <c r="AF407" s="124"/>
      <c r="AG407" s="124"/>
      <c r="AH407" s="124"/>
      <c r="AI407" s="124"/>
      <c r="AJ407" s="124"/>
      <c r="AK407" s="145"/>
      <c r="AL407" s="145"/>
      <c r="AM407" s="145"/>
      <c r="AN407" s="103"/>
      <c r="AO407" s="103"/>
      <c r="AP407" s="103"/>
      <c r="AQ407" s="103"/>
      <c r="AR407" s="116"/>
      <c r="AS407" s="116"/>
      <c r="AT407" s="325"/>
      <c r="AU407" s="290"/>
      <c r="AV407" s="116"/>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row>
    <row r="408" spans="1:77" ht="16.5" hidden="1" customHeight="1" x14ac:dyDescent="0.25">
      <c r="A408" s="489"/>
      <c r="B408" s="489"/>
      <c r="C408" s="489"/>
      <c r="D408" s="522"/>
      <c r="E408" s="525"/>
      <c r="F408" s="108"/>
      <c r="G408" s="108"/>
      <c r="H408" s="109"/>
      <c r="I408" s="109"/>
      <c r="J408" s="109"/>
      <c r="K408" s="109"/>
      <c r="L408" s="103"/>
      <c r="M408" s="103"/>
      <c r="N408" s="103"/>
      <c r="O408" s="103"/>
      <c r="P408" s="103"/>
      <c r="Q408" s="116"/>
      <c r="R408" s="103"/>
      <c r="S408" s="103"/>
      <c r="T408" s="103"/>
      <c r="U408" s="103"/>
      <c r="V408" s="103"/>
      <c r="W408" s="117"/>
      <c r="X408" s="103"/>
      <c r="Y408" s="103"/>
      <c r="Z408" s="288"/>
      <c r="AA408" s="103"/>
      <c r="AB408" s="218"/>
      <c r="AC408" s="103"/>
      <c r="AD408" s="222"/>
      <c r="AE408" s="124"/>
      <c r="AF408" s="124"/>
      <c r="AG408" s="124"/>
      <c r="AH408" s="124"/>
      <c r="AI408" s="124"/>
      <c r="AJ408" s="124"/>
      <c r="AK408" s="145"/>
      <c r="AL408" s="145"/>
      <c r="AM408" s="145"/>
      <c r="AN408" s="103"/>
      <c r="AO408" s="103"/>
      <c r="AP408" s="103"/>
      <c r="AQ408" s="103"/>
      <c r="AR408" s="116"/>
      <c r="AS408" s="116"/>
      <c r="AT408" s="325"/>
      <c r="AU408" s="290"/>
      <c r="AV408" s="116"/>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row>
    <row r="409" spans="1:77" ht="16.5" hidden="1" customHeight="1" x14ac:dyDescent="0.25">
      <c r="A409" s="489"/>
      <c r="B409" s="489"/>
      <c r="C409" s="489"/>
      <c r="D409" s="522"/>
      <c r="E409" s="525"/>
      <c r="F409" s="108"/>
      <c r="G409" s="108"/>
      <c r="H409" s="109"/>
      <c r="I409" s="109"/>
      <c r="J409" s="109"/>
      <c r="K409" s="109"/>
      <c r="L409" s="103"/>
      <c r="M409" s="103"/>
      <c r="N409" s="103"/>
      <c r="O409" s="103"/>
      <c r="P409" s="103"/>
      <c r="Q409" s="116"/>
      <c r="R409" s="103"/>
      <c r="S409" s="103"/>
      <c r="T409" s="103"/>
      <c r="U409" s="103"/>
      <c r="V409" s="103"/>
      <c r="W409" s="117"/>
      <c r="X409" s="103"/>
      <c r="Y409" s="103"/>
      <c r="Z409" s="288"/>
      <c r="AA409" s="103"/>
      <c r="AB409" s="218"/>
      <c r="AC409" s="103"/>
      <c r="AD409" s="222"/>
      <c r="AE409" s="124"/>
      <c r="AF409" s="124"/>
      <c r="AG409" s="124"/>
      <c r="AH409" s="124"/>
      <c r="AI409" s="124"/>
      <c r="AJ409" s="124"/>
      <c r="AK409" s="145"/>
      <c r="AL409" s="145"/>
      <c r="AM409" s="145"/>
      <c r="AN409" s="103"/>
      <c r="AO409" s="103"/>
      <c r="AP409" s="103"/>
      <c r="AQ409" s="103"/>
      <c r="AR409" s="116"/>
      <c r="AS409" s="116"/>
      <c r="AT409" s="325"/>
      <c r="AU409" s="290"/>
      <c r="AV409" s="116"/>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row>
    <row r="410" spans="1:77" ht="16.5" hidden="1" customHeight="1" x14ac:dyDescent="0.25">
      <c r="A410" s="489"/>
      <c r="B410" s="489"/>
      <c r="C410" s="489"/>
      <c r="D410" s="522"/>
      <c r="E410" s="525"/>
      <c r="F410" s="108"/>
      <c r="G410" s="108"/>
      <c r="H410" s="109"/>
      <c r="I410" s="109"/>
      <c r="J410" s="109"/>
      <c r="K410" s="109"/>
      <c r="L410" s="103"/>
      <c r="M410" s="103"/>
      <c r="N410" s="103"/>
      <c r="O410" s="103"/>
      <c r="P410" s="103"/>
      <c r="Q410" s="116"/>
      <c r="R410" s="103"/>
      <c r="S410" s="103"/>
      <c r="T410" s="103"/>
      <c r="U410" s="103"/>
      <c r="V410" s="103"/>
      <c r="W410" s="117"/>
      <c r="X410" s="103"/>
      <c r="Y410" s="103"/>
      <c r="Z410" s="288"/>
      <c r="AA410" s="103"/>
      <c r="AB410" s="218"/>
      <c r="AC410" s="103"/>
      <c r="AD410" s="222"/>
      <c r="AE410" s="124"/>
      <c r="AF410" s="124"/>
      <c r="AG410" s="124"/>
      <c r="AH410" s="124"/>
      <c r="AI410" s="124"/>
      <c r="AJ410" s="124"/>
      <c r="AK410" s="145"/>
      <c r="AL410" s="145"/>
      <c r="AM410" s="145"/>
      <c r="AN410" s="103"/>
      <c r="AO410" s="103"/>
      <c r="AP410" s="103"/>
      <c r="AQ410" s="103"/>
      <c r="AR410" s="116"/>
      <c r="AS410" s="116"/>
      <c r="AT410" s="325"/>
      <c r="AU410" s="290"/>
      <c r="AV410" s="116"/>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row>
    <row r="411" spans="1:77" ht="16.5" hidden="1" customHeight="1" thickBot="1" x14ac:dyDescent="0.3">
      <c r="A411" s="490"/>
      <c r="B411" s="490"/>
      <c r="C411" s="490"/>
      <c r="D411" s="523"/>
      <c r="E411" s="526"/>
      <c r="F411" s="108"/>
      <c r="G411" s="108"/>
      <c r="H411" s="109"/>
      <c r="I411" s="109"/>
      <c r="J411" s="109"/>
      <c r="K411" s="109"/>
      <c r="L411" s="103"/>
      <c r="M411" s="103"/>
      <c r="N411" s="103"/>
      <c r="O411" s="103"/>
      <c r="P411" s="103"/>
      <c r="Q411" s="116"/>
      <c r="R411" s="103"/>
      <c r="S411" s="103"/>
      <c r="T411" s="103"/>
      <c r="U411" s="103"/>
      <c r="V411" s="103"/>
      <c r="W411" s="117"/>
      <c r="X411" s="103"/>
      <c r="Y411" s="103"/>
      <c r="Z411" s="288"/>
      <c r="AA411" s="103"/>
      <c r="AB411" s="218"/>
      <c r="AC411" s="103"/>
      <c r="AD411" s="222"/>
      <c r="AE411" s="124"/>
      <c r="AF411" s="124"/>
      <c r="AG411" s="124"/>
      <c r="AH411" s="124"/>
      <c r="AI411" s="124"/>
      <c r="AJ411" s="124"/>
      <c r="AK411" s="145"/>
      <c r="AL411" s="145"/>
      <c r="AM411" s="145"/>
      <c r="AN411" s="103"/>
      <c r="AO411" s="103"/>
      <c r="AP411" s="103"/>
      <c r="AQ411" s="103"/>
      <c r="AR411" s="116"/>
      <c r="AS411" s="116"/>
      <c r="AT411" s="325"/>
      <c r="AU411" s="290"/>
      <c r="AV411" s="116"/>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row>
    <row r="412" spans="1:77" ht="16.5" hidden="1" customHeight="1" x14ac:dyDescent="0.25">
      <c r="A412" s="638">
        <v>44</v>
      </c>
      <c r="B412" s="638" t="str">
        <f>IF(Matriz_de_Riesgos!N167="Gestión",Matriz_de_Riesgos!I167,IF(Matriz_de_Riesgos!N167="Corrupción_O_LA_FT","No valorar",""))</f>
        <v/>
      </c>
      <c r="C412" s="638"/>
      <c r="D412" s="670"/>
      <c r="E412" s="463" t="str">
        <f>IF(OR(C412=Hoja1!$C$17,D412=Hoja1!$D$17),Hoja1!$B$17,IF(OR(C412=Hoja1!$C$16,D412=Hoja1!$D$16),Hoja1!$B$16,IF(OR(C412=Hoja1!$C$15,D412=Hoja1!$D$15),Hoja1!$B$15,IF(OR(C412=Hoja1!$C$14,D412=Hoja1!$D$14),Hoja1!$B$14,IF(OR(C412=Hoja1!$C$13,D412=Hoja1!$D$13),Hoja1!$B$13,"")))))</f>
        <v/>
      </c>
      <c r="F412" s="108"/>
      <c r="G412" s="108"/>
      <c r="H412" s="109"/>
      <c r="I412" s="109"/>
      <c r="J412" s="109"/>
      <c r="K412" s="109"/>
      <c r="L412" s="103"/>
      <c r="M412" s="103"/>
      <c r="N412" s="103"/>
      <c r="O412" s="103"/>
      <c r="P412" s="103"/>
      <c r="Q412" s="116"/>
      <c r="R412" s="103"/>
      <c r="S412" s="103"/>
      <c r="T412" s="103"/>
      <c r="U412" s="103"/>
      <c r="V412" s="103"/>
      <c r="W412" s="117"/>
      <c r="X412" s="103"/>
      <c r="Y412" s="103"/>
      <c r="Z412" s="288"/>
      <c r="AA412" s="103"/>
      <c r="AB412" s="218"/>
      <c r="AC412" s="103"/>
      <c r="AD412" s="222"/>
      <c r="AE412" s="124"/>
      <c r="AF412" s="124"/>
      <c r="AG412" s="124"/>
      <c r="AH412" s="124"/>
      <c r="AI412" s="124"/>
      <c r="AJ412" s="124"/>
      <c r="AK412" s="145"/>
      <c r="AL412" s="145"/>
      <c r="AM412" s="145"/>
      <c r="AN412" s="103"/>
      <c r="AO412" s="103"/>
      <c r="AP412" s="103"/>
      <c r="AQ412" s="103"/>
      <c r="AR412" s="116"/>
      <c r="AS412" s="116"/>
      <c r="AT412" s="325"/>
      <c r="AU412" s="290"/>
      <c r="AV412" s="116"/>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row>
    <row r="413" spans="1:77" ht="16.5" hidden="1" customHeight="1" x14ac:dyDescent="0.25">
      <c r="A413" s="489"/>
      <c r="B413" s="489"/>
      <c r="C413" s="489"/>
      <c r="D413" s="522"/>
      <c r="E413" s="525"/>
      <c r="F413" s="108"/>
      <c r="G413" s="108"/>
      <c r="H413" s="109"/>
      <c r="I413" s="109"/>
      <c r="J413" s="109"/>
      <c r="K413" s="109"/>
      <c r="L413" s="103"/>
      <c r="M413" s="103"/>
      <c r="N413" s="103"/>
      <c r="O413" s="103"/>
      <c r="P413" s="103"/>
      <c r="Q413" s="116"/>
      <c r="R413" s="103"/>
      <c r="S413" s="103"/>
      <c r="T413" s="103"/>
      <c r="U413" s="103"/>
      <c r="V413" s="103"/>
      <c r="W413" s="117"/>
      <c r="X413" s="103"/>
      <c r="Y413" s="103"/>
      <c r="Z413" s="288"/>
      <c r="AA413" s="103"/>
      <c r="AB413" s="218"/>
      <c r="AC413" s="103"/>
      <c r="AD413" s="222"/>
      <c r="AE413" s="124"/>
      <c r="AF413" s="124"/>
      <c r="AG413" s="124"/>
      <c r="AH413" s="124"/>
      <c r="AI413" s="124"/>
      <c r="AJ413" s="124"/>
      <c r="AK413" s="145"/>
      <c r="AL413" s="145"/>
      <c r="AM413" s="145"/>
      <c r="AN413" s="103"/>
      <c r="AO413" s="103"/>
      <c r="AP413" s="103"/>
      <c r="AQ413" s="103"/>
      <c r="AR413" s="116"/>
      <c r="AS413" s="116"/>
      <c r="AT413" s="325"/>
      <c r="AU413" s="290"/>
      <c r="AV413" s="116"/>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row>
    <row r="414" spans="1:77" ht="16.5" hidden="1" customHeight="1" x14ac:dyDescent="0.25">
      <c r="A414" s="489"/>
      <c r="B414" s="489"/>
      <c r="C414" s="489"/>
      <c r="D414" s="522"/>
      <c r="E414" s="525"/>
      <c r="F414" s="108"/>
      <c r="G414" s="108"/>
      <c r="H414" s="109"/>
      <c r="I414" s="109"/>
      <c r="J414" s="109"/>
      <c r="K414" s="109"/>
      <c r="L414" s="103"/>
      <c r="M414" s="103"/>
      <c r="N414" s="103"/>
      <c r="O414" s="103"/>
      <c r="P414" s="103"/>
      <c r="Q414" s="116"/>
      <c r="R414" s="103"/>
      <c r="S414" s="103"/>
      <c r="T414" s="103"/>
      <c r="U414" s="103"/>
      <c r="V414" s="103"/>
      <c r="W414" s="117"/>
      <c r="X414" s="103"/>
      <c r="Y414" s="103"/>
      <c r="Z414" s="288"/>
      <c r="AA414" s="103"/>
      <c r="AB414" s="218"/>
      <c r="AC414" s="103"/>
      <c r="AD414" s="222"/>
      <c r="AE414" s="124"/>
      <c r="AF414" s="124"/>
      <c r="AG414" s="124"/>
      <c r="AH414" s="124"/>
      <c r="AI414" s="124"/>
      <c r="AJ414" s="124"/>
      <c r="AK414" s="145"/>
      <c r="AL414" s="145"/>
      <c r="AM414" s="145"/>
      <c r="AN414" s="103"/>
      <c r="AO414" s="103"/>
      <c r="AP414" s="103"/>
      <c r="AQ414" s="103"/>
      <c r="AR414" s="116"/>
      <c r="AS414" s="116"/>
      <c r="AT414" s="325"/>
      <c r="AU414" s="290"/>
      <c r="AV414" s="116"/>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c r="BQ414" s="103"/>
      <c r="BR414" s="103"/>
      <c r="BS414" s="103"/>
      <c r="BT414" s="103"/>
      <c r="BU414" s="103"/>
      <c r="BV414" s="103"/>
      <c r="BW414" s="103"/>
      <c r="BX414" s="103"/>
      <c r="BY414" s="103"/>
    </row>
    <row r="415" spans="1:77" ht="16.5" hidden="1" customHeight="1" x14ac:dyDescent="0.25">
      <c r="A415" s="489"/>
      <c r="B415" s="489"/>
      <c r="C415" s="489"/>
      <c r="D415" s="522"/>
      <c r="E415" s="525"/>
      <c r="F415" s="108"/>
      <c r="G415" s="108"/>
      <c r="H415" s="109"/>
      <c r="I415" s="109"/>
      <c r="J415" s="109"/>
      <c r="K415" s="109"/>
      <c r="L415" s="103"/>
      <c r="M415" s="103"/>
      <c r="N415" s="103"/>
      <c r="O415" s="103"/>
      <c r="P415" s="103"/>
      <c r="Q415" s="116"/>
      <c r="R415" s="103"/>
      <c r="S415" s="103"/>
      <c r="T415" s="103"/>
      <c r="U415" s="103"/>
      <c r="V415" s="103"/>
      <c r="W415" s="117"/>
      <c r="X415" s="103"/>
      <c r="Y415" s="103"/>
      <c r="Z415" s="288"/>
      <c r="AA415" s="103"/>
      <c r="AB415" s="218"/>
      <c r="AC415" s="103"/>
      <c r="AD415" s="222"/>
      <c r="AE415" s="124"/>
      <c r="AF415" s="124"/>
      <c r="AG415" s="124"/>
      <c r="AH415" s="124"/>
      <c r="AI415" s="124"/>
      <c r="AJ415" s="124"/>
      <c r="AK415" s="145"/>
      <c r="AL415" s="145"/>
      <c r="AM415" s="145"/>
      <c r="AN415" s="103"/>
      <c r="AO415" s="103"/>
      <c r="AP415" s="103"/>
      <c r="AQ415" s="103"/>
      <c r="AR415" s="116"/>
      <c r="AS415" s="116"/>
      <c r="AT415" s="325"/>
      <c r="AU415" s="290"/>
      <c r="AV415" s="116"/>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03"/>
      <c r="BV415" s="103"/>
      <c r="BW415" s="103"/>
      <c r="BX415" s="103"/>
      <c r="BY415" s="103"/>
    </row>
    <row r="416" spans="1:77" ht="16.5" hidden="1" customHeight="1" thickBot="1" x14ac:dyDescent="0.3">
      <c r="A416" s="490"/>
      <c r="B416" s="490"/>
      <c r="C416" s="490"/>
      <c r="D416" s="523"/>
      <c r="E416" s="526"/>
      <c r="F416" s="108"/>
      <c r="G416" s="108"/>
      <c r="H416" s="109"/>
      <c r="I416" s="109"/>
      <c r="J416" s="109"/>
      <c r="K416" s="109"/>
      <c r="L416" s="103"/>
      <c r="M416" s="103"/>
      <c r="N416" s="103"/>
      <c r="O416" s="103"/>
      <c r="P416" s="103"/>
      <c r="Q416" s="116"/>
      <c r="R416" s="103"/>
      <c r="S416" s="103"/>
      <c r="T416" s="103"/>
      <c r="U416" s="103"/>
      <c r="V416" s="103"/>
      <c r="W416" s="117"/>
      <c r="X416" s="103"/>
      <c r="Y416" s="103"/>
      <c r="Z416" s="288"/>
      <c r="AA416" s="103"/>
      <c r="AB416" s="218"/>
      <c r="AC416" s="103"/>
      <c r="AD416" s="222"/>
      <c r="AE416" s="124"/>
      <c r="AF416" s="124"/>
      <c r="AG416" s="124"/>
      <c r="AH416" s="124"/>
      <c r="AI416" s="124"/>
      <c r="AJ416" s="124"/>
      <c r="AK416" s="145"/>
      <c r="AL416" s="145"/>
      <c r="AM416" s="145"/>
      <c r="AN416" s="103"/>
      <c r="AO416" s="103"/>
      <c r="AP416" s="103"/>
      <c r="AQ416" s="103"/>
      <c r="AR416" s="116"/>
      <c r="AS416" s="116"/>
      <c r="AT416" s="325"/>
      <c r="AU416" s="290"/>
      <c r="AV416" s="116"/>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03"/>
      <c r="BV416" s="103"/>
      <c r="BW416" s="103"/>
      <c r="BX416" s="103"/>
      <c r="BY416" s="103"/>
    </row>
    <row r="417" spans="1:77" ht="16.5" hidden="1" customHeight="1" x14ac:dyDescent="0.25">
      <c r="A417" s="638">
        <v>45</v>
      </c>
      <c r="B417" s="638" t="str">
        <f>IF(Matriz_de_Riesgos!N172="Gestión",Matriz_de_Riesgos!I172,IF(Matriz_de_Riesgos!N172="Corrupción_O_LA_FT","No valorar",""))</f>
        <v/>
      </c>
      <c r="C417" s="638"/>
      <c r="D417" s="670"/>
      <c r="E417" s="463" t="str">
        <f>IF(OR(C417=Hoja1!$C$17,D417=Hoja1!$D$17),Hoja1!$B$17,IF(OR(C417=Hoja1!$C$16,D417=Hoja1!$D$16),Hoja1!$B$16,IF(OR(C417=Hoja1!$C$15,D417=Hoja1!$D$15),Hoja1!$B$15,IF(OR(C417=Hoja1!$C$14,D417=Hoja1!$D$14),Hoja1!$B$14,IF(OR(C417=Hoja1!$C$13,D417=Hoja1!$D$13),Hoja1!$B$13,"")))))</f>
        <v/>
      </c>
      <c r="F417" s="108"/>
      <c r="G417" s="108"/>
      <c r="H417" s="109"/>
      <c r="I417" s="109"/>
      <c r="J417" s="109"/>
      <c r="K417" s="109"/>
      <c r="L417" s="103"/>
      <c r="M417" s="103"/>
      <c r="N417" s="103"/>
      <c r="O417" s="103"/>
      <c r="P417" s="103"/>
      <c r="Q417" s="116"/>
      <c r="R417" s="103"/>
      <c r="S417" s="103"/>
      <c r="T417" s="103"/>
      <c r="U417" s="103"/>
      <c r="V417" s="103"/>
      <c r="W417" s="117"/>
      <c r="X417" s="103"/>
      <c r="Y417" s="103"/>
      <c r="Z417" s="288"/>
      <c r="AA417" s="103"/>
      <c r="AB417" s="218"/>
      <c r="AC417" s="103"/>
      <c r="AD417" s="222"/>
      <c r="AE417" s="124"/>
      <c r="AF417" s="124"/>
      <c r="AG417" s="124"/>
      <c r="AH417" s="124"/>
      <c r="AI417" s="124"/>
      <c r="AJ417" s="124"/>
      <c r="AK417" s="145"/>
      <c r="AL417" s="145"/>
      <c r="AM417" s="145"/>
      <c r="AN417" s="103"/>
      <c r="AO417" s="103"/>
      <c r="AP417" s="103"/>
      <c r="AQ417" s="103"/>
      <c r="AR417" s="116"/>
      <c r="AS417" s="116"/>
      <c r="AT417" s="325"/>
      <c r="AU417" s="290"/>
      <c r="AV417" s="116"/>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c r="BQ417" s="103"/>
      <c r="BR417" s="103"/>
      <c r="BS417" s="103"/>
      <c r="BT417" s="103"/>
      <c r="BU417" s="103"/>
      <c r="BV417" s="103"/>
      <c r="BW417" s="103"/>
      <c r="BX417" s="103"/>
      <c r="BY417" s="103"/>
    </row>
    <row r="418" spans="1:77" ht="16.5" hidden="1" customHeight="1" x14ac:dyDescent="0.25">
      <c r="A418" s="489"/>
      <c r="B418" s="489"/>
      <c r="C418" s="489"/>
      <c r="D418" s="522"/>
      <c r="E418" s="525"/>
      <c r="F418" s="108"/>
      <c r="G418" s="108"/>
      <c r="H418" s="109"/>
      <c r="I418" s="109"/>
      <c r="J418" s="109"/>
      <c r="K418" s="109"/>
      <c r="L418" s="103"/>
      <c r="M418" s="103"/>
      <c r="N418" s="103"/>
      <c r="O418" s="103"/>
      <c r="P418" s="103"/>
      <c r="Q418" s="116"/>
      <c r="R418" s="103"/>
      <c r="S418" s="103"/>
      <c r="T418" s="103"/>
      <c r="U418" s="103"/>
      <c r="V418" s="103"/>
      <c r="W418" s="117"/>
      <c r="X418" s="103"/>
      <c r="Y418" s="103"/>
      <c r="Z418" s="288"/>
      <c r="AA418" s="103"/>
      <c r="AB418" s="218"/>
      <c r="AC418" s="103"/>
      <c r="AD418" s="222"/>
      <c r="AE418" s="124"/>
      <c r="AF418" s="124"/>
      <c r="AG418" s="124"/>
      <c r="AH418" s="124"/>
      <c r="AI418" s="124"/>
      <c r="AJ418" s="124"/>
      <c r="AK418" s="145"/>
      <c r="AL418" s="145"/>
      <c r="AM418" s="145"/>
      <c r="AN418" s="103"/>
      <c r="AO418" s="103"/>
      <c r="AP418" s="103"/>
      <c r="AQ418" s="103"/>
      <c r="AR418" s="116"/>
      <c r="AS418" s="116"/>
      <c r="AT418" s="325"/>
      <c r="AU418" s="290"/>
      <c r="AV418" s="116"/>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row>
    <row r="419" spans="1:77" ht="16.5" hidden="1" customHeight="1" x14ac:dyDescent="0.25">
      <c r="A419" s="489"/>
      <c r="B419" s="489"/>
      <c r="C419" s="489"/>
      <c r="D419" s="522"/>
      <c r="E419" s="525"/>
      <c r="F419" s="108"/>
      <c r="G419" s="108"/>
      <c r="H419" s="109"/>
      <c r="I419" s="109"/>
      <c r="J419" s="109"/>
      <c r="K419" s="109"/>
      <c r="L419" s="103"/>
      <c r="M419" s="103"/>
      <c r="N419" s="103"/>
      <c r="O419" s="103"/>
      <c r="P419" s="103"/>
      <c r="Q419" s="116"/>
      <c r="R419" s="103"/>
      <c r="S419" s="103"/>
      <c r="T419" s="103"/>
      <c r="U419" s="103"/>
      <c r="V419" s="103"/>
      <c r="W419" s="117"/>
      <c r="X419" s="103"/>
      <c r="Y419" s="103"/>
      <c r="Z419" s="288"/>
      <c r="AA419" s="103"/>
      <c r="AB419" s="218"/>
      <c r="AC419" s="103"/>
      <c r="AD419" s="222"/>
      <c r="AE419" s="124"/>
      <c r="AF419" s="124"/>
      <c r="AG419" s="124"/>
      <c r="AH419" s="124"/>
      <c r="AI419" s="124"/>
      <c r="AJ419" s="124"/>
      <c r="AK419" s="145"/>
      <c r="AL419" s="145"/>
      <c r="AM419" s="145"/>
      <c r="AN419" s="103"/>
      <c r="AO419" s="103"/>
      <c r="AP419" s="103"/>
      <c r="AQ419" s="103"/>
      <c r="AR419" s="116"/>
      <c r="AS419" s="116"/>
      <c r="AT419" s="325"/>
      <c r="AU419" s="290"/>
      <c r="AV419" s="116"/>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03"/>
      <c r="BV419" s="103"/>
      <c r="BW419" s="103"/>
      <c r="BX419" s="103"/>
      <c r="BY419" s="103"/>
    </row>
    <row r="420" spans="1:77" ht="16.5" hidden="1" customHeight="1" x14ac:dyDescent="0.25">
      <c r="A420" s="489"/>
      <c r="B420" s="489"/>
      <c r="C420" s="489"/>
      <c r="D420" s="522"/>
      <c r="E420" s="525"/>
      <c r="F420" s="108"/>
      <c r="G420" s="108"/>
      <c r="H420" s="109"/>
      <c r="I420" s="109"/>
      <c r="J420" s="109"/>
      <c r="K420" s="109"/>
      <c r="L420" s="103"/>
      <c r="M420" s="103"/>
      <c r="N420" s="103"/>
      <c r="O420" s="103"/>
      <c r="P420" s="103"/>
      <c r="Q420" s="116"/>
      <c r="R420" s="103"/>
      <c r="S420" s="103"/>
      <c r="T420" s="103"/>
      <c r="U420" s="103"/>
      <c r="V420" s="103"/>
      <c r="W420" s="117"/>
      <c r="X420" s="103"/>
      <c r="Y420" s="103"/>
      <c r="Z420" s="288"/>
      <c r="AA420" s="103"/>
      <c r="AB420" s="218"/>
      <c r="AC420" s="103"/>
      <c r="AD420" s="222"/>
      <c r="AE420" s="124"/>
      <c r="AF420" s="124"/>
      <c r="AG420" s="124"/>
      <c r="AH420" s="124"/>
      <c r="AI420" s="124"/>
      <c r="AJ420" s="124"/>
      <c r="AK420" s="145"/>
      <c r="AL420" s="145"/>
      <c r="AM420" s="145"/>
      <c r="AN420" s="103"/>
      <c r="AO420" s="103"/>
      <c r="AP420" s="103"/>
      <c r="AQ420" s="103"/>
      <c r="AR420" s="116"/>
      <c r="AS420" s="116"/>
      <c r="AT420" s="325"/>
      <c r="AU420" s="290"/>
      <c r="AV420" s="116"/>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03"/>
      <c r="BV420" s="103"/>
      <c r="BW420" s="103"/>
      <c r="BX420" s="103"/>
      <c r="BY420" s="103"/>
    </row>
    <row r="421" spans="1:77" ht="16.5" hidden="1" customHeight="1" thickBot="1" x14ac:dyDescent="0.3">
      <c r="A421" s="490"/>
      <c r="B421" s="490"/>
      <c r="C421" s="490"/>
      <c r="D421" s="523"/>
      <c r="E421" s="526"/>
      <c r="F421" s="108"/>
      <c r="G421" s="108"/>
      <c r="H421" s="109"/>
      <c r="I421" s="109"/>
      <c r="J421" s="109"/>
      <c r="K421" s="109"/>
      <c r="L421" s="103"/>
      <c r="M421" s="103"/>
      <c r="N421" s="103"/>
      <c r="O421" s="103"/>
      <c r="P421" s="103"/>
      <c r="Q421" s="116"/>
      <c r="R421" s="103"/>
      <c r="S421" s="103"/>
      <c r="T421" s="103"/>
      <c r="U421" s="103"/>
      <c r="V421" s="103"/>
      <c r="W421" s="117"/>
      <c r="X421" s="103"/>
      <c r="Y421" s="103"/>
      <c r="Z421" s="288"/>
      <c r="AA421" s="103"/>
      <c r="AB421" s="218"/>
      <c r="AC421" s="103"/>
      <c r="AD421" s="222"/>
      <c r="AE421" s="124"/>
      <c r="AF421" s="124"/>
      <c r="AG421" s="124"/>
      <c r="AH421" s="124"/>
      <c r="AI421" s="124"/>
      <c r="AJ421" s="124"/>
      <c r="AK421" s="145"/>
      <c r="AL421" s="145"/>
      <c r="AM421" s="145"/>
      <c r="AN421" s="103"/>
      <c r="AO421" s="103"/>
      <c r="AP421" s="103"/>
      <c r="AQ421" s="103"/>
      <c r="AR421" s="116"/>
      <c r="AS421" s="116"/>
      <c r="AT421" s="325"/>
      <c r="AU421" s="290"/>
      <c r="AV421" s="116"/>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c r="BQ421" s="103"/>
      <c r="BR421" s="103"/>
      <c r="BS421" s="103"/>
      <c r="BT421" s="103"/>
      <c r="BU421" s="103"/>
      <c r="BV421" s="103"/>
      <c r="BW421" s="103"/>
      <c r="BX421" s="103"/>
      <c r="BY421" s="103"/>
    </row>
    <row r="422" spans="1:77" ht="16.5" hidden="1" customHeight="1" x14ac:dyDescent="0.25">
      <c r="A422" s="638">
        <v>46</v>
      </c>
      <c r="B422" s="638" t="str">
        <f>IF(Matriz_de_Riesgos!N177="Gestión",Matriz_de_Riesgos!I177,IF(Matriz_de_Riesgos!N177="Corrupción_O_LA_FT","No valorar",""))</f>
        <v/>
      </c>
      <c r="C422" s="638"/>
      <c r="D422" s="670"/>
      <c r="E422" s="463" t="str">
        <f>IF(OR(C422=Hoja1!$C$17,D422=Hoja1!$D$17),Hoja1!$B$17,IF(OR(C422=Hoja1!$C$16,D422=Hoja1!$D$16),Hoja1!$B$16,IF(OR(C422=Hoja1!$C$15,D422=Hoja1!$D$15),Hoja1!$B$15,IF(OR(C422=Hoja1!$C$14,D422=Hoja1!$D$14),Hoja1!$B$14,IF(OR(C422=Hoja1!$C$13,D422=Hoja1!$D$13),Hoja1!$B$13,"")))))</f>
        <v/>
      </c>
      <c r="F422" s="108"/>
      <c r="G422" s="108"/>
      <c r="H422" s="109"/>
      <c r="I422" s="109"/>
      <c r="J422" s="109"/>
      <c r="K422" s="109"/>
      <c r="L422" s="103"/>
      <c r="M422" s="103"/>
      <c r="N422" s="103"/>
      <c r="O422" s="103"/>
      <c r="P422" s="103"/>
      <c r="Q422" s="116"/>
      <c r="R422" s="103"/>
      <c r="S422" s="103"/>
      <c r="T422" s="103"/>
      <c r="U422" s="103"/>
      <c r="V422" s="103"/>
      <c r="W422" s="117"/>
      <c r="X422" s="103"/>
      <c r="Y422" s="103"/>
      <c r="Z422" s="288"/>
      <c r="AA422" s="103"/>
      <c r="AB422" s="218"/>
      <c r="AC422" s="103"/>
      <c r="AD422" s="222"/>
      <c r="AE422" s="124"/>
      <c r="AF422" s="124"/>
      <c r="AG422" s="124"/>
      <c r="AH422" s="124"/>
      <c r="AI422" s="124"/>
      <c r="AJ422" s="124"/>
      <c r="AK422" s="145"/>
      <c r="AL422" s="145"/>
      <c r="AM422" s="145"/>
      <c r="AN422" s="103"/>
      <c r="AO422" s="103"/>
      <c r="AP422" s="103"/>
      <c r="AQ422" s="103"/>
      <c r="AR422" s="116"/>
      <c r="AS422" s="116"/>
      <c r="AT422" s="325"/>
      <c r="AU422" s="290"/>
      <c r="AV422" s="116"/>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c r="BQ422" s="103"/>
      <c r="BR422" s="103"/>
      <c r="BS422" s="103"/>
      <c r="BT422" s="103"/>
      <c r="BU422" s="103"/>
      <c r="BV422" s="103"/>
      <c r="BW422" s="103"/>
      <c r="BX422" s="103"/>
      <c r="BY422" s="103"/>
    </row>
    <row r="423" spans="1:77" ht="16.5" hidden="1" customHeight="1" x14ac:dyDescent="0.25">
      <c r="A423" s="489"/>
      <c r="B423" s="489"/>
      <c r="C423" s="489"/>
      <c r="D423" s="522"/>
      <c r="E423" s="525"/>
      <c r="F423" s="108"/>
      <c r="G423" s="108"/>
      <c r="H423" s="109"/>
      <c r="I423" s="109"/>
      <c r="J423" s="109"/>
      <c r="K423" s="109"/>
      <c r="L423" s="103"/>
      <c r="M423" s="103"/>
      <c r="N423" s="103"/>
      <c r="O423" s="103"/>
      <c r="P423" s="103"/>
      <c r="Q423" s="116"/>
      <c r="R423" s="103"/>
      <c r="S423" s="103"/>
      <c r="T423" s="103"/>
      <c r="U423" s="103"/>
      <c r="V423" s="103"/>
      <c r="W423" s="117"/>
      <c r="X423" s="103"/>
      <c r="Y423" s="103"/>
      <c r="Z423" s="288"/>
      <c r="AA423" s="103"/>
      <c r="AB423" s="218"/>
      <c r="AC423" s="103"/>
      <c r="AD423" s="222"/>
      <c r="AE423" s="124"/>
      <c r="AF423" s="124"/>
      <c r="AG423" s="124"/>
      <c r="AH423" s="124"/>
      <c r="AI423" s="124"/>
      <c r="AJ423" s="124"/>
      <c r="AK423" s="145"/>
      <c r="AL423" s="145"/>
      <c r="AM423" s="145"/>
      <c r="AN423" s="103"/>
      <c r="AO423" s="103"/>
      <c r="AP423" s="103"/>
      <c r="AQ423" s="103"/>
      <c r="AR423" s="116"/>
      <c r="AS423" s="116"/>
      <c r="AT423" s="325"/>
      <c r="AU423" s="290"/>
      <c r="AV423" s="116"/>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c r="BQ423" s="103"/>
      <c r="BR423" s="103"/>
      <c r="BS423" s="103"/>
      <c r="BT423" s="103"/>
      <c r="BU423" s="103"/>
      <c r="BV423" s="103"/>
      <c r="BW423" s="103"/>
      <c r="BX423" s="103"/>
      <c r="BY423" s="103"/>
    </row>
    <row r="424" spans="1:77" ht="16.5" hidden="1" customHeight="1" x14ac:dyDescent="0.25">
      <c r="A424" s="489"/>
      <c r="B424" s="489"/>
      <c r="C424" s="489"/>
      <c r="D424" s="522"/>
      <c r="E424" s="525"/>
      <c r="F424" s="108"/>
      <c r="G424" s="108"/>
      <c r="H424" s="109"/>
      <c r="I424" s="109"/>
      <c r="J424" s="109"/>
      <c r="K424" s="109"/>
      <c r="L424" s="103"/>
      <c r="M424" s="103"/>
      <c r="N424" s="103"/>
      <c r="O424" s="103"/>
      <c r="P424" s="103"/>
      <c r="Q424" s="116"/>
      <c r="R424" s="103"/>
      <c r="S424" s="103"/>
      <c r="T424" s="103"/>
      <c r="U424" s="103"/>
      <c r="V424" s="103"/>
      <c r="W424" s="117"/>
      <c r="X424" s="103"/>
      <c r="Y424" s="103"/>
      <c r="Z424" s="288"/>
      <c r="AA424" s="103"/>
      <c r="AB424" s="218"/>
      <c r="AC424" s="103"/>
      <c r="AD424" s="222"/>
      <c r="AE424" s="124"/>
      <c r="AF424" s="124"/>
      <c r="AG424" s="124"/>
      <c r="AH424" s="124"/>
      <c r="AI424" s="124"/>
      <c r="AJ424" s="124"/>
      <c r="AK424" s="145"/>
      <c r="AL424" s="145"/>
      <c r="AM424" s="145"/>
      <c r="AN424" s="103"/>
      <c r="AO424" s="103"/>
      <c r="AP424" s="103"/>
      <c r="AQ424" s="103"/>
      <c r="AR424" s="116"/>
      <c r="AS424" s="116"/>
      <c r="AT424" s="325"/>
      <c r="AU424" s="290"/>
      <c r="AV424" s="116"/>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c r="BQ424" s="103"/>
      <c r="BR424" s="103"/>
      <c r="BS424" s="103"/>
      <c r="BT424" s="103"/>
      <c r="BU424" s="103"/>
      <c r="BV424" s="103"/>
      <c r="BW424" s="103"/>
      <c r="BX424" s="103"/>
      <c r="BY424" s="103"/>
    </row>
    <row r="425" spans="1:77" ht="16.5" hidden="1" customHeight="1" x14ac:dyDescent="0.25">
      <c r="A425" s="489"/>
      <c r="B425" s="489"/>
      <c r="C425" s="489"/>
      <c r="D425" s="522"/>
      <c r="E425" s="525"/>
      <c r="F425" s="108"/>
      <c r="G425" s="108"/>
      <c r="H425" s="109"/>
      <c r="I425" s="109"/>
      <c r="J425" s="109"/>
      <c r="K425" s="109"/>
      <c r="L425" s="103"/>
      <c r="M425" s="103"/>
      <c r="N425" s="103"/>
      <c r="O425" s="103"/>
      <c r="P425" s="103"/>
      <c r="Q425" s="116"/>
      <c r="R425" s="103"/>
      <c r="S425" s="103"/>
      <c r="T425" s="103"/>
      <c r="U425" s="103"/>
      <c r="V425" s="103"/>
      <c r="W425" s="117"/>
      <c r="X425" s="103"/>
      <c r="Y425" s="103"/>
      <c r="Z425" s="288"/>
      <c r="AA425" s="103"/>
      <c r="AB425" s="218"/>
      <c r="AC425" s="103"/>
      <c r="AD425" s="222"/>
      <c r="AE425" s="124"/>
      <c r="AF425" s="124"/>
      <c r="AG425" s="124"/>
      <c r="AH425" s="124"/>
      <c r="AI425" s="124"/>
      <c r="AJ425" s="124"/>
      <c r="AK425" s="145"/>
      <c r="AL425" s="145"/>
      <c r="AM425" s="145"/>
      <c r="AN425" s="103"/>
      <c r="AO425" s="103"/>
      <c r="AP425" s="103"/>
      <c r="AQ425" s="103"/>
      <c r="AR425" s="116"/>
      <c r="AS425" s="116"/>
      <c r="AT425" s="325"/>
      <c r="AU425" s="290"/>
      <c r="AV425" s="116"/>
      <c r="AW425" s="103"/>
      <c r="AX425" s="103"/>
      <c r="AY425" s="103"/>
      <c r="AZ425" s="103"/>
      <c r="BA425" s="103"/>
      <c r="BB425" s="103"/>
      <c r="BC425" s="103"/>
      <c r="BD425" s="103"/>
      <c r="BE425" s="103"/>
      <c r="BF425" s="103"/>
      <c r="BG425" s="103"/>
      <c r="BH425" s="103"/>
      <c r="BI425" s="103"/>
      <c r="BJ425" s="103"/>
      <c r="BK425" s="103"/>
      <c r="BL425" s="103"/>
      <c r="BM425" s="103"/>
      <c r="BN425" s="103"/>
      <c r="BO425" s="103"/>
      <c r="BP425" s="103"/>
      <c r="BQ425" s="103"/>
      <c r="BR425" s="103"/>
      <c r="BS425" s="103"/>
      <c r="BT425" s="103"/>
      <c r="BU425" s="103"/>
      <c r="BV425" s="103"/>
      <c r="BW425" s="103"/>
      <c r="BX425" s="103"/>
      <c r="BY425" s="103"/>
    </row>
    <row r="426" spans="1:77" ht="16.5" hidden="1" customHeight="1" thickBot="1" x14ac:dyDescent="0.3">
      <c r="A426" s="490"/>
      <c r="B426" s="490"/>
      <c r="C426" s="490"/>
      <c r="D426" s="523"/>
      <c r="E426" s="526"/>
      <c r="F426" s="108"/>
      <c r="G426" s="108"/>
      <c r="H426" s="109"/>
      <c r="I426" s="109"/>
      <c r="J426" s="109"/>
      <c r="K426" s="109"/>
      <c r="L426" s="103"/>
      <c r="M426" s="103"/>
      <c r="N426" s="103"/>
      <c r="O426" s="103"/>
      <c r="P426" s="103"/>
      <c r="Q426" s="116"/>
      <c r="R426" s="103"/>
      <c r="S426" s="103"/>
      <c r="T426" s="103"/>
      <c r="U426" s="103"/>
      <c r="V426" s="103"/>
      <c r="W426" s="117"/>
      <c r="X426" s="103"/>
      <c r="Y426" s="103"/>
      <c r="Z426" s="288"/>
      <c r="AA426" s="103"/>
      <c r="AB426" s="218"/>
      <c r="AC426" s="103"/>
      <c r="AD426" s="222"/>
      <c r="AE426" s="124"/>
      <c r="AF426" s="124"/>
      <c r="AG426" s="124"/>
      <c r="AH426" s="124"/>
      <c r="AI426" s="124"/>
      <c r="AJ426" s="124"/>
      <c r="AK426" s="145"/>
      <c r="AL426" s="145"/>
      <c r="AM426" s="145"/>
      <c r="AN426" s="103"/>
      <c r="AO426" s="103"/>
      <c r="AP426" s="103"/>
      <c r="AQ426" s="103"/>
      <c r="AR426" s="116"/>
      <c r="AS426" s="116"/>
      <c r="AT426" s="325"/>
      <c r="AU426" s="290"/>
      <c r="AV426" s="116"/>
      <c r="AW426" s="103"/>
      <c r="AX426" s="103"/>
      <c r="AY426" s="103"/>
      <c r="AZ426" s="103"/>
      <c r="BA426" s="103"/>
      <c r="BB426" s="103"/>
      <c r="BC426" s="103"/>
      <c r="BD426" s="103"/>
      <c r="BE426" s="103"/>
      <c r="BF426" s="103"/>
      <c r="BG426" s="103"/>
      <c r="BH426" s="103"/>
      <c r="BI426" s="103"/>
      <c r="BJ426" s="103"/>
      <c r="BK426" s="103"/>
      <c r="BL426" s="103"/>
      <c r="BM426" s="103"/>
      <c r="BN426" s="103"/>
      <c r="BO426" s="103"/>
      <c r="BP426" s="103"/>
      <c r="BQ426" s="103"/>
      <c r="BR426" s="103"/>
      <c r="BS426" s="103"/>
      <c r="BT426" s="103"/>
      <c r="BU426" s="103"/>
      <c r="BV426" s="103"/>
      <c r="BW426" s="103"/>
      <c r="BX426" s="103"/>
      <c r="BY426" s="103"/>
    </row>
    <row r="427" spans="1:77" ht="16.5" hidden="1" customHeight="1" x14ac:dyDescent="0.25">
      <c r="A427" s="638">
        <v>47</v>
      </c>
      <c r="B427" s="638" t="str">
        <f>IF(Matriz_de_Riesgos!N182="Gestión",Matriz_de_Riesgos!I182,IF(Matriz_de_Riesgos!N182="Corrupción_O_LA_FT","No valorar",""))</f>
        <v/>
      </c>
      <c r="C427" s="638"/>
      <c r="D427" s="670"/>
      <c r="E427" s="463" t="str">
        <f>IF(OR(C427=Hoja1!$C$17,D427=Hoja1!$D$17),Hoja1!$B$17,IF(OR(C427=Hoja1!$C$16,D427=Hoja1!$D$16),Hoja1!$B$16,IF(OR(C427=Hoja1!$C$15,D427=Hoja1!$D$15),Hoja1!$B$15,IF(OR(C427=Hoja1!$C$14,D427=Hoja1!$D$14),Hoja1!$B$14,IF(OR(C427=Hoja1!$C$13,D427=Hoja1!$D$13),Hoja1!$B$13,"")))))</f>
        <v/>
      </c>
      <c r="F427" s="108"/>
      <c r="G427" s="108"/>
      <c r="H427" s="109"/>
      <c r="I427" s="109"/>
      <c r="J427" s="109"/>
      <c r="K427" s="109"/>
      <c r="L427" s="103"/>
      <c r="M427" s="103"/>
      <c r="N427" s="103"/>
      <c r="O427" s="103"/>
      <c r="P427" s="103"/>
      <c r="Q427" s="116"/>
      <c r="R427" s="103"/>
      <c r="S427" s="103"/>
      <c r="T427" s="103"/>
      <c r="U427" s="103"/>
      <c r="V427" s="103"/>
      <c r="W427" s="117"/>
      <c r="X427" s="103"/>
      <c r="Y427" s="103"/>
      <c r="Z427" s="288"/>
      <c r="AA427" s="103"/>
      <c r="AB427" s="218"/>
      <c r="AC427" s="103"/>
      <c r="AD427" s="222"/>
      <c r="AE427" s="124"/>
      <c r="AF427" s="124"/>
      <c r="AG427" s="124"/>
      <c r="AH427" s="124"/>
      <c r="AI427" s="124"/>
      <c r="AJ427" s="124"/>
      <c r="AK427" s="145"/>
      <c r="AL427" s="145"/>
      <c r="AM427" s="145"/>
      <c r="AN427" s="103"/>
      <c r="AO427" s="103"/>
      <c r="AP427" s="103"/>
      <c r="AQ427" s="103"/>
      <c r="AR427" s="116"/>
      <c r="AS427" s="116"/>
      <c r="AT427" s="325"/>
      <c r="AU427" s="290"/>
      <c r="AV427" s="116"/>
      <c r="AW427" s="103"/>
      <c r="AX427" s="103"/>
      <c r="AY427" s="103"/>
      <c r="AZ427" s="103"/>
      <c r="BA427" s="103"/>
      <c r="BB427" s="103"/>
      <c r="BC427" s="103"/>
      <c r="BD427" s="103"/>
      <c r="BE427" s="103"/>
      <c r="BF427" s="103"/>
      <c r="BG427" s="103"/>
      <c r="BH427" s="103"/>
      <c r="BI427" s="103"/>
      <c r="BJ427" s="103"/>
      <c r="BK427" s="103"/>
      <c r="BL427" s="103"/>
      <c r="BM427" s="103"/>
      <c r="BN427" s="103"/>
      <c r="BO427" s="103"/>
      <c r="BP427" s="103"/>
      <c r="BQ427" s="103"/>
      <c r="BR427" s="103"/>
      <c r="BS427" s="103"/>
      <c r="BT427" s="103"/>
      <c r="BU427" s="103"/>
      <c r="BV427" s="103"/>
      <c r="BW427" s="103"/>
      <c r="BX427" s="103"/>
      <c r="BY427" s="103"/>
    </row>
    <row r="428" spans="1:77" ht="16.5" hidden="1" customHeight="1" x14ac:dyDescent="0.25">
      <c r="A428" s="489"/>
      <c r="B428" s="489"/>
      <c r="C428" s="489"/>
      <c r="D428" s="522"/>
      <c r="E428" s="525"/>
      <c r="F428" s="108"/>
      <c r="G428" s="108"/>
      <c r="H428" s="109"/>
      <c r="I428" s="109"/>
      <c r="J428" s="109"/>
      <c r="K428" s="109"/>
      <c r="L428" s="103"/>
      <c r="M428" s="103"/>
      <c r="N428" s="103"/>
      <c r="O428" s="103"/>
      <c r="P428" s="103"/>
      <c r="Q428" s="116"/>
      <c r="R428" s="103"/>
      <c r="S428" s="103"/>
      <c r="T428" s="103"/>
      <c r="U428" s="103"/>
      <c r="V428" s="103"/>
      <c r="W428" s="117"/>
      <c r="X428" s="103"/>
      <c r="Y428" s="103"/>
      <c r="Z428" s="288"/>
      <c r="AA428" s="103"/>
      <c r="AB428" s="218"/>
      <c r="AC428" s="103"/>
      <c r="AD428" s="222"/>
      <c r="AE428" s="124"/>
      <c r="AF428" s="124"/>
      <c r="AG428" s="124"/>
      <c r="AH428" s="124"/>
      <c r="AI428" s="124"/>
      <c r="AJ428" s="124"/>
      <c r="AK428" s="145"/>
      <c r="AL428" s="145"/>
      <c r="AM428" s="145"/>
      <c r="AN428" s="103"/>
      <c r="AO428" s="103"/>
      <c r="AP428" s="103"/>
      <c r="AQ428" s="103"/>
      <c r="AR428" s="116"/>
      <c r="AS428" s="116"/>
      <c r="AT428" s="325"/>
      <c r="AU428" s="290"/>
      <c r="AV428" s="116"/>
      <c r="AW428" s="103"/>
      <c r="AX428" s="103"/>
      <c r="AY428" s="103"/>
      <c r="AZ428" s="103"/>
      <c r="BA428" s="103"/>
      <c r="BB428" s="103"/>
      <c r="BC428" s="103"/>
      <c r="BD428" s="103"/>
      <c r="BE428" s="103"/>
      <c r="BF428" s="103"/>
      <c r="BG428" s="103"/>
      <c r="BH428" s="103"/>
      <c r="BI428" s="103"/>
      <c r="BJ428" s="103"/>
      <c r="BK428" s="103"/>
      <c r="BL428" s="103"/>
      <c r="BM428" s="103"/>
      <c r="BN428" s="103"/>
      <c r="BO428" s="103"/>
      <c r="BP428" s="103"/>
      <c r="BQ428" s="103"/>
      <c r="BR428" s="103"/>
      <c r="BS428" s="103"/>
      <c r="BT428" s="103"/>
      <c r="BU428" s="103"/>
      <c r="BV428" s="103"/>
      <c r="BW428" s="103"/>
      <c r="BX428" s="103"/>
      <c r="BY428" s="103"/>
    </row>
    <row r="429" spans="1:77" ht="16.5" hidden="1" customHeight="1" x14ac:dyDescent="0.25">
      <c r="A429" s="489"/>
      <c r="B429" s="489"/>
      <c r="C429" s="489"/>
      <c r="D429" s="522"/>
      <c r="E429" s="525"/>
      <c r="F429" s="108"/>
      <c r="G429" s="108"/>
      <c r="H429" s="109"/>
      <c r="I429" s="109"/>
      <c r="J429" s="109"/>
      <c r="K429" s="109"/>
      <c r="L429" s="103"/>
      <c r="M429" s="103"/>
      <c r="N429" s="103"/>
      <c r="O429" s="103"/>
      <c r="P429" s="103"/>
      <c r="Q429" s="116"/>
      <c r="R429" s="103"/>
      <c r="S429" s="103"/>
      <c r="T429" s="103"/>
      <c r="U429" s="103"/>
      <c r="V429" s="103"/>
      <c r="W429" s="117"/>
      <c r="X429" s="103"/>
      <c r="Y429" s="103"/>
      <c r="Z429" s="288"/>
      <c r="AA429" s="103"/>
      <c r="AB429" s="218"/>
      <c r="AC429" s="103"/>
      <c r="AD429" s="222"/>
      <c r="AE429" s="124"/>
      <c r="AF429" s="124"/>
      <c r="AG429" s="124"/>
      <c r="AH429" s="124"/>
      <c r="AI429" s="124"/>
      <c r="AJ429" s="124"/>
      <c r="AK429" s="145"/>
      <c r="AL429" s="145"/>
      <c r="AM429" s="145"/>
      <c r="AN429" s="103"/>
      <c r="AO429" s="103"/>
      <c r="AP429" s="103"/>
      <c r="AQ429" s="103"/>
      <c r="AR429" s="116"/>
      <c r="AS429" s="116"/>
      <c r="AT429" s="325"/>
      <c r="AU429" s="290"/>
      <c r="AV429" s="116"/>
      <c r="AW429" s="103"/>
      <c r="AX429" s="103"/>
      <c r="AY429" s="103"/>
      <c r="AZ429" s="103"/>
      <c r="BA429" s="103"/>
      <c r="BB429" s="103"/>
      <c r="BC429" s="103"/>
      <c r="BD429" s="103"/>
      <c r="BE429" s="103"/>
      <c r="BF429" s="103"/>
      <c r="BG429" s="103"/>
      <c r="BH429" s="103"/>
      <c r="BI429" s="103"/>
      <c r="BJ429" s="103"/>
      <c r="BK429" s="103"/>
      <c r="BL429" s="103"/>
      <c r="BM429" s="103"/>
      <c r="BN429" s="103"/>
      <c r="BO429" s="103"/>
      <c r="BP429" s="103"/>
      <c r="BQ429" s="103"/>
      <c r="BR429" s="103"/>
      <c r="BS429" s="103"/>
      <c r="BT429" s="103"/>
      <c r="BU429" s="103"/>
      <c r="BV429" s="103"/>
      <c r="BW429" s="103"/>
      <c r="BX429" s="103"/>
      <c r="BY429" s="103"/>
    </row>
    <row r="430" spans="1:77" ht="16.5" hidden="1" customHeight="1" x14ac:dyDescent="0.25">
      <c r="A430" s="489"/>
      <c r="B430" s="489"/>
      <c r="C430" s="489"/>
      <c r="D430" s="522"/>
      <c r="E430" s="525"/>
      <c r="F430" s="108"/>
      <c r="G430" s="108"/>
      <c r="H430" s="109"/>
      <c r="I430" s="109"/>
      <c r="J430" s="109"/>
      <c r="K430" s="109"/>
      <c r="L430" s="103"/>
      <c r="M430" s="103"/>
      <c r="N430" s="103"/>
      <c r="O430" s="103"/>
      <c r="P430" s="103"/>
      <c r="Q430" s="116"/>
      <c r="R430" s="103"/>
      <c r="S430" s="103"/>
      <c r="T430" s="103"/>
      <c r="U430" s="103"/>
      <c r="V430" s="103"/>
      <c r="W430" s="117"/>
      <c r="X430" s="103"/>
      <c r="Y430" s="103"/>
      <c r="Z430" s="288"/>
      <c r="AA430" s="103"/>
      <c r="AB430" s="218"/>
      <c r="AC430" s="103"/>
      <c r="AD430" s="222"/>
      <c r="AE430" s="124"/>
      <c r="AF430" s="124"/>
      <c r="AG430" s="124"/>
      <c r="AH430" s="124"/>
      <c r="AI430" s="124"/>
      <c r="AJ430" s="124"/>
      <c r="AK430" s="145"/>
      <c r="AL430" s="145"/>
      <c r="AM430" s="145"/>
      <c r="AN430" s="103"/>
      <c r="AO430" s="103"/>
      <c r="AP430" s="103"/>
      <c r="AQ430" s="103"/>
      <c r="AR430" s="116"/>
      <c r="AS430" s="116"/>
      <c r="AT430" s="325"/>
      <c r="AU430" s="290"/>
      <c r="AV430" s="116"/>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03"/>
      <c r="BV430" s="103"/>
      <c r="BW430" s="103"/>
      <c r="BX430" s="103"/>
      <c r="BY430" s="103"/>
    </row>
    <row r="431" spans="1:77" ht="16.5" hidden="1" customHeight="1" thickBot="1" x14ac:dyDescent="0.3">
      <c r="A431" s="490"/>
      <c r="B431" s="490"/>
      <c r="C431" s="490"/>
      <c r="D431" s="523"/>
      <c r="E431" s="526"/>
      <c r="F431" s="108"/>
      <c r="G431" s="108"/>
      <c r="H431" s="109"/>
      <c r="I431" s="109"/>
      <c r="J431" s="109"/>
      <c r="K431" s="109"/>
      <c r="L431" s="103"/>
      <c r="M431" s="103"/>
      <c r="N431" s="103"/>
      <c r="O431" s="103"/>
      <c r="P431" s="103"/>
      <c r="Q431" s="116"/>
      <c r="R431" s="103"/>
      <c r="S431" s="103"/>
      <c r="T431" s="103"/>
      <c r="U431" s="103"/>
      <c r="V431" s="103"/>
      <c r="W431" s="117"/>
      <c r="X431" s="103"/>
      <c r="Y431" s="103"/>
      <c r="Z431" s="288"/>
      <c r="AA431" s="103"/>
      <c r="AB431" s="218"/>
      <c r="AC431" s="103"/>
      <c r="AD431" s="222"/>
      <c r="AE431" s="124"/>
      <c r="AF431" s="124"/>
      <c r="AG431" s="124"/>
      <c r="AH431" s="124"/>
      <c r="AI431" s="124"/>
      <c r="AJ431" s="124"/>
      <c r="AK431" s="145"/>
      <c r="AL431" s="145"/>
      <c r="AM431" s="145"/>
      <c r="AN431" s="103"/>
      <c r="AO431" s="103"/>
      <c r="AP431" s="103"/>
      <c r="AQ431" s="103"/>
      <c r="AR431" s="116"/>
      <c r="AS431" s="116"/>
      <c r="AT431" s="325"/>
      <c r="AU431" s="290"/>
      <c r="AV431" s="116"/>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c r="BQ431" s="103"/>
      <c r="BR431" s="103"/>
      <c r="BS431" s="103"/>
      <c r="BT431" s="103"/>
      <c r="BU431" s="103"/>
      <c r="BV431" s="103"/>
      <c r="BW431" s="103"/>
      <c r="BX431" s="103"/>
      <c r="BY431" s="103"/>
    </row>
    <row r="432" spans="1:77" ht="16.5" hidden="1" customHeight="1" x14ac:dyDescent="0.25">
      <c r="A432" s="103"/>
      <c r="B432" s="103"/>
      <c r="C432" s="103"/>
      <c r="D432" s="103"/>
      <c r="E432" s="103"/>
      <c r="F432" s="103"/>
      <c r="G432" s="103"/>
      <c r="H432" s="103"/>
      <c r="I432" s="103"/>
      <c r="J432" s="103"/>
      <c r="K432" s="103"/>
      <c r="L432" s="103"/>
      <c r="M432" s="103"/>
      <c r="N432" s="103"/>
      <c r="O432" s="103"/>
      <c r="P432" s="103"/>
      <c r="Q432" s="116"/>
      <c r="R432" s="103"/>
      <c r="S432" s="103"/>
      <c r="T432" s="103"/>
      <c r="U432" s="103"/>
      <c r="V432" s="103"/>
      <c r="W432" s="117"/>
      <c r="X432" s="103"/>
      <c r="Y432" s="103"/>
      <c r="Z432" s="288"/>
      <c r="AA432" s="103"/>
      <c r="AB432" s="218"/>
      <c r="AC432" s="103"/>
      <c r="AD432" s="222"/>
      <c r="AE432" s="124"/>
      <c r="AF432" s="124"/>
      <c r="AG432" s="124"/>
      <c r="AH432" s="124"/>
      <c r="AI432" s="124"/>
      <c r="AJ432" s="124"/>
      <c r="AK432" s="145"/>
      <c r="AL432" s="145"/>
      <c r="AM432" s="145"/>
      <c r="AN432" s="103"/>
      <c r="AO432" s="103"/>
      <c r="AP432" s="103"/>
      <c r="AQ432" s="103"/>
      <c r="AR432" s="116"/>
      <c r="AS432" s="116"/>
      <c r="AT432" s="325"/>
      <c r="AU432" s="290"/>
      <c r="AV432" s="116"/>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c r="BQ432" s="103"/>
      <c r="BR432" s="103"/>
      <c r="BS432" s="103"/>
      <c r="BT432" s="103"/>
      <c r="BU432" s="103"/>
      <c r="BV432" s="103"/>
      <c r="BW432" s="103"/>
      <c r="BX432" s="103"/>
      <c r="BY432" s="103"/>
    </row>
    <row r="433" spans="1:77" ht="16.5" hidden="1" customHeight="1" x14ac:dyDescent="0.25">
      <c r="A433" s="103"/>
      <c r="B433" s="103"/>
      <c r="C433" s="103"/>
      <c r="D433" s="103"/>
      <c r="E433" s="103"/>
      <c r="F433" s="103"/>
      <c r="G433" s="103"/>
      <c r="H433" s="103"/>
      <c r="I433" s="103"/>
      <c r="J433" s="103"/>
      <c r="K433" s="103"/>
      <c r="L433" s="103"/>
      <c r="M433" s="103"/>
      <c r="N433" s="103"/>
      <c r="O433" s="103"/>
      <c r="P433" s="103"/>
      <c r="Q433" s="116"/>
      <c r="R433" s="103"/>
      <c r="S433" s="103"/>
      <c r="T433" s="103"/>
      <c r="U433" s="103"/>
      <c r="V433" s="103"/>
      <c r="W433" s="117"/>
      <c r="X433" s="103"/>
      <c r="Y433" s="103"/>
      <c r="Z433" s="288"/>
      <c r="AA433" s="103"/>
      <c r="AB433" s="218"/>
      <c r="AC433" s="103"/>
      <c r="AD433" s="222"/>
      <c r="AE433" s="124"/>
      <c r="AF433" s="124"/>
      <c r="AG433" s="124"/>
      <c r="AH433" s="124"/>
      <c r="AI433" s="124"/>
      <c r="AJ433" s="124"/>
      <c r="AK433" s="145"/>
      <c r="AL433" s="145"/>
      <c r="AM433" s="145"/>
      <c r="AN433" s="103"/>
      <c r="AO433" s="103"/>
      <c r="AP433" s="103"/>
      <c r="AQ433" s="103"/>
      <c r="AR433" s="116"/>
      <c r="AS433" s="116"/>
      <c r="AT433" s="325"/>
      <c r="AU433" s="290"/>
      <c r="AV433" s="116"/>
      <c r="AW433" s="103"/>
      <c r="AX433" s="103"/>
      <c r="AY433" s="103"/>
      <c r="AZ433" s="103"/>
      <c r="BA433" s="103"/>
      <c r="BB433" s="103"/>
      <c r="BC433" s="103"/>
      <c r="BD433" s="103"/>
      <c r="BE433" s="103"/>
      <c r="BF433" s="103"/>
      <c r="BG433" s="103"/>
      <c r="BH433" s="103"/>
      <c r="BI433" s="103"/>
      <c r="BJ433" s="103"/>
      <c r="BK433" s="103"/>
      <c r="BL433" s="103"/>
      <c r="BM433" s="103"/>
      <c r="BN433" s="103"/>
      <c r="BO433" s="103"/>
      <c r="BP433" s="103"/>
      <c r="BQ433" s="103"/>
      <c r="BR433" s="103"/>
      <c r="BS433" s="103"/>
      <c r="BT433" s="103"/>
      <c r="BU433" s="103"/>
      <c r="BV433" s="103"/>
      <c r="BW433" s="103"/>
      <c r="BX433" s="103"/>
      <c r="BY433" s="103"/>
    </row>
    <row r="434" spans="1:77" ht="16.5" hidden="1" customHeight="1" thickBot="1" x14ac:dyDescent="0.3">
      <c r="A434" s="103"/>
      <c r="B434" s="103"/>
      <c r="C434" s="103"/>
      <c r="D434" s="103"/>
      <c r="E434" s="103"/>
      <c r="F434" s="103"/>
      <c r="G434" s="103"/>
      <c r="H434" s="103"/>
      <c r="I434" s="103"/>
      <c r="J434" s="103"/>
      <c r="K434" s="103"/>
      <c r="L434" s="103"/>
      <c r="M434" s="103"/>
      <c r="N434" s="103"/>
      <c r="O434" s="103"/>
      <c r="P434" s="103"/>
      <c r="Q434" s="116"/>
      <c r="R434" s="103"/>
      <c r="S434" s="103"/>
      <c r="T434" s="103"/>
      <c r="U434" s="103"/>
      <c r="V434" s="103"/>
      <c r="W434" s="117"/>
      <c r="X434" s="103"/>
      <c r="Y434" s="103"/>
      <c r="Z434" s="288"/>
      <c r="AA434" s="103"/>
      <c r="AB434" s="218"/>
      <c r="AC434" s="103"/>
      <c r="AD434" s="222"/>
      <c r="AE434" s="124"/>
      <c r="AF434" s="124"/>
      <c r="AG434" s="124"/>
      <c r="AH434" s="124"/>
      <c r="AI434" s="124"/>
      <c r="AJ434" s="124"/>
      <c r="AK434" s="145"/>
      <c r="AL434" s="145"/>
      <c r="AM434" s="145"/>
      <c r="AN434" s="103"/>
      <c r="AO434" s="103"/>
      <c r="AP434" s="103"/>
      <c r="AQ434" s="103"/>
      <c r="AR434" s="116"/>
      <c r="AS434" s="116"/>
      <c r="AT434" s="325"/>
      <c r="AU434" s="290"/>
      <c r="AV434" s="116"/>
      <c r="AW434" s="103"/>
      <c r="AX434" s="103"/>
      <c r="AY434" s="103"/>
      <c r="AZ434" s="103"/>
      <c r="BA434" s="103"/>
      <c r="BB434" s="103"/>
      <c r="BC434" s="103"/>
      <c r="BD434" s="103"/>
      <c r="BE434" s="103"/>
      <c r="BF434" s="103"/>
      <c r="BG434" s="103"/>
      <c r="BH434" s="103"/>
      <c r="BI434" s="103"/>
      <c r="BJ434" s="103"/>
      <c r="BK434" s="103"/>
      <c r="BL434" s="103"/>
      <c r="BM434" s="103"/>
      <c r="BN434" s="103"/>
      <c r="BO434" s="103"/>
      <c r="BP434" s="103"/>
      <c r="BQ434" s="103"/>
      <c r="BR434" s="103"/>
      <c r="BS434" s="103"/>
      <c r="BT434" s="103"/>
      <c r="BU434" s="103"/>
      <c r="BV434" s="103"/>
      <c r="BW434" s="103"/>
      <c r="BX434" s="103"/>
      <c r="BY434" s="103"/>
    </row>
    <row r="435" spans="1:77" ht="50.25" hidden="1" customHeight="1" thickBot="1" x14ac:dyDescent="0.3">
      <c r="A435" s="671" t="s">
        <v>162</v>
      </c>
      <c r="B435" s="672"/>
      <c r="C435" s="672"/>
      <c r="D435" s="672"/>
      <c r="E435" s="672"/>
      <c r="F435" s="672"/>
      <c r="G435" s="672"/>
      <c r="H435" s="672"/>
      <c r="I435" s="672"/>
      <c r="J435" s="672"/>
      <c r="K435" s="672"/>
      <c r="L435" s="672"/>
      <c r="M435" s="672"/>
      <c r="N435" s="672"/>
      <c r="O435" s="672"/>
      <c r="P435" s="672"/>
      <c r="Q435" s="672"/>
      <c r="R435" s="672"/>
      <c r="S435" s="672"/>
      <c r="T435" s="672"/>
      <c r="U435" s="673"/>
      <c r="V435" s="109"/>
      <c r="W435" s="118"/>
      <c r="X435" s="109"/>
      <c r="Y435" s="109"/>
      <c r="AE435" s="124"/>
      <c r="AF435" s="124"/>
      <c r="AG435" s="124"/>
      <c r="AH435" s="124"/>
      <c r="AI435" s="124"/>
      <c r="AJ435" s="124"/>
      <c r="AK435" s="145"/>
      <c r="AL435" s="145"/>
      <c r="AM435" s="145"/>
      <c r="AN435" s="103"/>
      <c r="AO435" s="103"/>
      <c r="AP435" s="103"/>
      <c r="AQ435" s="103"/>
      <c r="AR435" s="116"/>
      <c r="AS435" s="116"/>
      <c r="AT435" s="325"/>
      <c r="AU435" s="290"/>
      <c r="AV435" s="116"/>
      <c r="AW435" s="103"/>
      <c r="AX435" s="103"/>
      <c r="AY435" s="103"/>
      <c r="AZ435" s="103"/>
      <c r="BA435" s="103"/>
      <c r="BB435" s="103"/>
      <c r="BC435" s="103"/>
      <c r="BD435" s="103"/>
      <c r="BE435" s="103"/>
      <c r="BF435" s="103"/>
      <c r="BG435" s="103"/>
      <c r="BH435" s="103"/>
      <c r="BI435" s="103"/>
      <c r="BJ435" s="103"/>
      <c r="BK435" s="103"/>
      <c r="BL435" s="103"/>
      <c r="BM435" s="103"/>
      <c r="BN435" s="103"/>
      <c r="BO435" s="103"/>
      <c r="BP435" s="103"/>
      <c r="BQ435" s="103"/>
      <c r="BR435" s="103"/>
      <c r="BS435" s="103"/>
      <c r="BT435" s="103"/>
      <c r="BU435" s="103"/>
      <c r="BV435" s="103"/>
      <c r="BW435" s="103"/>
      <c r="BX435" s="103"/>
      <c r="BY435" s="103"/>
    </row>
    <row r="436" spans="1:77" ht="16.5" hidden="1" customHeight="1" thickBot="1" x14ac:dyDescent="0.3">
      <c r="A436" s="119" t="s">
        <v>157</v>
      </c>
      <c r="B436" s="119" t="s">
        <v>157</v>
      </c>
      <c r="C436" s="119" t="s">
        <v>557</v>
      </c>
      <c r="D436" s="119" t="s">
        <v>558</v>
      </c>
      <c r="E436" s="119" t="s">
        <v>559</v>
      </c>
      <c r="F436" s="119" t="s">
        <v>560</v>
      </c>
      <c r="G436" s="119" t="s">
        <v>561</v>
      </c>
      <c r="H436" s="119" t="s">
        <v>562</v>
      </c>
      <c r="I436" s="119" t="s">
        <v>563</v>
      </c>
      <c r="J436" s="119" t="s">
        <v>564</v>
      </c>
      <c r="K436" s="119" t="s">
        <v>565</v>
      </c>
      <c r="L436" s="119" t="s">
        <v>566</v>
      </c>
      <c r="M436" s="119" t="s">
        <v>567</v>
      </c>
      <c r="N436" s="119" t="s">
        <v>568</v>
      </c>
      <c r="O436" s="119" t="s">
        <v>569</v>
      </c>
      <c r="P436" s="120" t="s">
        <v>570</v>
      </c>
      <c r="Q436" s="119" t="s">
        <v>571</v>
      </c>
      <c r="R436" s="119" t="s">
        <v>572</v>
      </c>
      <c r="S436" s="119" t="s">
        <v>573</v>
      </c>
      <c r="T436" s="119" t="s">
        <v>574</v>
      </c>
      <c r="U436" s="119" t="s">
        <v>575</v>
      </c>
      <c r="V436" s="103"/>
      <c r="W436" s="121" t="s">
        <v>182</v>
      </c>
      <c r="X436" s="122" t="s">
        <v>160</v>
      </c>
      <c r="Y436" s="103"/>
      <c r="AE436" s="124"/>
      <c r="AF436" s="124"/>
      <c r="AG436" s="124"/>
      <c r="AH436" s="124"/>
      <c r="AI436" s="124"/>
      <c r="AJ436" s="124"/>
      <c r="AK436" s="145"/>
      <c r="AL436" s="145"/>
      <c r="AM436" s="145"/>
      <c r="AN436" s="103"/>
      <c r="AO436" s="103"/>
      <c r="AP436" s="103"/>
      <c r="AQ436" s="103"/>
      <c r="AR436" s="116"/>
      <c r="AS436" s="116"/>
      <c r="AT436" s="325"/>
      <c r="AU436" s="290"/>
      <c r="AV436" s="116"/>
      <c r="AW436" s="103"/>
      <c r="AX436" s="103"/>
      <c r="AY436" s="103"/>
      <c r="AZ436" s="103"/>
      <c r="BA436" s="103"/>
      <c r="BB436" s="103"/>
      <c r="BC436" s="103"/>
      <c r="BD436" s="103"/>
      <c r="BE436" s="103"/>
      <c r="BF436" s="103"/>
      <c r="BG436" s="103"/>
      <c r="BH436" s="103"/>
      <c r="BI436" s="103"/>
      <c r="BJ436" s="103"/>
      <c r="BK436" s="103"/>
      <c r="BL436" s="103"/>
      <c r="BM436" s="103"/>
      <c r="BN436" s="103"/>
      <c r="BO436" s="103"/>
      <c r="BP436" s="103"/>
      <c r="BQ436" s="103"/>
      <c r="BR436" s="103"/>
      <c r="BS436" s="103"/>
      <c r="BT436" s="103"/>
      <c r="BU436" s="103"/>
      <c r="BV436" s="103"/>
      <c r="BW436" s="103"/>
      <c r="BX436" s="103"/>
      <c r="BY436" s="103"/>
    </row>
    <row r="437" spans="1:77" ht="16.5" hidden="1" customHeight="1" x14ac:dyDescent="0.25">
      <c r="A437" s="629">
        <v>1</v>
      </c>
      <c r="B437" s="638" t="e">
        <f>IF(Matriz_de_Riesgos!#REF!="Corrupción_O_LA_FT",Matriz_de_Riesgos!#REF!,IF(Matriz_de_Riesgos!#REF!="Gestión","No valorar",""))</f>
        <v>#REF!</v>
      </c>
      <c r="C437" s="629"/>
      <c r="D437" s="629"/>
      <c r="E437" s="629"/>
      <c r="F437" s="629"/>
      <c r="G437" s="629"/>
      <c r="H437" s="629"/>
      <c r="I437" s="629"/>
      <c r="J437" s="629"/>
      <c r="K437" s="629"/>
      <c r="L437" s="629"/>
      <c r="M437" s="629"/>
      <c r="N437" s="629"/>
      <c r="O437" s="629"/>
      <c r="P437" s="629"/>
      <c r="Q437" s="629"/>
      <c r="R437" s="629"/>
      <c r="S437" s="629"/>
      <c r="T437" s="629"/>
      <c r="U437" s="629"/>
      <c r="V437" s="103"/>
      <c r="W437" s="635">
        <f>COUNTIF(C437:U437,"SI")</f>
        <v>0</v>
      </c>
      <c r="X437" s="463" t="str">
        <f>IF(OR(R437="SI",W437&gt;11),"CATASTRÓFICO",IF(W437&gt;5,"MAYOR",IF(W437&gt;0,"MODERADO","")))</f>
        <v/>
      </c>
      <c r="Y437" s="103"/>
      <c r="AE437" s="124"/>
      <c r="AF437" s="124"/>
      <c r="AG437" s="124"/>
      <c r="AH437" s="124"/>
      <c r="AI437" s="124"/>
      <c r="AJ437" s="124"/>
      <c r="AK437" s="145"/>
      <c r="AL437" s="145"/>
      <c r="AM437" s="145"/>
      <c r="AN437" s="103"/>
      <c r="AO437" s="103"/>
      <c r="AP437" s="103"/>
      <c r="AQ437" s="103"/>
      <c r="AR437" s="116"/>
      <c r="AS437" s="116"/>
      <c r="AT437" s="325"/>
      <c r="AU437" s="290"/>
      <c r="AV437" s="116"/>
      <c r="AW437" s="103"/>
      <c r="AX437" s="103"/>
      <c r="AY437" s="103"/>
      <c r="AZ437" s="103"/>
      <c r="BA437" s="103"/>
      <c r="BB437" s="103"/>
      <c r="BC437" s="103"/>
      <c r="BD437" s="103"/>
      <c r="BE437" s="103"/>
      <c r="BF437" s="103"/>
      <c r="BG437" s="103"/>
      <c r="BH437" s="103"/>
      <c r="BI437" s="103"/>
      <c r="BJ437" s="103"/>
      <c r="BK437" s="103"/>
      <c r="BL437" s="103"/>
      <c r="BM437" s="103"/>
      <c r="BN437" s="103"/>
      <c r="BO437" s="103"/>
      <c r="BP437" s="103"/>
      <c r="BQ437" s="103"/>
      <c r="BR437" s="103"/>
      <c r="BS437" s="103"/>
      <c r="BT437" s="103"/>
      <c r="BU437" s="103"/>
      <c r="BV437" s="103"/>
      <c r="BW437" s="103"/>
      <c r="BX437" s="103"/>
      <c r="BY437" s="103"/>
    </row>
    <row r="438" spans="1:77" ht="16.5" hidden="1" customHeight="1" x14ac:dyDescent="0.25">
      <c r="A438" s="489"/>
      <c r="B438" s="489"/>
      <c r="C438" s="489"/>
      <c r="D438" s="489"/>
      <c r="E438" s="489"/>
      <c r="F438" s="489"/>
      <c r="G438" s="489"/>
      <c r="H438" s="489"/>
      <c r="I438" s="489"/>
      <c r="J438" s="489"/>
      <c r="K438" s="489"/>
      <c r="L438" s="489"/>
      <c r="M438" s="489"/>
      <c r="N438" s="489"/>
      <c r="O438" s="489"/>
      <c r="P438" s="489"/>
      <c r="Q438" s="489"/>
      <c r="R438" s="489"/>
      <c r="S438" s="489"/>
      <c r="T438" s="489"/>
      <c r="U438" s="489"/>
      <c r="V438" s="103"/>
      <c r="W438" s="636"/>
      <c r="X438" s="525"/>
      <c r="Y438" s="103"/>
      <c r="Z438" s="668"/>
      <c r="AA438" s="669"/>
      <c r="AB438" s="669"/>
      <c r="AC438" s="669"/>
      <c r="AD438" s="669"/>
      <c r="AE438" s="124"/>
      <c r="AF438" s="124"/>
      <c r="AG438" s="124"/>
      <c r="AH438" s="124"/>
      <c r="AI438" s="124"/>
      <c r="AJ438" s="124"/>
      <c r="AK438" s="145"/>
      <c r="AL438" s="145"/>
      <c r="AM438" s="145"/>
      <c r="AN438" s="103"/>
      <c r="AO438" s="103"/>
      <c r="AP438" s="103"/>
      <c r="AQ438" s="103"/>
      <c r="AR438" s="116"/>
      <c r="AS438" s="116"/>
      <c r="AT438" s="325"/>
      <c r="AU438" s="290"/>
      <c r="AV438" s="116"/>
      <c r="AW438" s="103"/>
      <c r="AX438" s="103"/>
      <c r="AY438" s="103"/>
      <c r="AZ438" s="103"/>
      <c r="BA438" s="103"/>
      <c r="BB438" s="103"/>
      <c r="BC438" s="103"/>
      <c r="BD438" s="103"/>
      <c r="BE438" s="103"/>
      <c r="BF438" s="103"/>
      <c r="BG438" s="103"/>
      <c r="BH438" s="103"/>
      <c r="BI438" s="103"/>
      <c r="BJ438" s="103"/>
      <c r="BK438" s="103"/>
      <c r="BL438" s="103"/>
      <c r="BM438" s="103"/>
      <c r="BN438" s="103"/>
      <c r="BO438" s="103"/>
      <c r="BP438" s="103"/>
      <c r="BQ438" s="103"/>
      <c r="BR438" s="103"/>
      <c r="BS438" s="103"/>
      <c r="BT438" s="103"/>
      <c r="BU438" s="103"/>
      <c r="BV438" s="103"/>
      <c r="BW438" s="103"/>
      <c r="BX438" s="103"/>
      <c r="BY438" s="103"/>
    </row>
    <row r="439" spans="1:77" ht="16.5" hidden="1" customHeight="1" x14ac:dyDescent="0.25">
      <c r="A439" s="489"/>
      <c r="B439" s="489"/>
      <c r="C439" s="489"/>
      <c r="D439" s="489"/>
      <c r="E439" s="489"/>
      <c r="F439" s="489"/>
      <c r="G439" s="489"/>
      <c r="H439" s="489"/>
      <c r="I439" s="489"/>
      <c r="J439" s="489"/>
      <c r="K439" s="489"/>
      <c r="L439" s="489"/>
      <c r="M439" s="489"/>
      <c r="N439" s="489"/>
      <c r="O439" s="489"/>
      <c r="P439" s="489"/>
      <c r="Q439" s="489"/>
      <c r="R439" s="489"/>
      <c r="S439" s="489"/>
      <c r="T439" s="489"/>
      <c r="U439" s="489"/>
      <c r="V439" s="103"/>
      <c r="W439" s="636"/>
      <c r="X439" s="525"/>
      <c r="Y439" s="103"/>
      <c r="Z439" s="669"/>
      <c r="AA439" s="669"/>
      <c r="AB439" s="669"/>
      <c r="AC439" s="669"/>
      <c r="AD439" s="669"/>
      <c r="AE439" s="124"/>
      <c r="AF439" s="124"/>
      <c r="AG439" s="124"/>
      <c r="AH439" s="124"/>
      <c r="AI439" s="124"/>
      <c r="AJ439" s="124"/>
      <c r="AK439" s="145"/>
      <c r="AL439" s="145"/>
      <c r="AM439" s="145"/>
      <c r="AN439" s="103"/>
      <c r="AO439" s="103"/>
      <c r="AP439" s="103"/>
      <c r="AQ439" s="103"/>
      <c r="AR439" s="116"/>
      <c r="AS439" s="116"/>
      <c r="AT439" s="325"/>
      <c r="AU439" s="290"/>
      <c r="AV439" s="116"/>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c r="BQ439" s="103"/>
      <c r="BR439" s="103"/>
      <c r="BS439" s="103"/>
      <c r="BT439" s="103"/>
      <c r="BU439" s="103"/>
      <c r="BV439" s="103"/>
      <c r="BW439" s="103"/>
      <c r="BX439" s="103"/>
      <c r="BY439" s="103"/>
    </row>
    <row r="440" spans="1:77" ht="16.5" hidden="1" customHeight="1" x14ac:dyDescent="0.25">
      <c r="A440" s="489"/>
      <c r="B440" s="489"/>
      <c r="C440" s="489"/>
      <c r="D440" s="489"/>
      <c r="E440" s="489"/>
      <c r="F440" s="489"/>
      <c r="G440" s="489"/>
      <c r="H440" s="489"/>
      <c r="I440" s="489"/>
      <c r="J440" s="489"/>
      <c r="K440" s="489"/>
      <c r="L440" s="489"/>
      <c r="M440" s="489"/>
      <c r="N440" s="489"/>
      <c r="O440" s="489"/>
      <c r="P440" s="489"/>
      <c r="Q440" s="489"/>
      <c r="R440" s="489"/>
      <c r="S440" s="489"/>
      <c r="T440" s="489"/>
      <c r="U440" s="489"/>
      <c r="V440" s="103"/>
      <c r="W440" s="636"/>
      <c r="X440" s="525"/>
      <c r="Y440" s="103"/>
      <c r="Z440" s="669"/>
      <c r="AA440" s="669"/>
      <c r="AB440" s="669"/>
      <c r="AC440" s="669"/>
      <c r="AD440" s="669"/>
      <c r="AE440" s="124"/>
      <c r="AF440" s="124"/>
      <c r="AG440" s="124"/>
      <c r="AH440" s="124"/>
      <c r="AI440" s="124"/>
      <c r="AJ440" s="124"/>
      <c r="AK440" s="145"/>
      <c r="AL440" s="145"/>
      <c r="AM440" s="145"/>
      <c r="AN440" s="103"/>
      <c r="AO440" s="103"/>
      <c r="AP440" s="103"/>
      <c r="AQ440" s="103"/>
      <c r="AR440" s="116"/>
      <c r="AS440" s="116"/>
      <c r="AT440" s="325"/>
      <c r="AU440" s="290"/>
      <c r="AV440" s="116"/>
      <c r="AW440" s="103"/>
      <c r="AX440" s="103"/>
      <c r="AY440" s="103"/>
      <c r="AZ440" s="103"/>
      <c r="BA440" s="103"/>
      <c r="BB440" s="103"/>
      <c r="BC440" s="103"/>
      <c r="BD440" s="103"/>
      <c r="BE440" s="103"/>
      <c r="BF440" s="103"/>
      <c r="BG440" s="103"/>
      <c r="BH440" s="103"/>
      <c r="BI440" s="103"/>
      <c r="BJ440" s="103"/>
      <c r="BK440" s="103"/>
      <c r="BL440" s="103"/>
      <c r="BM440" s="103"/>
      <c r="BN440" s="103"/>
      <c r="BO440" s="103"/>
      <c r="BP440" s="103"/>
      <c r="BQ440" s="103"/>
      <c r="BR440" s="103"/>
      <c r="BS440" s="103"/>
      <c r="BT440" s="103"/>
      <c r="BU440" s="103"/>
      <c r="BV440" s="103"/>
      <c r="BW440" s="103"/>
      <c r="BX440" s="103"/>
      <c r="BY440" s="103"/>
    </row>
    <row r="441" spans="1:77" ht="16.5" hidden="1" customHeight="1" thickBot="1" x14ac:dyDescent="0.3">
      <c r="A441" s="490"/>
      <c r="B441" s="490"/>
      <c r="C441" s="490"/>
      <c r="D441" s="490"/>
      <c r="E441" s="490"/>
      <c r="F441" s="490"/>
      <c r="G441" s="490"/>
      <c r="H441" s="490"/>
      <c r="I441" s="490"/>
      <c r="J441" s="490"/>
      <c r="K441" s="490"/>
      <c r="L441" s="490"/>
      <c r="M441" s="490"/>
      <c r="N441" s="490"/>
      <c r="O441" s="490"/>
      <c r="P441" s="490"/>
      <c r="Q441" s="490"/>
      <c r="R441" s="490"/>
      <c r="S441" s="490"/>
      <c r="T441" s="490"/>
      <c r="U441" s="490"/>
      <c r="V441" s="103"/>
      <c r="W441" s="637"/>
      <c r="X441" s="526"/>
      <c r="Y441" s="103"/>
      <c r="Z441" s="669"/>
      <c r="AA441" s="669"/>
      <c r="AB441" s="669"/>
      <c r="AC441" s="669"/>
      <c r="AD441" s="669"/>
      <c r="AE441" s="124"/>
      <c r="AF441" s="124"/>
      <c r="AG441" s="124"/>
      <c r="AH441" s="124"/>
      <c r="AI441" s="124"/>
      <c r="AJ441" s="124"/>
      <c r="AK441" s="145"/>
      <c r="AL441" s="145"/>
      <c r="AM441" s="145"/>
      <c r="AN441" s="103"/>
      <c r="AO441" s="103"/>
      <c r="AP441" s="103"/>
      <c r="AQ441" s="103"/>
      <c r="AR441" s="116"/>
      <c r="AS441" s="116"/>
      <c r="AT441" s="325"/>
      <c r="AU441" s="290"/>
      <c r="AV441" s="116"/>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c r="BQ441" s="103"/>
      <c r="BR441" s="103"/>
      <c r="BS441" s="103"/>
      <c r="BT441" s="103"/>
      <c r="BU441" s="103"/>
      <c r="BV441" s="103"/>
      <c r="BW441" s="103"/>
      <c r="BX441" s="103"/>
      <c r="BY441" s="103"/>
    </row>
    <row r="442" spans="1:77" ht="16.5" hidden="1" customHeight="1" x14ac:dyDescent="0.25">
      <c r="A442" s="629">
        <v>2</v>
      </c>
      <c r="B442" s="629" t="e">
        <f>IF(Matriz_de_Riesgos!#REF!="Corrupción_O_LA_FT",Matriz_de_Riesgos!#REF!,IF(Matriz_de_Riesgos!#REF!="Gestión","No valorar",""))</f>
        <v>#REF!</v>
      </c>
      <c r="C442" s="629"/>
      <c r="D442" s="629"/>
      <c r="E442" s="629"/>
      <c r="F442" s="629"/>
      <c r="G442" s="629"/>
      <c r="H442" s="629"/>
      <c r="I442" s="629"/>
      <c r="J442" s="629"/>
      <c r="K442" s="629"/>
      <c r="L442" s="629"/>
      <c r="M442" s="629"/>
      <c r="N442" s="629"/>
      <c r="O442" s="629"/>
      <c r="P442" s="629"/>
      <c r="Q442" s="629"/>
      <c r="R442" s="629"/>
      <c r="S442" s="629"/>
      <c r="T442" s="629"/>
      <c r="U442" s="629"/>
      <c r="V442" s="103"/>
      <c r="W442" s="635">
        <f>COUNTIF(C442:U442,"SI")</f>
        <v>0</v>
      </c>
      <c r="X442" s="463" t="str">
        <f>IF(OR(R442="SI",W442&gt;11),"CATASTRÓFICO",IF(W442&gt;5,"MAYOR",IF(W442&gt;0,"MODERADO","")))</f>
        <v/>
      </c>
      <c r="Y442" s="103"/>
      <c r="Z442" s="669"/>
      <c r="AA442" s="669"/>
      <c r="AB442" s="669"/>
      <c r="AC442" s="669"/>
      <c r="AD442" s="669"/>
      <c r="AE442" s="124"/>
      <c r="AF442" s="124"/>
      <c r="AG442" s="124"/>
      <c r="AH442" s="124"/>
      <c r="AI442" s="124"/>
      <c r="AJ442" s="124"/>
      <c r="AK442" s="145"/>
      <c r="AL442" s="145"/>
      <c r="AM442" s="145"/>
      <c r="AN442" s="103"/>
      <c r="AO442" s="103"/>
      <c r="AP442" s="103"/>
      <c r="AQ442" s="103"/>
      <c r="AR442" s="116"/>
      <c r="AS442" s="116"/>
      <c r="AT442" s="325"/>
      <c r="AU442" s="290"/>
      <c r="AV442" s="116"/>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c r="BQ442" s="103"/>
      <c r="BR442" s="103"/>
      <c r="BS442" s="103"/>
      <c r="BT442" s="103"/>
      <c r="BU442" s="103"/>
      <c r="BV442" s="103"/>
      <c r="BW442" s="103"/>
      <c r="BX442" s="103"/>
      <c r="BY442" s="103"/>
    </row>
    <row r="443" spans="1:77" ht="16.5" hidden="1" customHeight="1" x14ac:dyDescent="0.25">
      <c r="A443" s="489"/>
      <c r="B443" s="489"/>
      <c r="C443" s="489"/>
      <c r="D443" s="489"/>
      <c r="E443" s="489"/>
      <c r="F443" s="489"/>
      <c r="G443" s="489"/>
      <c r="H443" s="489"/>
      <c r="I443" s="489"/>
      <c r="J443" s="489"/>
      <c r="K443" s="489"/>
      <c r="L443" s="489"/>
      <c r="M443" s="489"/>
      <c r="N443" s="489"/>
      <c r="O443" s="489"/>
      <c r="P443" s="489"/>
      <c r="Q443" s="489"/>
      <c r="R443" s="489"/>
      <c r="S443" s="489"/>
      <c r="T443" s="489"/>
      <c r="U443" s="489"/>
      <c r="V443" s="103"/>
      <c r="W443" s="636"/>
      <c r="X443" s="525"/>
      <c r="Y443" s="103"/>
      <c r="Z443" s="669"/>
      <c r="AA443" s="669"/>
      <c r="AB443" s="669"/>
      <c r="AC443" s="669"/>
      <c r="AD443" s="669"/>
      <c r="AE443" s="124"/>
      <c r="AF443" s="124"/>
      <c r="AG443" s="124"/>
      <c r="AH443" s="124"/>
      <c r="AI443" s="124"/>
      <c r="AJ443" s="124"/>
      <c r="AK443" s="145"/>
      <c r="AL443" s="145"/>
      <c r="AM443" s="145"/>
      <c r="AN443" s="103"/>
      <c r="AO443" s="103"/>
      <c r="AP443" s="103"/>
      <c r="AQ443" s="103"/>
      <c r="AR443" s="116"/>
      <c r="AS443" s="116"/>
      <c r="AT443" s="325"/>
      <c r="AU443" s="290"/>
      <c r="AV443" s="116"/>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c r="BQ443" s="103"/>
      <c r="BR443" s="103"/>
      <c r="BS443" s="103"/>
      <c r="BT443" s="103"/>
      <c r="BU443" s="103"/>
      <c r="BV443" s="103"/>
      <c r="BW443" s="103"/>
      <c r="BX443" s="103"/>
      <c r="BY443" s="103"/>
    </row>
    <row r="444" spans="1:77" ht="16.5" hidden="1" customHeight="1" x14ac:dyDescent="0.25">
      <c r="A444" s="489"/>
      <c r="B444" s="489"/>
      <c r="C444" s="489"/>
      <c r="D444" s="489"/>
      <c r="E444" s="489"/>
      <c r="F444" s="489"/>
      <c r="G444" s="489"/>
      <c r="H444" s="489"/>
      <c r="I444" s="489"/>
      <c r="J444" s="489"/>
      <c r="K444" s="489"/>
      <c r="L444" s="489"/>
      <c r="M444" s="489"/>
      <c r="N444" s="489"/>
      <c r="O444" s="489"/>
      <c r="P444" s="489"/>
      <c r="Q444" s="489"/>
      <c r="R444" s="489"/>
      <c r="S444" s="489"/>
      <c r="T444" s="489"/>
      <c r="U444" s="489"/>
      <c r="V444" s="103"/>
      <c r="W444" s="636"/>
      <c r="X444" s="525"/>
      <c r="Y444" s="103"/>
      <c r="Z444" s="669"/>
      <c r="AA444" s="669"/>
      <c r="AB444" s="669"/>
      <c r="AC444" s="669"/>
      <c r="AD444" s="669"/>
      <c r="AE444" s="124"/>
      <c r="AF444" s="124"/>
      <c r="AG444" s="124"/>
      <c r="AH444" s="124"/>
      <c r="AI444" s="124"/>
      <c r="AJ444" s="124"/>
      <c r="AK444" s="145"/>
      <c r="AL444" s="145"/>
      <c r="AM444" s="145"/>
      <c r="AN444" s="103"/>
      <c r="AO444" s="103"/>
      <c r="AP444" s="103"/>
      <c r="AQ444" s="103"/>
      <c r="AR444" s="116"/>
      <c r="AS444" s="116"/>
      <c r="AT444" s="325"/>
      <c r="AU444" s="290"/>
      <c r="AV444" s="116"/>
      <c r="AW444" s="103"/>
      <c r="AX444" s="103"/>
      <c r="AY444" s="103"/>
      <c r="AZ444" s="103"/>
      <c r="BA444" s="103"/>
      <c r="BB444" s="103"/>
      <c r="BC444" s="103"/>
      <c r="BD444" s="103"/>
      <c r="BE444" s="103"/>
      <c r="BF444" s="103"/>
      <c r="BG444" s="103"/>
      <c r="BH444" s="103"/>
      <c r="BI444" s="103"/>
      <c r="BJ444" s="103"/>
      <c r="BK444" s="103"/>
      <c r="BL444" s="103"/>
      <c r="BM444" s="103"/>
      <c r="BN444" s="103"/>
      <c r="BO444" s="103"/>
      <c r="BP444" s="103"/>
      <c r="BQ444" s="103"/>
      <c r="BR444" s="103"/>
      <c r="BS444" s="103"/>
      <c r="BT444" s="103"/>
      <c r="BU444" s="103"/>
      <c r="BV444" s="103"/>
      <c r="BW444" s="103"/>
      <c r="BX444" s="103"/>
      <c r="BY444" s="103"/>
    </row>
    <row r="445" spans="1:77" ht="16.5" hidden="1" customHeight="1" x14ac:dyDescent="0.25">
      <c r="A445" s="489"/>
      <c r="B445" s="489"/>
      <c r="C445" s="489"/>
      <c r="D445" s="489"/>
      <c r="E445" s="489"/>
      <c r="F445" s="489"/>
      <c r="G445" s="489"/>
      <c r="H445" s="489"/>
      <c r="I445" s="489"/>
      <c r="J445" s="489"/>
      <c r="K445" s="489"/>
      <c r="L445" s="489"/>
      <c r="M445" s="489"/>
      <c r="N445" s="489"/>
      <c r="O445" s="489"/>
      <c r="P445" s="489"/>
      <c r="Q445" s="489"/>
      <c r="R445" s="489"/>
      <c r="S445" s="489"/>
      <c r="T445" s="489"/>
      <c r="U445" s="489"/>
      <c r="V445" s="103"/>
      <c r="W445" s="636"/>
      <c r="X445" s="525"/>
      <c r="Y445" s="103"/>
      <c r="Z445" s="669"/>
      <c r="AA445" s="669"/>
      <c r="AB445" s="669"/>
      <c r="AC445" s="669"/>
      <c r="AD445" s="669"/>
      <c r="AE445" s="124"/>
      <c r="AF445" s="124"/>
      <c r="AG445" s="124"/>
      <c r="AH445" s="124"/>
      <c r="AI445" s="124"/>
      <c r="AJ445" s="124"/>
      <c r="AK445" s="145"/>
      <c r="AL445" s="145"/>
      <c r="AM445" s="145"/>
      <c r="AN445" s="103"/>
      <c r="AO445" s="103"/>
      <c r="AP445" s="103"/>
      <c r="AQ445" s="103"/>
      <c r="AR445" s="116"/>
      <c r="AS445" s="116"/>
      <c r="AT445" s="325"/>
      <c r="AU445" s="290"/>
      <c r="AV445" s="116"/>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c r="BQ445" s="103"/>
      <c r="BR445" s="103"/>
      <c r="BS445" s="103"/>
      <c r="BT445" s="103"/>
      <c r="BU445" s="103"/>
      <c r="BV445" s="103"/>
      <c r="BW445" s="103"/>
      <c r="BX445" s="103"/>
      <c r="BY445" s="103"/>
    </row>
    <row r="446" spans="1:77" ht="16.5" hidden="1" customHeight="1" thickBot="1" x14ac:dyDescent="0.3">
      <c r="A446" s="490"/>
      <c r="B446" s="490"/>
      <c r="C446" s="490"/>
      <c r="D446" s="490"/>
      <c r="E446" s="490"/>
      <c r="F446" s="490"/>
      <c r="G446" s="490"/>
      <c r="H446" s="490"/>
      <c r="I446" s="490"/>
      <c r="J446" s="490"/>
      <c r="K446" s="490"/>
      <c r="L446" s="490"/>
      <c r="M446" s="490"/>
      <c r="N446" s="490"/>
      <c r="O446" s="490"/>
      <c r="P446" s="490"/>
      <c r="Q446" s="490"/>
      <c r="R446" s="490"/>
      <c r="S446" s="490"/>
      <c r="T446" s="490"/>
      <c r="U446" s="490"/>
      <c r="V446" s="103"/>
      <c r="W446" s="637"/>
      <c r="X446" s="526"/>
      <c r="Y446" s="103"/>
      <c r="Z446" s="669"/>
      <c r="AA446" s="669"/>
      <c r="AB446" s="669"/>
      <c r="AC446" s="669"/>
      <c r="AD446" s="669"/>
      <c r="AE446" s="124"/>
      <c r="AF446" s="124"/>
      <c r="AG446" s="124"/>
      <c r="AH446" s="124"/>
      <c r="AI446" s="124"/>
      <c r="AJ446" s="124"/>
      <c r="AK446" s="145"/>
      <c r="AL446" s="145"/>
      <c r="AM446" s="145"/>
      <c r="AN446" s="103"/>
      <c r="AO446" s="103"/>
      <c r="AP446" s="103"/>
      <c r="AQ446" s="103"/>
      <c r="AR446" s="116"/>
      <c r="AS446" s="116"/>
      <c r="AT446" s="325"/>
      <c r="AU446" s="290"/>
      <c r="AV446" s="116"/>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row>
    <row r="447" spans="1:77" ht="16.5" hidden="1" customHeight="1" x14ac:dyDescent="0.25">
      <c r="A447" s="629">
        <v>3</v>
      </c>
      <c r="B447" s="629" t="e">
        <f>IF(Matriz_de_Riesgos!#REF!="Corrupción_O_LA_FT",Matriz_de_Riesgos!#REF!,IF(Matriz_de_Riesgos!#REF!="Gestión","No valorar",""))</f>
        <v>#REF!</v>
      </c>
      <c r="C447" s="629"/>
      <c r="D447" s="629"/>
      <c r="E447" s="629"/>
      <c r="F447" s="629"/>
      <c r="G447" s="629"/>
      <c r="H447" s="629"/>
      <c r="I447" s="629"/>
      <c r="J447" s="629"/>
      <c r="K447" s="629"/>
      <c r="L447" s="629"/>
      <c r="M447" s="629"/>
      <c r="N447" s="629"/>
      <c r="O447" s="629"/>
      <c r="P447" s="629"/>
      <c r="Q447" s="629"/>
      <c r="R447" s="629"/>
      <c r="S447" s="629"/>
      <c r="T447" s="629"/>
      <c r="U447" s="629"/>
      <c r="V447" s="103"/>
      <c r="W447" s="635">
        <f>COUNTIF(C447:U447,"SI")</f>
        <v>0</v>
      </c>
      <c r="X447" s="463" t="str">
        <f>IF(OR(R447="SI",W447&gt;11),"CATASTRÓFICO",IF(W447&gt;5,"MAYOR",IF(W447&gt;0,"MODERADO","")))</f>
        <v/>
      </c>
      <c r="Y447" s="103"/>
      <c r="Z447" s="669"/>
      <c r="AA447" s="669"/>
      <c r="AB447" s="669"/>
      <c r="AC447" s="669"/>
      <c r="AD447" s="669"/>
      <c r="AE447" s="124"/>
      <c r="AF447" s="124"/>
      <c r="AG447" s="124"/>
      <c r="AH447" s="124"/>
      <c r="AI447" s="124"/>
      <c r="AJ447" s="124"/>
      <c r="AK447" s="145"/>
      <c r="AL447" s="145"/>
      <c r="AM447" s="145"/>
      <c r="AN447" s="103"/>
      <c r="AO447" s="103"/>
      <c r="AP447" s="103"/>
      <c r="AQ447" s="103"/>
      <c r="AR447" s="116"/>
      <c r="AS447" s="116"/>
      <c r="AT447" s="325"/>
      <c r="AU447" s="290"/>
      <c r="AV447" s="116"/>
      <c r="AW447" s="103"/>
      <c r="AX447" s="103"/>
      <c r="AY447" s="103"/>
      <c r="AZ447" s="103"/>
      <c r="BA447" s="103"/>
      <c r="BB447" s="103"/>
      <c r="BC447" s="103"/>
      <c r="BD447" s="103"/>
      <c r="BE447" s="103"/>
      <c r="BF447" s="103"/>
      <c r="BG447" s="103"/>
      <c r="BH447" s="103"/>
      <c r="BI447" s="103"/>
      <c r="BJ447" s="103"/>
      <c r="BK447" s="103"/>
      <c r="BL447" s="103"/>
      <c r="BM447" s="103"/>
      <c r="BN447" s="103"/>
      <c r="BO447" s="103"/>
      <c r="BP447" s="103"/>
      <c r="BQ447" s="103"/>
      <c r="BR447" s="103"/>
      <c r="BS447" s="103"/>
      <c r="BT447" s="103"/>
      <c r="BU447" s="103"/>
      <c r="BV447" s="103"/>
      <c r="BW447" s="103"/>
      <c r="BX447" s="103"/>
      <c r="BY447" s="103"/>
    </row>
    <row r="448" spans="1:77" ht="16.5" hidden="1" customHeight="1" x14ac:dyDescent="0.25">
      <c r="A448" s="489"/>
      <c r="B448" s="489"/>
      <c r="C448" s="489"/>
      <c r="D448" s="489"/>
      <c r="E448" s="489"/>
      <c r="F448" s="489"/>
      <c r="G448" s="489"/>
      <c r="H448" s="489"/>
      <c r="I448" s="489"/>
      <c r="J448" s="489"/>
      <c r="K448" s="489"/>
      <c r="L448" s="489"/>
      <c r="M448" s="489"/>
      <c r="N448" s="489"/>
      <c r="O448" s="489"/>
      <c r="P448" s="489"/>
      <c r="Q448" s="489"/>
      <c r="R448" s="489"/>
      <c r="S448" s="489"/>
      <c r="T448" s="489"/>
      <c r="U448" s="489"/>
      <c r="V448" s="103"/>
      <c r="W448" s="636"/>
      <c r="X448" s="525"/>
      <c r="Y448" s="103"/>
      <c r="Z448" s="669"/>
      <c r="AA448" s="669"/>
      <c r="AB448" s="669"/>
      <c r="AC448" s="669"/>
      <c r="AD448" s="669"/>
      <c r="AE448" s="124"/>
      <c r="AF448" s="124"/>
      <c r="AG448" s="124"/>
      <c r="AH448" s="124"/>
      <c r="AI448" s="124"/>
      <c r="AJ448" s="124"/>
      <c r="AK448" s="145"/>
      <c r="AL448" s="145"/>
      <c r="AM448" s="145"/>
      <c r="AN448" s="103"/>
      <c r="AO448" s="103"/>
      <c r="AP448" s="103"/>
      <c r="AQ448" s="103"/>
      <c r="AR448" s="116"/>
      <c r="AS448" s="116"/>
      <c r="AT448" s="325"/>
      <c r="AU448" s="290"/>
      <c r="AV448" s="116"/>
      <c r="AW448" s="103"/>
      <c r="AX448" s="103"/>
      <c r="AY448" s="103"/>
      <c r="AZ448" s="103"/>
      <c r="BA448" s="103"/>
      <c r="BB448" s="103"/>
      <c r="BC448" s="103"/>
      <c r="BD448" s="103"/>
      <c r="BE448" s="103"/>
      <c r="BF448" s="103"/>
      <c r="BG448" s="103"/>
      <c r="BH448" s="103"/>
      <c r="BI448" s="103"/>
      <c r="BJ448" s="103"/>
      <c r="BK448" s="103"/>
      <c r="BL448" s="103"/>
      <c r="BM448" s="103"/>
      <c r="BN448" s="103"/>
      <c r="BO448" s="103"/>
      <c r="BP448" s="103"/>
      <c r="BQ448" s="103"/>
      <c r="BR448" s="103"/>
      <c r="BS448" s="103"/>
      <c r="BT448" s="103"/>
      <c r="BU448" s="103"/>
      <c r="BV448" s="103"/>
      <c r="BW448" s="103"/>
      <c r="BX448" s="103"/>
      <c r="BY448" s="103"/>
    </row>
    <row r="449" spans="1:77" ht="16.5" hidden="1" customHeight="1" x14ac:dyDescent="0.25">
      <c r="A449" s="489"/>
      <c r="B449" s="489"/>
      <c r="C449" s="489"/>
      <c r="D449" s="489"/>
      <c r="E449" s="489"/>
      <c r="F449" s="489"/>
      <c r="G449" s="489"/>
      <c r="H449" s="489"/>
      <c r="I449" s="489"/>
      <c r="J449" s="489"/>
      <c r="K449" s="489"/>
      <c r="L449" s="489"/>
      <c r="M449" s="489"/>
      <c r="N449" s="489"/>
      <c r="O449" s="489"/>
      <c r="P449" s="489"/>
      <c r="Q449" s="489"/>
      <c r="R449" s="489"/>
      <c r="S449" s="489"/>
      <c r="T449" s="489"/>
      <c r="U449" s="489"/>
      <c r="V449" s="103"/>
      <c r="W449" s="636"/>
      <c r="X449" s="525"/>
      <c r="Y449" s="103"/>
      <c r="Z449" s="669"/>
      <c r="AA449" s="669"/>
      <c r="AB449" s="669"/>
      <c r="AC449" s="669"/>
      <c r="AD449" s="669"/>
      <c r="AE449" s="124"/>
      <c r="AF449" s="124"/>
      <c r="AG449" s="124"/>
      <c r="AH449" s="124"/>
      <c r="AI449" s="124"/>
      <c r="AJ449" s="124"/>
      <c r="AK449" s="145"/>
      <c r="AL449" s="145"/>
      <c r="AM449" s="145"/>
      <c r="AN449" s="103"/>
      <c r="AO449" s="103"/>
      <c r="AP449" s="103"/>
      <c r="AQ449" s="103"/>
      <c r="AR449" s="116"/>
      <c r="AS449" s="116"/>
      <c r="AT449" s="325"/>
      <c r="AU449" s="290"/>
      <c r="AV449" s="116"/>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c r="BQ449" s="103"/>
      <c r="BR449" s="103"/>
      <c r="BS449" s="103"/>
      <c r="BT449" s="103"/>
      <c r="BU449" s="103"/>
      <c r="BV449" s="103"/>
      <c r="BW449" s="103"/>
      <c r="BX449" s="103"/>
      <c r="BY449" s="103"/>
    </row>
    <row r="450" spans="1:77" ht="16.5" hidden="1" customHeight="1" x14ac:dyDescent="0.25">
      <c r="A450" s="489"/>
      <c r="B450" s="489"/>
      <c r="C450" s="489"/>
      <c r="D450" s="489"/>
      <c r="E450" s="489"/>
      <c r="F450" s="489"/>
      <c r="G450" s="489"/>
      <c r="H450" s="489"/>
      <c r="I450" s="489"/>
      <c r="J450" s="489"/>
      <c r="K450" s="489"/>
      <c r="L450" s="489"/>
      <c r="M450" s="489"/>
      <c r="N450" s="489"/>
      <c r="O450" s="489"/>
      <c r="P450" s="489"/>
      <c r="Q450" s="489"/>
      <c r="R450" s="489"/>
      <c r="S450" s="489"/>
      <c r="T450" s="489"/>
      <c r="U450" s="489"/>
      <c r="V450" s="103"/>
      <c r="W450" s="636"/>
      <c r="X450" s="525"/>
      <c r="Y450" s="103"/>
      <c r="Z450" s="669"/>
      <c r="AA450" s="669"/>
      <c r="AB450" s="669"/>
      <c r="AC450" s="669"/>
      <c r="AD450" s="669"/>
      <c r="AE450" s="124"/>
      <c r="AF450" s="124"/>
      <c r="AG450" s="124"/>
      <c r="AH450" s="124"/>
      <c r="AI450" s="124"/>
      <c r="AJ450" s="124"/>
      <c r="AK450" s="145"/>
      <c r="AL450" s="145"/>
      <c r="AM450" s="145"/>
      <c r="AN450" s="103"/>
      <c r="AO450" s="103"/>
      <c r="AP450" s="103"/>
      <c r="AQ450" s="103"/>
      <c r="AR450" s="116"/>
      <c r="AS450" s="116"/>
      <c r="AT450" s="325"/>
      <c r="AU450" s="290"/>
      <c r="AV450" s="116"/>
      <c r="AW450" s="103"/>
      <c r="AX450" s="103"/>
      <c r="AY450" s="103"/>
      <c r="AZ450" s="103"/>
      <c r="BA450" s="103"/>
      <c r="BB450" s="103"/>
      <c r="BC450" s="103"/>
      <c r="BD450" s="103"/>
      <c r="BE450" s="103"/>
      <c r="BF450" s="103"/>
      <c r="BG450" s="103"/>
      <c r="BH450" s="103"/>
      <c r="BI450" s="103"/>
      <c r="BJ450" s="103"/>
      <c r="BK450" s="103"/>
      <c r="BL450" s="103"/>
      <c r="BM450" s="103"/>
      <c r="BN450" s="103"/>
      <c r="BO450" s="103"/>
      <c r="BP450" s="103"/>
      <c r="BQ450" s="103"/>
      <c r="BR450" s="103"/>
      <c r="BS450" s="103"/>
      <c r="BT450" s="103"/>
      <c r="BU450" s="103"/>
      <c r="BV450" s="103"/>
      <c r="BW450" s="103"/>
      <c r="BX450" s="103"/>
      <c r="BY450" s="103"/>
    </row>
    <row r="451" spans="1:77" ht="16.5" hidden="1" customHeight="1" thickBot="1" x14ac:dyDescent="0.3">
      <c r="A451" s="490"/>
      <c r="B451" s="490"/>
      <c r="C451" s="490"/>
      <c r="D451" s="490"/>
      <c r="E451" s="490"/>
      <c r="F451" s="490"/>
      <c r="G451" s="490"/>
      <c r="H451" s="490"/>
      <c r="I451" s="490"/>
      <c r="J451" s="490"/>
      <c r="K451" s="490"/>
      <c r="L451" s="490"/>
      <c r="M451" s="490"/>
      <c r="N451" s="490"/>
      <c r="O451" s="490"/>
      <c r="P451" s="490"/>
      <c r="Q451" s="490"/>
      <c r="R451" s="490"/>
      <c r="S451" s="490"/>
      <c r="T451" s="490"/>
      <c r="U451" s="490"/>
      <c r="V451" s="103"/>
      <c r="W451" s="637"/>
      <c r="X451" s="526"/>
      <c r="Y451" s="103"/>
      <c r="Z451" s="669"/>
      <c r="AA451" s="669"/>
      <c r="AB451" s="669"/>
      <c r="AC451" s="669"/>
      <c r="AD451" s="669"/>
      <c r="AE451" s="124"/>
      <c r="AF451" s="124"/>
      <c r="AG451" s="124"/>
      <c r="AH451" s="124"/>
      <c r="AI451" s="124"/>
      <c r="AJ451" s="124"/>
      <c r="AK451" s="145"/>
      <c r="AL451" s="145"/>
      <c r="AM451" s="145"/>
      <c r="AN451" s="103"/>
      <c r="AO451" s="103"/>
      <c r="AP451" s="103"/>
      <c r="AQ451" s="103"/>
      <c r="AR451" s="116"/>
      <c r="AS451" s="116"/>
      <c r="AT451" s="325"/>
      <c r="AU451" s="290"/>
      <c r="AV451" s="116"/>
      <c r="AW451" s="103"/>
      <c r="AX451" s="103"/>
      <c r="AY451" s="103"/>
      <c r="AZ451" s="103"/>
      <c r="BA451" s="103"/>
      <c r="BB451" s="103"/>
      <c r="BC451" s="103"/>
      <c r="BD451" s="103"/>
      <c r="BE451" s="103"/>
      <c r="BF451" s="103"/>
      <c r="BG451" s="103"/>
      <c r="BH451" s="103"/>
      <c r="BI451" s="103"/>
      <c r="BJ451" s="103"/>
      <c r="BK451" s="103"/>
      <c r="BL451" s="103"/>
      <c r="BM451" s="103"/>
      <c r="BN451" s="103"/>
      <c r="BO451" s="103"/>
      <c r="BP451" s="103"/>
      <c r="BQ451" s="103"/>
      <c r="BR451" s="103"/>
      <c r="BS451" s="103"/>
      <c r="BT451" s="103"/>
      <c r="BU451" s="103"/>
      <c r="BV451" s="103"/>
      <c r="BW451" s="103"/>
      <c r="BX451" s="103"/>
      <c r="BY451" s="103"/>
    </row>
    <row r="452" spans="1:77" ht="16.5" hidden="1" customHeight="1" x14ac:dyDescent="0.25">
      <c r="A452" s="629">
        <v>4</v>
      </c>
      <c r="B452" s="638" t="e">
        <f>IF(Matriz_de_Riesgos!#REF!="Corrupción_O_LA_FT",Matriz_de_Riesgos!#REF!,IF(Matriz_de_Riesgos!#REF!="Gestión","No valorar",""))</f>
        <v>#REF!</v>
      </c>
      <c r="C452" s="629"/>
      <c r="D452" s="629"/>
      <c r="E452" s="629"/>
      <c r="F452" s="629"/>
      <c r="G452" s="629"/>
      <c r="H452" s="629"/>
      <c r="I452" s="629"/>
      <c r="J452" s="629"/>
      <c r="K452" s="629"/>
      <c r="L452" s="629"/>
      <c r="M452" s="629"/>
      <c r="N452" s="629"/>
      <c r="O452" s="629"/>
      <c r="P452" s="629"/>
      <c r="Q452" s="629"/>
      <c r="R452" s="629"/>
      <c r="S452" s="629"/>
      <c r="T452" s="629"/>
      <c r="U452" s="629"/>
      <c r="V452" s="103"/>
      <c r="W452" s="635">
        <f>COUNTIF(C452:U452,"SI")</f>
        <v>0</v>
      </c>
      <c r="X452" s="463" t="str">
        <f>IF(OR(R452="SI",W452&gt;11),"CATASTRÓFICO",IF(W452&gt;5,"MAYOR",IF(W452&gt;0,"MODERADO","")))</f>
        <v/>
      </c>
      <c r="Y452" s="103"/>
      <c r="AE452" s="124"/>
      <c r="AF452" s="124"/>
      <c r="AG452" s="124"/>
      <c r="AH452" s="124"/>
      <c r="AI452" s="124"/>
      <c r="AJ452" s="124"/>
      <c r="AK452" s="145"/>
      <c r="AL452" s="145"/>
      <c r="AM452" s="145"/>
      <c r="AN452" s="103"/>
      <c r="AO452" s="103"/>
      <c r="AP452" s="103"/>
      <c r="AQ452" s="103"/>
      <c r="AR452" s="116"/>
      <c r="AS452" s="116"/>
      <c r="AT452" s="325"/>
      <c r="AU452" s="290"/>
      <c r="AV452" s="116"/>
      <c r="AW452" s="103"/>
      <c r="AX452" s="103"/>
      <c r="AY452" s="103"/>
      <c r="AZ452" s="103"/>
      <c r="BA452" s="103"/>
      <c r="BB452" s="103"/>
      <c r="BC452" s="103"/>
      <c r="BD452" s="103"/>
      <c r="BE452" s="103"/>
      <c r="BF452" s="103"/>
      <c r="BG452" s="103"/>
      <c r="BH452" s="103"/>
      <c r="BI452" s="103"/>
      <c r="BJ452" s="103"/>
      <c r="BK452" s="103"/>
      <c r="BL452" s="103"/>
      <c r="BM452" s="103"/>
      <c r="BN452" s="103"/>
      <c r="BO452" s="103"/>
      <c r="BP452" s="103"/>
      <c r="BQ452" s="103"/>
      <c r="BR452" s="103"/>
      <c r="BS452" s="103"/>
      <c r="BT452" s="103"/>
      <c r="BU452" s="103"/>
      <c r="BV452" s="103"/>
      <c r="BW452" s="103"/>
      <c r="BX452" s="103"/>
      <c r="BY452" s="103"/>
    </row>
    <row r="453" spans="1:77" ht="16.5" hidden="1" customHeight="1" x14ac:dyDescent="0.25">
      <c r="A453" s="489"/>
      <c r="B453" s="489"/>
      <c r="C453" s="489"/>
      <c r="D453" s="489"/>
      <c r="E453" s="489"/>
      <c r="F453" s="489"/>
      <c r="G453" s="489"/>
      <c r="H453" s="489"/>
      <c r="I453" s="489"/>
      <c r="J453" s="489"/>
      <c r="K453" s="489"/>
      <c r="L453" s="489"/>
      <c r="M453" s="489"/>
      <c r="N453" s="489"/>
      <c r="O453" s="489"/>
      <c r="P453" s="489"/>
      <c r="Q453" s="489"/>
      <c r="R453" s="489"/>
      <c r="S453" s="489"/>
      <c r="T453" s="489"/>
      <c r="U453" s="489"/>
      <c r="V453" s="103"/>
      <c r="W453" s="636"/>
      <c r="X453" s="525"/>
      <c r="Y453" s="103"/>
      <c r="AE453" s="124"/>
      <c r="AF453" s="124"/>
      <c r="AG453" s="124"/>
      <c r="AH453" s="124"/>
      <c r="AI453" s="124"/>
      <c r="AJ453" s="124"/>
      <c r="AK453" s="145"/>
      <c r="AL453" s="145"/>
      <c r="AM453" s="145"/>
      <c r="AN453" s="103"/>
      <c r="AO453" s="103"/>
      <c r="AP453" s="103"/>
      <c r="AQ453" s="103"/>
      <c r="AR453" s="116"/>
      <c r="AS453" s="116"/>
      <c r="AT453" s="325"/>
      <c r="AU453" s="290"/>
      <c r="AV453" s="116"/>
      <c r="AW453" s="103"/>
      <c r="AX453" s="103"/>
      <c r="AY453" s="103"/>
      <c r="AZ453" s="103"/>
      <c r="BA453" s="103"/>
      <c r="BB453" s="103"/>
      <c r="BC453" s="103"/>
      <c r="BD453" s="103"/>
      <c r="BE453" s="103"/>
      <c r="BF453" s="103"/>
      <c r="BG453" s="103"/>
      <c r="BH453" s="103"/>
      <c r="BI453" s="103"/>
      <c r="BJ453" s="103"/>
      <c r="BK453" s="103"/>
      <c r="BL453" s="103"/>
      <c r="BM453" s="103"/>
      <c r="BN453" s="103"/>
      <c r="BO453" s="103"/>
      <c r="BP453" s="103"/>
      <c r="BQ453" s="103"/>
      <c r="BR453" s="103"/>
      <c r="BS453" s="103"/>
      <c r="BT453" s="103"/>
      <c r="BU453" s="103"/>
      <c r="BV453" s="103"/>
      <c r="BW453" s="103"/>
      <c r="BX453" s="103"/>
      <c r="BY453" s="103"/>
    </row>
    <row r="454" spans="1:77" ht="16.5" hidden="1" customHeight="1" x14ac:dyDescent="0.25">
      <c r="A454" s="489"/>
      <c r="B454" s="489"/>
      <c r="C454" s="489"/>
      <c r="D454" s="489"/>
      <c r="E454" s="489"/>
      <c r="F454" s="489"/>
      <c r="G454" s="489"/>
      <c r="H454" s="489"/>
      <c r="I454" s="489"/>
      <c r="J454" s="489"/>
      <c r="K454" s="489"/>
      <c r="L454" s="489"/>
      <c r="M454" s="489"/>
      <c r="N454" s="489"/>
      <c r="O454" s="489"/>
      <c r="P454" s="489"/>
      <c r="Q454" s="489"/>
      <c r="R454" s="489"/>
      <c r="S454" s="489"/>
      <c r="T454" s="489"/>
      <c r="U454" s="489"/>
      <c r="V454" s="103"/>
      <c r="W454" s="636"/>
      <c r="X454" s="525"/>
      <c r="Y454" s="103"/>
      <c r="AE454" s="124"/>
      <c r="AF454" s="124"/>
      <c r="AG454" s="124"/>
      <c r="AH454" s="124"/>
      <c r="AI454" s="124"/>
      <c r="AJ454" s="124"/>
      <c r="AK454" s="145"/>
      <c r="AL454" s="145"/>
      <c r="AM454" s="145"/>
      <c r="AN454" s="103"/>
      <c r="AO454" s="103"/>
      <c r="AP454" s="103"/>
      <c r="AQ454" s="103"/>
      <c r="AR454" s="116"/>
      <c r="AS454" s="116"/>
      <c r="AT454" s="325"/>
      <c r="AU454" s="290"/>
      <c r="AV454" s="116"/>
      <c r="AW454" s="103"/>
      <c r="AX454" s="103"/>
      <c r="AY454" s="103"/>
      <c r="AZ454" s="103"/>
      <c r="BA454" s="103"/>
      <c r="BB454" s="103"/>
      <c r="BC454" s="103"/>
      <c r="BD454" s="103"/>
      <c r="BE454" s="103"/>
      <c r="BF454" s="103"/>
      <c r="BG454" s="103"/>
      <c r="BH454" s="103"/>
      <c r="BI454" s="103"/>
      <c r="BJ454" s="103"/>
      <c r="BK454" s="103"/>
      <c r="BL454" s="103"/>
      <c r="BM454" s="103"/>
      <c r="BN454" s="103"/>
      <c r="BO454" s="103"/>
      <c r="BP454" s="103"/>
      <c r="BQ454" s="103"/>
      <c r="BR454" s="103"/>
      <c r="BS454" s="103"/>
      <c r="BT454" s="103"/>
      <c r="BU454" s="103"/>
      <c r="BV454" s="103"/>
      <c r="BW454" s="103"/>
      <c r="BX454" s="103"/>
      <c r="BY454" s="103"/>
    </row>
    <row r="455" spans="1:77" ht="16.5" hidden="1" customHeight="1" x14ac:dyDescent="0.25">
      <c r="A455" s="489"/>
      <c r="B455" s="489"/>
      <c r="C455" s="489"/>
      <c r="D455" s="489"/>
      <c r="E455" s="489"/>
      <c r="F455" s="489"/>
      <c r="G455" s="489"/>
      <c r="H455" s="489"/>
      <c r="I455" s="489"/>
      <c r="J455" s="489"/>
      <c r="K455" s="489"/>
      <c r="L455" s="489"/>
      <c r="M455" s="489"/>
      <c r="N455" s="489"/>
      <c r="O455" s="489"/>
      <c r="P455" s="489"/>
      <c r="Q455" s="489"/>
      <c r="R455" s="489"/>
      <c r="S455" s="489"/>
      <c r="T455" s="489"/>
      <c r="U455" s="489"/>
      <c r="V455" s="103"/>
      <c r="W455" s="636"/>
      <c r="X455" s="525"/>
      <c r="Y455" s="103"/>
      <c r="AE455" s="124"/>
      <c r="AF455" s="124"/>
      <c r="AG455" s="124"/>
      <c r="AH455" s="124"/>
      <c r="AI455" s="124"/>
      <c r="AJ455" s="124"/>
      <c r="AK455" s="145"/>
      <c r="AL455" s="145"/>
      <c r="AM455" s="145"/>
      <c r="AN455" s="103"/>
      <c r="AO455" s="103"/>
      <c r="AP455" s="103"/>
      <c r="AQ455" s="103"/>
      <c r="AR455" s="116"/>
      <c r="AS455" s="116"/>
      <c r="AT455" s="325"/>
      <c r="AU455" s="290"/>
      <c r="AV455" s="116"/>
      <c r="AW455" s="103"/>
      <c r="AX455" s="103"/>
      <c r="AY455" s="103"/>
      <c r="AZ455" s="103"/>
      <c r="BA455" s="103"/>
      <c r="BB455" s="103"/>
      <c r="BC455" s="103"/>
      <c r="BD455" s="103"/>
      <c r="BE455" s="103"/>
      <c r="BF455" s="103"/>
      <c r="BG455" s="103"/>
      <c r="BH455" s="103"/>
      <c r="BI455" s="103"/>
      <c r="BJ455" s="103"/>
      <c r="BK455" s="103"/>
      <c r="BL455" s="103"/>
      <c r="BM455" s="103"/>
      <c r="BN455" s="103"/>
      <c r="BO455" s="103"/>
      <c r="BP455" s="103"/>
      <c r="BQ455" s="103"/>
      <c r="BR455" s="103"/>
      <c r="BS455" s="103"/>
      <c r="BT455" s="103"/>
      <c r="BU455" s="103"/>
      <c r="BV455" s="103"/>
      <c r="BW455" s="103"/>
      <c r="BX455" s="103"/>
      <c r="BY455" s="103"/>
    </row>
    <row r="456" spans="1:77" ht="16.5" hidden="1" customHeight="1" thickBot="1" x14ac:dyDescent="0.3">
      <c r="A456" s="490"/>
      <c r="B456" s="490"/>
      <c r="C456" s="490"/>
      <c r="D456" s="490"/>
      <c r="E456" s="490"/>
      <c r="F456" s="490"/>
      <c r="G456" s="490"/>
      <c r="H456" s="490"/>
      <c r="I456" s="490"/>
      <c r="J456" s="490"/>
      <c r="K456" s="490"/>
      <c r="L456" s="490"/>
      <c r="M456" s="490"/>
      <c r="N456" s="490"/>
      <c r="O456" s="490"/>
      <c r="P456" s="490"/>
      <c r="Q456" s="490"/>
      <c r="R456" s="490"/>
      <c r="S456" s="490"/>
      <c r="T456" s="490"/>
      <c r="U456" s="490"/>
      <c r="V456" s="103"/>
      <c r="W456" s="637"/>
      <c r="X456" s="526"/>
      <c r="Y456" s="103"/>
      <c r="AE456" s="124"/>
      <c r="AF456" s="124"/>
      <c r="AG456" s="124"/>
      <c r="AH456" s="124"/>
      <c r="AI456" s="124"/>
      <c r="AJ456" s="124"/>
      <c r="AK456" s="145"/>
      <c r="AL456" s="145"/>
      <c r="AM456" s="145"/>
      <c r="AN456" s="103"/>
      <c r="AO456" s="103"/>
      <c r="AP456" s="103"/>
      <c r="AQ456" s="103"/>
      <c r="AR456" s="116"/>
      <c r="AS456" s="116"/>
      <c r="AT456" s="325"/>
      <c r="AU456" s="290"/>
      <c r="AV456" s="116"/>
      <c r="AW456" s="103"/>
      <c r="AX456" s="103"/>
      <c r="AY456" s="103"/>
      <c r="AZ456" s="103"/>
      <c r="BA456" s="103"/>
      <c r="BB456" s="103"/>
      <c r="BC456" s="103"/>
      <c r="BD456" s="103"/>
      <c r="BE456" s="103"/>
      <c r="BF456" s="103"/>
      <c r="BG456" s="103"/>
      <c r="BH456" s="103"/>
      <c r="BI456" s="103"/>
      <c r="BJ456" s="103"/>
      <c r="BK456" s="103"/>
      <c r="BL456" s="103"/>
      <c r="BM456" s="103"/>
      <c r="BN456" s="103"/>
      <c r="BO456" s="103"/>
      <c r="BP456" s="103"/>
      <c r="BQ456" s="103"/>
      <c r="BR456" s="103"/>
      <c r="BS456" s="103"/>
      <c r="BT456" s="103"/>
      <c r="BU456" s="103"/>
      <c r="BV456" s="103"/>
      <c r="BW456" s="103"/>
      <c r="BX456" s="103"/>
      <c r="BY456" s="103"/>
    </row>
    <row r="457" spans="1:77" ht="16.5" hidden="1" customHeight="1" x14ac:dyDescent="0.25">
      <c r="A457" s="629">
        <v>5</v>
      </c>
      <c r="B457" s="629" t="e">
        <f>IF(Matriz_de_Riesgos!#REF!="Corrupción_O_LA_FT",Matriz_de_Riesgos!#REF!,IF(Matriz_de_Riesgos!#REF!="Gestión","No valorar",""))</f>
        <v>#REF!</v>
      </c>
      <c r="C457" s="629"/>
      <c r="D457" s="629"/>
      <c r="E457" s="629"/>
      <c r="F457" s="629"/>
      <c r="G457" s="629"/>
      <c r="H457" s="629"/>
      <c r="I457" s="629"/>
      <c r="J457" s="629"/>
      <c r="K457" s="629"/>
      <c r="L457" s="629"/>
      <c r="M457" s="629"/>
      <c r="N457" s="629"/>
      <c r="O457" s="629"/>
      <c r="P457" s="629"/>
      <c r="Q457" s="629"/>
      <c r="R457" s="629"/>
      <c r="S457" s="629"/>
      <c r="T457" s="629"/>
      <c r="U457" s="629"/>
      <c r="V457" s="103"/>
      <c r="W457" s="635">
        <f>COUNTIF(C457:U457,"SI")</f>
        <v>0</v>
      </c>
      <c r="X457" s="463" t="str">
        <f>IF(OR(R457="SI",W457&gt;11),"CATASTRÓFICO",IF(W457&gt;5,"MAYOR",IF(W457&gt;0,"MODERADO","")))</f>
        <v/>
      </c>
      <c r="Y457" s="103"/>
      <c r="AE457" s="124"/>
      <c r="AF457" s="124"/>
      <c r="AG457" s="124"/>
      <c r="AH457" s="124"/>
      <c r="AI457" s="124"/>
      <c r="AJ457" s="124"/>
      <c r="AK457" s="145"/>
      <c r="AL457" s="145"/>
      <c r="AM457" s="145"/>
      <c r="AN457" s="103"/>
      <c r="AO457" s="103"/>
      <c r="AP457" s="103"/>
      <c r="AQ457" s="103"/>
      <c r="AR457" s="116"/>
      <c r="AS457" s="116"/>
      <c r="AT457" s="325"/>
      <c r="AU457" s="290"/>
      <c r="AV457" s="116"/>
      <c r="AW457" s="103"/>
      <c r="AX457" s="103"/>
      <c r="AY457" s="103"/>
      <c r="AZ457" s="103"/>
      <c r="BA457" s="103"/>
      <c r="BB457" s="103"/>
      <c r="BC457" s="103"/>
      <c r="BD457" s="103"/>
      <c r="BE457" s="103"/>
      <c r="BF457" s="103"/>
      <c r="BG457" s="103"/>
      <c r="BH457" s="103"/>
      <c r="BI457" s="103"/>
      <c r="BJ457" s="103"/>
      <c r="BK457" s="103"/>
      <c r="BL457" s="103"/>
      <c r="BM457" s="103"/>
      <c r="BN457" s="103"/>
      <c r="BO457" s="103"/>
      <c r="BP457" s="103"/>
      <c r="BQ457" s="103"/>
      <c r="BR457" s="103"/>
      <c r="BS457" s="103"/>
      <c r="BT457" s="103"/>
      <c r="BU457" s="103"/>
      <c r="BV457" s="103"/>
      <c r="BW457" s="103"/>
      <c r="BX457" s="103"/>
      <c r="BY457" s="103"/>
    </row>
    <row r="458" spans="1:77" ht="16.5" hidden="1" customHeight="1" x14ac:dyDescent="0.25">
      <c r="A458" s="489"/>
      <c r="B458" s="489"/>
      <c r="C458" s="489"/>
      <c r="D458" s="489"/>
      <c r="E458" s="489"/>
      <c r="F458" s="489"/>
      <c r="G458" s="489"/>
      <c r="H458" s="489"/>
      <c r="I458" s="489"/>
      <c r="J458" s="489"/>
      <c r="K458" s="489"/>
      <c r="L458" s="489"/>
      <c r="M458" s="489"/>
      <c r="N458" s="489"/>
      <c r="O458" s="489"/>
      <c r="P458" s="489"/>
      <c r="Q458" s="489"/>
      <c r="R458" s="489"/>
      <c r="S458" s="489"/>
      <c r="T458" s="489"/>
      <c r="U458" s="489"/>
      <c r="V458" s="103"/>
      <c r="W458" s="636"/>
      <c r="X458" s="525"/>
      <c r="Y458" s="103"/>
      <c r="AE458" s="124"/>
      <c r="AF458" s="124"/>
      <c r="AG458" s="124"/>
      <c r="AH458" s="124"/>
      <c r="AI458" s="124"/>
      <c r="AJ458" s="124"/>
      <c r="AK458" s="145"/>
      <c r="AL458" s="145"/>
      <c r="AM458" s="145"/>
      <c r="AN458" s="103"/>
      <c r="AO458" s="103"/>
      <c r="AP458" s="103"/>
      <c r="AQ458" s="103"/>
      <c r="AR458" s="116"/>
      <c r="AS458" s="116"/>
      <c r="AT458" s="325"/>
      <c r="AU458" s="290"/>
      <c r="AV458" s="116"/>
      <c r="AW458" s="103"/>
      <c r="AX458" s="103"/>
      <c r="AY458" s="103"/>
      <c r="AZ458" s="103"/>
      <c r="BA458" s="103"/>
      <c r="BB458" s="103"/>
      <c r="BC458" s="103"/>
      <c r="BD458" s="103"/>
      <c r="BE458" s="103"/>
      <c r="BF458" s="103"/>
      <c r="BG458" s="103"/>
      <c r="BH458" s="103"/>
      <c r="BI458" s="103"/>
      <c r="BJ458" s="103"/>
      <c r="BK458" s="103"/>
      <c r="BL458" s="103"/>
      <c r="BM458" s="103"/>
      <c r="BN458" s="103"/>
      <c r="BO458" s="103"/>
      <c r="BP458" s="103"/>
      <c r="BQ458" s="103"/>
      <c r="BR458" s="103"/>
      <c r="BS458" s="103"/>
      <c r="BT458" s="103"/>
      <c r="BU458" s="103"/>
      <c r="BV458" s="103"/>
      <c r="BW458" s="103"/>
      <c r="BX458" s="103"/>
      <c r="BY458" s="103"/>
    </row>
    <row r="459" spans="1:77" ht="16.5" hidden="1" customHeight="1" x14ac:dyDescent="0.25">
      <c r="A459" s="489"/>
      <c r="B459" s="489"/>
      <c r="C459" s="489"/>
      <c r="D459" s="489"/>
      <c r="E459" s="489"/>
      <c r="F459" s="489"/>
      <c r="G459" s="489"/>
      <c r="H459" s="489"/>
      <c r="I459" s="489"/>
      <c r="J459" s="489"/>
      <c r="K459" s="489"/>
      <c r="L459" s="489"/>
      <c r="M459" s="489"/>
      <c r="N459" s="489"/>
      <c r="O459" s="489"/>
      <c r="P459" s="489"/>
      <c r="Q459" s="489"/>
      <c r="R459" s="489"/>
      <c r="S459" s="489"/>
      <c r="T459" s="489"/>
      <c r="U459" s="489"/>
      <c r="V459" s="103"/>
      <c r="W459" s="636"/>
      <c r="X459" s="525"/>
      <c r="Y459" s="103"/>
      <c r="AE459" s="124"/>
      <c r="AF459" s="124"/>
      <c r="AG459" s="124"/>
      <c r="AH459" s="124"/>
      <c r="AI459" s="124"/>
      <c r="AJ459" s="124"/>
      <c r="AK459" s="145"/>
      <c r="AL459" s="145"/>
      <c r="AM459" s="145"/>
      <c r="AN459" s="103"/>
      <c r="AO459" s="103"/>
      <c r="AP459" s="103"/>
      <c r="AQ459" s="103"/>
      <c r="AR459" s="116"/>
      <c r="AS459" s="116"/>
      <c r="AT459" s="325"/>
      <c r="AU459" s="290"/>
      <c r="AV459" s="116"/>
      <c r="AW459" s="103"/>
      <c r="AX459" s="103"/>
      <c r="AY459" s="103"/>
      <c r="AZ459" s="103"/>
      <c r="BA459" s="103"/>
      <c r="BB459" s="103"/>
      <c r="BC459" s="103"/>
      <c r="BD459" s="103"/>
      <c r="BE459" s="103"/>
      <c r="BF459" s="103"/>
      <c r="BG459" s="103"/>
      <c r="BH459" s="103"/>
      <c r="BI459" s="103"/>
      <c r="BJ459" s="103"/>
      <c r="BK459" s="103"/>
      <c r="BL459" s="103"/>
      <c r="BM459" s="103"/>
      <c r="BN459" s="103"/>
      <c r="BO459" s="103"/>
      <c r="BP459" s="103"/>
      <c r="BQ459" s="103"/>
      <c r="BR459" s="103"/>
      <c r="BS459" s="103"/>
      <c r="BT459" s="103"/>
      <c r="BU459" s="103"/>
      <c r="BV459" s="103"/>
      <c r="BW459" s="103"/>
      <c r="BX459" s="103"/>
      <c r="BY459" s="103"/>
    </row>
    <row r="460" spans="1:77" ht="16.5" hidden="1" customHeight="1" x14ac:dyDescent="0.25">
      <c r="A460" s="489"/>
      <c r="B460" s="489"/>
      <c r="C460" s="489"/>
      <c r="D460" s="489"/>
      <c r="E460" s="489"/>
      <c r="F460" s="489"/>
      <c r="G460" s="489"/>
      <c r="H460" s="489"/>
      <c r="I460" s="489"/>
      <c r="J460" s="489"/>
      <c r="K460" s="489"/>
      <c r="L460" s="489"/>
      <c r="M460" s="489"/>
      <c r="N460" s="489"/>
      <c r="O460" s="489"/>
      <c r="P460" s="489"/>
      <c r="Q460" s="489"/>
      <c r="R460" s="489"/>
      <c r="S460" s="489"/>
      <c r="T460" s="489"/>
      <c r="U460" s="489"/>
      <c r="V460" s="103"/>
      <c r="W460" s="636"/>
      <c r="X460" s="525"/>
      <c r="Y460" s="103"/>
      <c r="AE460" s="124"/>
      <c r="AF460" s="124"/>
      <c r="AG460" s="124"/>
      <c r="AH460" s="124"/>
      <c r="AI460" s="124"/>
      <c r="AJ460" s="124"/>
      <c r="AK460" s="145"/>
      <c r="AL460" s="145"/>
      <c r="AM460" s="145"/>
      <c r="AN460" s="103"/>
      <c r="AO460" s="103"/>
      <c r="AP460" s="103"/>
      <c r="AQ460" s="103"/>
      <c r="AR460" s="116"/>
      <c r="AS460" s="116"/>
      <c r="AT460" s="325"/>
      <c r="AU460" s="290"/>
      <c r="AV460" s="116"/>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c r="BQ460" s="103"/>
      <c r="BR460" s="103"/>
      <c r="BS460" s="103"/>
      <c r="BT460" s="103"/>
      <c r="BU460" s="103"/>
      <c r="BV460" s="103"/>
      <c r="BW460" s="103"/>
      <c r="BX460" s="103"/>
      <c r="BY460" s="103"/>
    </row>
    <row r="461" spans="1:77" ht="16.5" hidden="1" customHeight="1" thickBot="1" x14ac:dyDescent="0.3">
      <c r="A461" s="490"/>
      <c r="B461" s="490"/>
      <c r="C461" s="490"/>
      <c r="D461" s="490"/>
      <c r="E461" s="490"/>
      <c r="F461" s="490"/>
      <c r="G461" s="490"/>
      <c r="H461" s="490"/>
      <c r="I461" s="490"/>
      <c r="J461" s="490"/>
      <c r="K461" s="490"/>
      <c r="L461" s="490"/>
      <c r="M461" s="490"/>
      <c r="N461" s="490"/>
      <c r="O461" s="490"/>
      <c r="P461" s="490"/>
      <c r="Q461" s="490"/>
      <c r="R461" s="490"/>
      <c r="S461" s="490"/>
      <c r="T461" s="490"/>
      <c r="U461" s="490"/>
      <c r="V461" s="103"/>
      <c r="W461" s="637"/>
      <c r="X461" s="526"/>
      <c r="Y461" s="103"/>
      <c r="AE461" s="124"/>
      <c r="AF461" s="124"/>
      <c r="AG461" s="124"/>
      <c r="AH461" s="124"/>
      <c r="AI461" s="124"/>
      <c r="AJ461" s="124"/>
      <c r="AK461" s="145"/>
      <c r="AL461" s="145"/>
      <c r="AM461" s="145"/>
      <c r="AN461" s="103"/>
      <c r="AO461" s="103"/>
      <c r="AP461" s="103"/>
      <c r="AQ461" s="103"/>
      <c r="AR461" s="116"/>
      <c r="AS461" s="116"/>
      <c r="AT461" s="325"/>
      <c r="AU461" s="290"/>
      <c r="AV461" s="116"/>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03"/>
      <c r="BV461" s="103"/>
      <c r="BW461" s="103"/>
      <c r="BX461" s="103"/>
      <c r="BY461" s="103"/>
    </row>
    <row r="462" spans="1:77" ht="16.5" hidden="1" customHeight="1" x14ac:dyDescent="0.25">
      <c r="A462" s="629">
        <v>6</v>
      </c>
      <c r="B462" s="638" t="str">
        <f>IF(Matriz_de_Riesgos!N18="Corrupción_O_LA_FT",Matriz_de_Riesgos!I18,IF(Matriz_de_Riesgos!N18="Gestión","No valorar",""))</f>
        <v xml:space="preserve">Afectación económica y reputacional por hallazgos de los entes de control a causa de favorecimiento en la selección de  contratistas motivada por intereses propios o de terceros; así como, por conflictos de interes o impedimentos existentes y no declarados, y no apropiación de valores institucionales de los servidores públicos que laboran en la entidad. </v>
      </c>
      <c r="C462" s="629" t="s">
        <v>203</v>
      </c>
      <c r="D462" s="629" t="s">
        <v>203</v>
      </c>
      <c r="E462" s="629" t="s">
        <v>204</v>
      </c>
      <c r="F462" s="629" t="s">
        <v>204</v>
      </c>
      <c r="G462" s="629" t="s">
        <v>203</v>
      </c>
      <c r="H462" s="629" t="s">
        <v>203</v>
      </c>
      <c r="I462" s="629" t="s">
        <v>204</v>
      </c>
      <c r="J462" s="629" t="s">
        <v>203</v>
      </c>
      <c r="K462" s="629" t="s">
        <v>204</v>
      </c>
      <c r="L462" s="629" t="s">
        <v>203</v>
      </c>
      <c r="M462" s="629" t="s">
        <v>203</v>
      </c>
      <c r="N462" s="629" t="s">
        <v>203</v>
      </c>
      <c r="O462" s="629" t="s">
        <v>203</v>
      </c>
      <c r="P462" s="629" t="s">
        <v>203</v>
      </c>
      <c r="Q462" s="629" t="s">
        <v>203</v>
      </c>
      <c r="R462" s="629" t="s">
        <v>204</v>
      </c>
      <c r="S462" s="629" t="s">
        <v>204</v>
      </c>
      <c r="T462" s="629" t="s">
        <v>204</v>
      </c>
      <c r="U462" s="629" t="s">
        <v>204</v>
      </c>
      <c r="V462" s="103"/>
      <c r="W462" s="635">
        <f>COUNTIF(C462:U462,"SI")</f>
        <v>11</v>
      </c>
      <c r="X462" s="463" t="str">
        <f>IF(OR(R462="SI",W462&gt;11),"CATASTRÓFICO",IF(W462&gt;5,"MAYOR",IF(W462&gt;0,"MODERADO","")))</f>
        <v>MAYOR</v>
      </c>
      <c r="Y462" s="103"/>
      <c r="AE462" s="124"/>
      <c r="AF462" s="124"/>
      <c r="AG462" s="124"/>
      <c r="AH462" s="124"/>
      <c r="AI462" s="124"/>
      <c r="AJ462" s="124"/>
      <c r="AK462" s="145"/>
      <c r="AL462" s="145"/>
      <c r="AM462" s="145"/>
      <c r="AN462" s="103"/>
      <c r="AO462" s="103"/>
      <c r="AP462" s="103"/>
      <c r="AQ462" s="103"/>
      <c r="AR462" s="116"/>
      <c r="AS462" s="116"/>
      <c r="AT462" s="325"/>
      <c r="AU462" s="290"/>
      <c r="AV462" s="116"/>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row>
    <row r="463" spans="1:77" ht="16.5" hidden="1" customHeight="1" x14ac:dyDescent="0.25">
      <c r="A463" s="489"/>
      <c r="B463" s="489"/>
      <c r="C463" s="489"/>
      <c r="D463" s="489"/>
      <c r="E463" s="489"/>
      <c r="F463" s="489"/>
      <c r="G463" s="489"/>
      <c r="H463" s="489"/>
      <c r="I463" s="489"/>
      <c r="J463" s="489"/>
      <c r="K463" s="489"/>
      <c r="L463" s="489"/>
      <c r="M463" s="489"/>
      <c r="N463" s="489"/>
      <c r="O463" s="489"/>
      <c r="P463" s="489"/>
      <c r="Q463" s="489"/>
      <c r="R463" s="489"/>
      <c r="S463" s="489"/>
      <c r="T463" s="489"/>
      <c r="U463" s="489"/>
      <c r="V463" s="103"/>
      <c r="W463" s="636"/>
      <c r="X463" s="525"/>
      <c r="Y463" s="103"/>
      <c r="AE463" s="124"/>
      <c r="AF463" s="124"/>
      <c r="AG463" s="124"/>
      <c r="AH463" s="124"/>
      <c r="AI463" s="124"/>
      <c r="AJ463" s="124"/>
      <c r="AK463" s="145"/>
      <c r="AL463" s="145"/>
      <c r="AM463" s="145"/>
      <c r="AN463" s="103"/>
      <c r="AO463" s="103"/>
      <c r="AP463" s="103"/>
      <c r="AQ463" s="103"/>
      <c r="AR463" s="116"/>
      <c r="AS463" s="116"/>
      <c r="AT463" s="325"/>
      <c r="AU463" s="290"/>
      <c r="AV463" s="116"/>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row>
    <row r="464" spans="1:77" ht="16.5" hidden="1" customHeight="1" x14ac:dyDescent="0.25">
      <c r="A464" s="489"/>
      <c r="B464" s="489"/>
      <c r="C464" s="489"/>
      <c r="D464" s="489"/>
      <c r="E464" s="489"/>
      <c r="F464" s="489"/>
      <c r="G464" s="489"/>
      <c r="H464" s="489"/>
      <c r="I464" s="489"/>
      <c r="J464" s="489"/>
      <c r="K464" s="489"/>
      <c r="L464" s="489"/>
      <c r="M464" s="489"/>
      <c r="N464" s="489"/>
      <c r="O464" s="489"/>
      <c r="P464" s="489"/>
      <c r="Q464" s="489"/>
      <c r="R464" s="489"/>
      <c r="S464" s="489"/>
      <c r="T464" s="489"/>
      <c r="U464" s="489"/>
      <c r="V464" s="103"/>
      <c r="W464" s="636"/>
      <c r="X464" s="525"/>
      <c r="Y464" s="103"/>
      <c r="AE464" s="124"/>
      <c r="AF464" s="124"/>
      <c r="AG464" s="124"/>
      <c r="AH464" s="124"/>
      <c r="AI464" s="124"/>
      <c r="AJ464" s="124"/>
      <c r="AK464" s="145"/>
      <c r="AL464" s="145"/>
      <c r="AM464" s="145"/>
      <c r="AN464" s="103"/>
      <c r="AO464" s="103"/>
      <c r="AP464" s="103"/>
      <c r="AQ464" s="103"/>
      <c r="AR464" s="116"/>
      <c r="AS464" s="116"/>
      <c r="AT464" s="325"/>
      <c r="AU464" s="290"/>
      <c r="AV464" s="116"/>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row>
    <row r="465" spans="1:77" ht="16.5" hidden="1" customHeight="1" x14ac:dyDescent="0.25">
      <c r="A465" s="489"/>
      <c r="B465" s="489"/>
      <c r="C465" s="489"/>
      <c r="D465" s="489"/>
      <c r="E465" s="489"/>
      <c r="F465" s="489"/>
      <c r="G465" s="489"/>
      <c r="H465" s="489"/>
      <c r="I465" s="489"/>
      <c r="J465" s="489"/>
      <c r="K465" s="489"/>
      <c r="L465" s="489"/>
      <c r="M465" s="489"/>
      <c r="N465" s="489"/>
      <c r="O465" s="489"/>
      <c r="P465" s="489"/>
      <c r="Q465" s="489"/>
      <c r="R465" s="489"/>
      <c r="S465" s="489"/>
      <c r="T465" s="489"/>
      <c r="U465" s="489"/>
      <c r="V465" s="103"/>
      <c r="W465" s="636"/>
      <c r="X465" s="525"/>
      <c r="Y465" s="103"/>
      <c r="AE465" s="124"/>
      <c r="AF465" s="124"/>
      <c r="AG465" s="124"/>
      <c r="AH465" s="124"/>
      <c r="AI465" s="124"/>
      <c r="AJ465" s="124"/>
      <c r="AK465" s="145"/>
      <c r="AL465" s="145"/>
      <c r="AM465" s="145"/>
      <c r="AN465" s="103"/>
      <c r="AO465" s="103"/>
      <c r="AP465" s="103"/>
      <c r="AQ465" s="103"/>
      <c r="AR465" s="116"/>
      <c r="AS465" s="116"/>
      <c r="AT465" s="325"/>
      <c r="AU465" s="290"/>
      <c r="AV465" s="116"/>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row>
    <row r="466" spans="1:77" ht="16.5" hidden="1" customHeight="1" thickBot="1" x14ac:dyDescent="0.3">
      <c r="A466" s="490"/>
      <c r="B466" s="490"/>
      <c r="C466" s="490"/>
      <c r="D466" s="490"/>
      <c r="E466" s="490"/>
      <c r="F466" s="490"/>
      <c r="G466" s="490"/>
      <c r="H466" s="490"/>
      <c r="I466" s="490"/>
      <c r="J466" s="490"/>
      <c r="K466" s="490"/>
      <c r="L466" s="490"/>
      <c r="M466" s="490"/>
      <c r="N466" s="490"/>
      <c r="O466" s="490"/>
      <c r="P466" s="490"/>
      <c r="Q466" s="490"/>
      <c r="R466" s="490"/>
      <c r="S466" s="490"/>
      <c r="T466" s="490"/>
      <c r="U466" s="490"/>
      <c r="V466" s="103"/>
      <c r="W466" s="637"/>
      <c r="X466" s="526"/>
      <c r="Y466" s="103"/>
      <c r="AE466" s="124"/>
      <c r="AF466" s="124"/>
      <c r="AG466" s="124"/>
      <c r="AH466" s="124"/>
      <c r="AI466" s="124"/>
      <c r="AJ466" s="124"/>
      <c r="AK466" s="145"/>
      <c r="AL466" s="145"/>
      <c r="AM466" s="145"/>
      <c r="AN466" s="103"/>
      <c r="AO466" s="103"/>
      <c r="AP466" s="103"/>
      <c r="AQ466" s="103"/>
      <c r="AR466" s="116"/>
      <c r="AS466" s="116"/>
      <c r="AT466" s="325"/>
      <c r="AU466" s="290"/>
      <c r="AV466" s="116"/>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row>
    <row r="467" spans="1:77" ht="16.5" hidden="1" customHeight="1" x14ac:dyDescent="0.25">
      <c r="A467" s="629">
        <v>7</v>
      </c>
      <c r="B467" s="638" t="str">
        <f>IF(Matriz_de_Riesgos!N22="Corrupción_O_LA_FT",Matriz_de_Riesgos!I22,IF(Matriz_de_Riesgos!N22="Gestión","No valorar",""))</f>
        <v xml:space="preserve">Afectación económica y reputacional por hallazgos de los entes de control a causa de la aprobación de productos y cumplimiento de obligaciones contractuales sin el lleno de requisitos por parte de la supervisión para favorecer a un tercero; así como, por  conflictos de interés o impedimentos existentes y no declarados, no apropiación de  valores institucionales de los servidores públicos que laboran en la entidad y dádivas por parte de los contratistas. </v>
      </c>
      <c r="C467" s="629" t="s">
        <v>203</v>
      </c>
      <c r="D467" s="629" t="s">
        <v>203</v>
      </c>
      <c r="E467" s="629" t="s">
        <v>204</v>
      </c>
      <c r="F467" s="629" t="s">
        <v>204</v>
      </c>
      <c r="G467" s="629" t="s">
        <v>203</v>
      </c>
      <c r="H467" s="629" t="s">
        <v>203</v>
      </c>
      <c r="I467" s="629" t="s">
        <v>203</v>
      </c>
      <c r="J467" s="629" t="s">
        <v>203</v>
      </c>
      <c r="K467" s="629" t="s">
        <v>204</v>
      </c>
      <c r="L467" s="629" t="s">
        <v>203</v>
      </c>
      <c r="M467" s="629" t="s">
        <v>203</v>
      </c>
      <c r="N467" s="629" t="s">
        <v>203</v>
      </c>
      <c r="O467" s="629" t="s">
        <v>203</v>
      </c>
      <c r="P467" s="629" t="s">
        <v>203</v>
      </c>
      <c r="Q467" s="629" t="s">
        <v>204</v>
      </c>
      <c r="R467" s="629" t="s">
        <v>204</v>
      </c>
      <c r="S467" s="629" t="s">
        <v>204</v>
      </c>
      <c r="T467" s="629" t="s">
        <v>204</v>
      </c>
      <c r="U467" s="629" t="s">
        <v>204</v>
      </c>
      <c r="V467" s="103"/>
      <c r="W467" s="635">
        <f>COUNTIF(C467:U467,"SI")</f>
        <v>11</v>
      </c>
      <c r="X467" s="463" t="str">
        <f>IF(OR(R467="SI",W467&gt;11),"CATASTRÓFICO",IF(W467&gt;5,"MAYOR",IF(W467&gt;0,"MODERADO","")))</f>
        <v>MAYOR</v>
      </c>
      <c r="Y467" s="103"/>
      <c r="AE467" s="124"/>
      <c r="AF467" s="124"/>
      <c r="AG467" s="124"/>
      <c r="AH467" s="124"/>
      <c r="AI467" s="124"/>
      <c r="AJ467" s="124"/>
      <c r="AK467" s="145"/>
      <c r="AL467" s="145"/>
      <c r="AM467" s="145"/>
      <c r="AN467" s="103"/>
      <c r="AO467" s="103"/>
      <c r="AP467" s="103"/>
      <c r="AQ467" s="103"/>
      <c r="AR467" s="116"/>
      <c r="AS467" s="116"/>
      <c r="AT467" s="325"/>
      <c r="AU467" s="290"/>
      <c r="AV467" s="116"/>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c r="BQ467" s="103"/>
      <c r="BR467" s="103"/>
      <c r="BS467" s="103"/>
      <c r="BT467" s="103"/>
      <c r="BU467" s="103"/>
      <c r="BV467" s="103"/>
      <c r="BW467" s="103"/>
      <c r="BX467" s="103"/>
      <c r="BY467" s="103"/>
    </row>
    <row r="468" spans="1:77" ht="16.5" hidden="1" customHeight="1" x14ac:dyDescent="0.25">
      <c r="A468" s="489"/>
      <c r="B468" s="489"/>
      <c r="C468" s="489"/>
      <c r="D468" s="489"/>
      <c r="E468" s="489"/>
      <c r="F468" s="489"/>
      <c r="G468" s="489"/>
      <c r="H468" s="489"/>
      <c r="I468" s="489"/>
      <c r="J468" s="489"/>
      <c r="K468" s="489"/>
      <c r="L468" s="489"/>
      <c r="M468" s="489"/>
      <c r="N468" s="489"/>
      <c r="O468" s="489"/>
      <c r="P468" s="489"/>
      <c r="Q468" s="489"/>
      <c r="R468" s="489"/>
      <c r="S468" s="489"/>
      <c r="T468" s="489"/>
      <c r="U468" s="489"/>
      <c r="V468" s="103"/>
      <c r="W468" s="636"/>
      <c r="X468" s="525"/>
      <c r="Y468" s="103"/>
      <c r="AE468" s="124"/>
      <c r="AF468" s="124"/>
      <c r="AG468" s="124"/>
      <c r="AH468" s="124"/>
      <c r="AI468" s="124"/>
      <c r="AJ468" s="124"/>
      <c r="AK468" s="145"/>
      <c r="AL468" s="145"/>
      <c r="AM468" s="145"/>
      <c r="AN468" s="103"/>
      <c r="AO468" s="103"/>
      <c r="AP468" s="103"/>
      <c r="AQ468" s="103"/>
      <c r="AR468" s="116"/>
      <c r="AS468" s="116"/>
      <c r="AT468" s="325"/>
      <c r="AU468" s="290"/>
      <c r="AV468" s="116"/>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row>
    <row r="469" spans="1:77" ht="16.5" hidden="1" customHeight="1" x14ac:dyDescent="0.25">
      <c r="A469" s="489"/>
      <c r="B469" s="489"/>
      <c r="C469" s="489"/>
      <c r="D469" s="489"/>
      <c r="E469" s="489"/>
      <c r="F469" s="489"/>
      <c r="G469" s="489"/>
      <c r="H469" s="489"/>
      <c r="I469" s="489"/>
      <c r="J469" s="489"/>
      <c r="K469" s="489"/>
      <c r="L469" s="489"/>
      <c r="M469" s="489"/>
      <c r="N469" s="489"/>
      <c r="O469" s="489"/>
      <c r="P469" s="489"/>
      <c r="Q469" s="489"/>
      <c r="R469" s="489"/>
      <c r="S469" s="489"/>
      <c r="T469" s="489"/>
      <c r="U469" s="489"/>
      <c r="V469" s="103"/>
      <c r="W469" s="636"/>
      <c r="X469" s="525"/>
      <c r="Y469" s="103"/>
      <c r="AE469" s="124"/>
      <c r="AF469" s="124"/>
      <c r="AG469" s="124"/>
      <c r="AH469" s="124"/>
      <c r="AI469" s="124"/>
      <c r="AJ469" s="124"/>
      <c r="AK469" s="145"/>
      <c r="AL469" s="145"/>
      <c r="AM469" s="145"/>
      <c r="AN469" s="103"/>
      <c r="AO469" s="103"/>
      <c r="AP469" s="103"/>
      <c r="AQ469" s="103"/>
      <c r="AR469" s="116"/>
      <c r="AS469" s="116"/>
      <c r="AT469" s="325"/>
      <c r="AU469" s="290"/>
      <c r="AV469" s="116"/>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03"/>
      <c r="BV469" s="103"/>
      <c r="BW469" s="103"/>
      <c r="BX469" s="103"/>
      <c r="BY469" s="103"/>
    </row>
    <row r="470" spans="1:77" ht="16.5" hidden="1" customHeight="1" x14ac:dyDescent="0.25">
      <c r="A470" s="489"/>
      <c r="B470" s="489"/>
      <c r="C470" s="489"/>
      <c r="D470" s="489"/>
      <c r="E470" s="489"/>
      <c r="F470" s="489"/>
      <c r="G470" s="489"/>
      <c r="H470" s="489"/>
      <c r="I470" s="489"/>
      <c r="J470" s="489"/>
      <c r="K470" s="489"/>
      <c r="L470" s="489"/>
      <c r="M470" s="489"/>
      <c r="N470" s="489"/>
      <c r="O470" s="489"/>
      <c r="P470" s="489"/>
      <c r="Q470" s="489"/>
      <c r="R470" s="489"/>
      <c r="S470" s="489"/>
      <c r="T470" s="489"/>
      <c r="U470" s="489"/>
      <c r="V470" s="103"/>
      <c r="W470" s="636"/>
      <c r="X470" s="525"/>
      <c r="Y470" s="103"/>
      <c r="AE470" s="124"/>
      <c r="AF470" s="124"/>
      <c r="AG470" s="124"/>
      <c r="AH470" s="124"/>
      <c r="AI470" s="124"/>
      <c r="AJ470" s="124"/>
      <c r="AK470" s="145"/>
      <c r="AL470" s="145"/>
      <c r="AM470" s="145"/>
      <c r="AN470" s="103"/>
      <c r="AO470" s="103"/>
      <c r="AP470" s="103"/>
      <c r="AQ470" s="103"/>
      <c r="AR470" s="116"/>
      <c r="AS470" s="116"/>
      <c r="AT470" s="325"/>
      <c r="AU470" s="290"/>
      <c r="AV470" s="116"/>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row>
    <row r="471" spans="1:77" ht="16.5" hidden="1" customHeight="1" thickBot="1" x14ac:dyDescent="0.3">
      <c r="A471" s="490"/>
      <c r="B471" s="490"/>
      <c r="C471" s="490"/>
      <c r="D471" s="490"/>
      <c r="E471" s="490"/>
      <c r="F471" s="490"/>
      <c r="G471" s="490"/>
      <c r="H471" s="490"/>
      <c r="I471" s="490"/>
      <c r="J471" s="490"/>
      <c r="K471" s="490"/>
      <c r="L471" s="490"/>
      <c r="M471" s="490"/>
      <c r="N471" s="490"/>
      <c r="O471" s="490"/>
      <c r="P471" s="490"/>
      <c r="Q471" s="490"/>
      <c r="R471" s="490"/>
      <c r="S471" s="490"/>
      <c r="T471" s="490"/>
      <c r="U471" s="490"/>
      <c r="V471" s="103"/>
      <c r="W471" s="637"/>
      <c r="X471" s="526"/>
      <c r="Y471" s="103"/>
      <c r="AE471" s="124"/>
      <c r="AF471" s="124"/>
      <c r="AG471" s="124"/>
      <c r="AH471" s="124"/>
      <c r="AI471" s="124"/>
      <c r="AJ471" s="124"/>
      <c r="AK471" s="145"/>
      <c r="AL471" s="145"/>
      <c r="AM471" s="145"/>
      <c r="AN471" s="103"/>
      <c r="AO471" s="103"/>
      <c r="AP471" s="103"/>
      <c r="AQ471" s="103"/>
      <c r="AR471" s="116"/>
      <c r="AS471" s="116"/>
      <c r="AT471" s="325"/>
      <c r="AU471" s="290"/>
      <c r="AV471" s="116"/>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row>
    <row r="472" spans="1:77" ht="16.5" hidden="1" customHeight="1" x14ac:dyDescent="0.25">
      <c r="A472" s="629">
        <v>8</v>
      </c>
      <c r="B472" s="638" t="str">
        <f>IF(Matriz_de_Riesgos!N25="Corrupción_O_LA_FT",Matriz_de_Riesgos!I25,IF(Matriz_de_Riesgos!N25="Gestión","No valorar",""))</f>
        <v xml:space="preserve">Afectación económica y reputacional por hallazgos de los entes de control a causa de la materialización de conflicto de interés  o impedimento  de los miembros  del comité de conciliación; así como, por tener un interés particular no declarado ni que sea recusado por el comité. </v>
      </c>
      <c r="C472" s="629" t="s">
        <v>203</v>
      </c>
      <c r="D472" s="629" t="s">
        <v>203</v>
      </c>
      <c r="E472" s="629" t="s">
        <v>203</v>
      </c>
      <c r="F472" s="629" t="s">
        <v>203</v>
      </c>
      <c r="G472" s="629" t="s">
        <v>203</v>
      </c>
      <c r="H472" s="629" t="s">
        <v>203</v>
      </c>
      <c r="I472" s="629" t="s">
        <v>203</v>
      </c>
      <c r="J472" s="629" t="s">
        <v>203</v>
      </c>
      <c r="K472" s="629" t="s">
        <v>203</v>
      </c>
      <c r="L472" s="629" t="s">
        <v>203</v>
      </c>
      <c r="M472" s="629" t="s">
        <v>203</v>
      </c>
      <c r="N472" s="629" t="s">
        <v>203</v>
      </c>
      <c r="O472" s="629" t="s">
        <v>203</v>
      </c>
      <c r="P472" s="629" t="s">
        <v>203</v>
      </c>
      <c r="Q472" s="629" t="s">
        <v>203</v>
      </c>
      <c r="R472" s="629" t="s">
        <v>204</v>
      </c>
      <c r="S472" s="629" t="s">
        <v>203</v>
      </c>
      <c r="T472" s="629" t="s">
        <v>203</v>
      </c>
      <c r="U472" s="629" t="s">
        <v>204</v>
      </c>
      <c r="V472" s="103"/>
      <c r="W472" s="635">
        <f>COUNTIF(C472:U472,"SI")</f>
        <v>17</v>
      </c>
      <c r="X472" s="463" t="str">
        <f>IF(OR(R472="SI",W472&gt;11),"CATASTRÓFICO",IF(W472&gt;5,"MAYOR",IF(W472&gt;0,"MODERADO","")))</f>
        <v>CATASTRÓFICO</v>
      </c>
      <c r="Y472" s="103"/>
      <c r="AE472" s="124"/>
      <c r="AF472" s="124"/>
      <c r="AG472" s="124"/>
      <c r="AH472" s="124"/>
      <c r="AI472" s="124"/>
      <c r="AJ472" s="124"/>
      <c r="AK472" s="145"/>
      <c r="AL472" s="145"/>
      <c r="AM472" s="145"/>
      <c r="AN472" s="103"/>
      <c r="AO472" s="103"/>
      <c r="AP472" s="103"/>
      <c r="AQ472" s="103"/>
      <c r="AR472" s="116"/>
      <c r="AS472" s="116"/>
      <c r="AT472" s="325"/>
      <c r="AU472" s="290"/>
      <c r="AV472" s="116"/>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row>
    <row r="473" spans="1:77" ht="16.5" hidden="1" customHeight="1" x14ac:dyDescent="0.25">
      <c r="A473" s="489"/>
      <c r="B473" s="489"/>
      <c r="C473" s="489"/>
      <c r="D473" s="489"/>
      <c r="E473" s="489"/>
      <c r="F473" s="489"/>
      <c r="G473" s="489"/>
      <c r="H473" s="489"/>
      <c r="I473" s="489"/>
      <c r="J473" s="489"/>
      <c r="K473" s="489"/>
      <c r="L473" s="489"/>
      <c r="M473" s="489"/>
      <c r="N473" s="489"/>
      <c r="O473" s="489"/>
      <c r="P473" s="489"/>
      <c r="Q473" s="489"/>
      <c r="R473" s="489"/>
      <c r="S473" s="489"/>
      <c r="T473" s="489"/>
      <c r="U473" s="489"/>
      <c r="V473" s="103"/>
      <c r="W473" s="636"/>
      <c r="X473" s="525"/>
      <c r="Y473" s="103"/>
      <c r="AE473" s="124"/>
      <c r="AF473" s="124"/>
      <c r="AG473" s="124"/>
      <c r="AH473" s="124"/>
      <c r="AI473" s="124"/>
      <c r="AJ473" s="124"/>
      <c r="AK473" s="145"/>
      <c r="AL473" s="145"/>
      <c r="AM473" s="145"/>
      <c r="AN473" s="103"/>
      <c r="AO473" s="103"/>
      <c r="AP473" s="103"/>
      <c r="AQ473" s="103"/>
      <c r="AR473" s="116"/>
      <c r="AS473" s="116"/>
      <c r="AT473" s="325"/>
      <c r="AU473" s="290"/>
      <c r="AV473" s="116"/>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row>
    <row r="474" spans="1:77" ht="16.5" hidden="1" customHeight="1" x14ac:dyDescent="0.25">
      <c r="A474" s="489"/>
      <c r="B474" s="489"/>
      <c r="C474" s="489"/>
      <c r="D474" s="489"/>
      <c r="E474" s="489"/>
      <c r="F474" s="489"/>
      <c r="G474" s="489"/>
      <c r="H474" s="489"/>
      <c r="I474" s="489"/>
      <c r="J474" s="489"/>
      <c r="K474" s="489"/>
      <c r="L474" s="489"/>
      <c r="M474" s="489"/>
      <c r="N474" s="489"/>
      <c r="O474" s="489"/>
      <c r="P474" s="489"/>
      <c r="Q474" s="489"/>
      <c r="R474" s="489"/>
      <c r="S474" s="489"/>
      <c r="T474" s="489"/>
      <c r="U474" s="489"/>
      <c r="V474" s="103"/>
      <c r="W474" s="636"/>
      <c r="X474" s="525"/>
      <c r="Y474" s="103"/>
      <c r="AE474" s="124"/>
      <c r="AF474" s="124"/>
      <c r="AG474" s="124"/>
      <c r="AH474" s="124"/>
      <c r="AI474" s="124"/>
      <c r="AJ474" s="124"/>
      <c r="AK474" s="145"/>
      <c r="AL474" s="145"/>
      <c r="AM474" s="145"/>
      <c r="AN474" s="103"/>
      <c r="AO474" s="103"/>
      <c r="AP474" s="103"/>
      <c r="AQ474" s="103"/>
      <c r="AR474" s="116"/>
      <c r="AS474" s="116"/>
      <c r="AT474" s="325"/>
      <c r="AU474" s="290"/>
      <c r="AV474" s="116"/>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row>
    <row r="475" spans="1:77" ht="16.5" hidden="1" customHeight="1" x14ac:dyDescent="0.25">
      <c r="A475" s="489"/>
      <c r="B475" s="489"/>
      <c r="C475" s="489"/>
      <c r="D475" s="489"/>
      <c r="E475" s="489"/>
      <c r="F475" s="489"/>
      <c r="G475" s="489"/>
      <c r="H475" s="489"/>
      <c r="I475" s="489"/>
      <c r="J475" s="489"/>
      <c r="K475" s="489"/>
      <c r="L475" s="489"/>
      <c r="M475" s="489"/>
      <c r="N475" s="489"/>
      <c r="O475" s="489"/>
      <c r="P475" s="489"/>
      <c r="Q475" s="489"/>
      <c r="R475" s="489"/>
      <c r="S475" s="489"/>
      <c r="T475" s="489"/>
      <c r="U475" s="489"/>
      <c r="V475" s="103"/>
      <c r="W475" s="636"/>
      <c r="X475" s="525"/>
      <c r="Y475" s="103"/>
      <c r="AE475" s="124"/>
      <c r="AF475" s="124"/>
      <c r="AG475" s="124"/>
      <c r="AH475" s="124"/>
      <c r="AI475" s="124"/>
      <c r="AJ475" s="124"/>
      <c r="AK475" s="145"/>
      <c r="AL475" s="145"/>
      <c r="AM475" s="145"/>
      <c r="AN475" s="103"/>
      <c r="AO475" s="103"/>
      <c r="AP475" s="103"/>
      <c r="AQ475" s="103"/>
      <c r="AR475" s="116"/>
      <c r="AS475" s="116"/>
      <c r="AT475" s="325"/>
      <c r="AU475" s="290"/>
      <c r="AV475" s="116"/>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row>
    <row r="476" spans="1:77" ht="129.75" hidden="1" customHeight="1" thickBot="1" x14ac:dyDescent="0.3">
      <c r="A476" s="490"/>
      <c r="B476" s="490"/>
      <c r="C476" s="490"/>
      <c r="D476" s="490"/>
      <c r="E476" s="490"/>
      <c r="F476" s="490"/>
      <c r="G476" s="490"/>
      <c r="H476" s="490"/>
      <c r="I476" s="490"/>
      <c r="J476" s="490"/>
      <c r="K476" s="490"/>
      <c r="L476" s="490"/>
      <c r="M476" s="490"/>
      <c r="N476" s="490"/>
      <c r="O476" s="490"/>
      <c r="P476" s="490"/>
      <c r="Q476" s="490"/>
      <c r="R476" s="490"/>
      <c r="S476" s="490"/>
      <c r="T476" s="490"/>
      <c r="U476" s="490"/>
      <c r="V476" s="103"/>
      <c r="W476" s="637"/>
      <c r="X476" s="526"/>
      <c r="Y476" s="103"/>
      <c r="AE476" s="124"/>
      <c r="AF476" s="124"/>
      <c r="AG476" s="124"/>
      <c r="AH476" s="124"/>
      <c r="AI476" s="124"/>
      <c r="AJ476" s="124"/>
      <c r="AK476" s="145"/>
      <c r="AL476" s="145"/>
      <c r="AM476" s="145"/>
      <c r="AN476" s="103"/>
      <c r="AO476" s="103"/>
      <c r="AP476" s="103"/>
      <c r="AQ476" s="103"/>
      <c r="AR476" s="116"/>
      <c r="AS476" s="116"/>
      <c r="AT476" s="325"/>
      <c r="AU476" s="290"/>
      <c r="AV476" s="116"/>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row>
    <row r="477" spans="1:77" ht="16.5" hidden="1" customHeight="1" x14ac:dyDescent="0.25">
      <c r="A477" s="629">
        <v>9</v>
      </c>
      <c r="B477" s="638" t="str">
        <f>IF(Matriz_de_Riesgos!N26="Corrupción_O_LA_FT",Matriz_de_Riesgos!I26,IF(Matriz_de_Riesgos!N26="Gestión","No valorar",""))</f>
        <v xml:space="preserve">Afectación económica y reputacional por incumplimientos normativos a causa de trámite indebido de quejas, informes, denuncias y procesos disciplinarios en beneficio de un tercero; asi como, a la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477" s="629" t="s">
        <v>203</v>
      </c>
      <c r="D477" s="629" t="s">
        <v>203</v>
      </c>
      <c r="E477" s="629" t="s">
        <v>204</v>
      </c>
      <c r="F477" s="629" t="s">
        <v>204</v>
      </c>
      <c r="G477" s="629" t="s">
        <v>203</v>
      </c>
      <c r="H477" s="629" t="s">
        <v>204</v>
      </c>
      <c r="I477" s="629" t="s">
        <v>204</v>
      </c>
      <c r="J477" s="629" t="s">
        <v>204</v>
      </c>
      <c r="K477" s="629" t="s">
        <v>203</v>
      </c>
      <c r="L477" s="629" t="s">
        <v>203</v>
      </c>
      <c r="M477" s="629" t="s">
        <v>203</v>
      </c>
      <c r="N477" s="629" t="s">
        <v>203</v>
      </c>
      <c r="O477" s="629" t="s">
        <v>204</v>
      </c>
      <c r="P477" s="629" t="s">
        <v>203</v>
      </c>
      <c r="Q477" s="629" t="s">
        <v>204</v>
      </c>
      <c r="R477" s="629" t="s">
        <v>204</v>
      </c>
      <c r="S477" s="629" t="s">
        <v>204</v>
      </c>
      <c r="T477" s="629" t="s">
        <v>204</v>
      </c>
      <c r="U477" s="629" t="s">
        <v>204</v>
      </c>
      <c r="V477" s="103"/>
      <c r="W477" s="635">
        <f>COUNTIF(C477:U477,"SI")</f>
        <v>8</v>
      </c>
      <c r="X477" s="463" t="str">
        <f>IF(OR(R477="SI",W477&gt;11),"CATASTRÓFICO",IF(W477&gt;5,"MAYOR",IF(W477&gt;0,"MODERADO","")))</f>
        <v>MAYOR</v>
      </c>
      <c r="Y477" s="103"/>
      <c r="AE477" s="124"/>
      <c r="AF477" s="124"/>
      <c r="AG477" s="124"/>
      <c r="AH477" s="124"/>
      <c r="AI477" s="124"/>
      <c r="AJ477" s="124"/>
      <c r="AK477" s="145"/>
      <c r="AL477" s="145"/>
      <c r="AM477" s="145"/>
      <c r="AN477" s="103"/>
      <c r="AO477" s="103"/>
      <c r="AP477" s="103"/>
      <c r="AQ477" s="103"/>
      <c r="AR477" s="116"/>
      <c r="AS477" s="116"/>
      <c r="AT477" s="325"/>
      <c r="AU477" s="290"/>
      <c r="AV477" s="116"/>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row>
    <row r="478" spans="1:77" ht="16.5" hidden="1" customHeight="1" x14ac:dyDescent="0.25">
      <c r="A478" s="489"/>
      <c r="B478" s="489"/>
      <c r="C478" s="489"/>
      <c r="D478" s="489"/>
      <c r="E478" s="489"/>
      <c r="F478" s="489"/>
      <c r="G478" s="489"/>
      <c r="H478" s="489"/>
      <c r="I478" s="489"/>
      <c r="J478" s="489"/>
      <c r="K478" s="489"/>
      <c r="L478" s="489"/>
      <c r="M478" s="489"/>
      <c r="N478" s="489"/>
      <c r="O478" s="489"/>
      <c r="P478" s="489"/>
      <c r="Q478" s="489"/>
      <c r="R478" s="489"/>
      <c r="S478" s="489"/>
      <c r="T478" s="489"/>
      <c r="U478" s="489"/>
      <c r="V478" s="103"/>
      <c r="W478" s="636"/>
      <c r="X478" s="525"/>
      <c r="Y478" s="103"/>
      <c r="AE478" s="124"/>
      <c r="AF478" s="124"/>
      <c r="AG478" s="124"/>
      <c r="AH478" s="124"/>
      <c r="AI478" s="124"/>
      <c r="AJ478" s="124"/>
      <c r="AK478" s="145"/>
      <c r="AL478" s="145"/>
      <c r="AM478" s="145"/>
      <c r="AN478" s="103"/>
      <c r="AO478" s="103"/>
      <c r="AP478" s="103"/>
      <c r="AQ478" s="103"/>
      <c r="AR478" s="116"/>
      <c r="AS478" s="116"/>
      <c r="AT478" s="325"/>
      <c r="AU478" s="290"/>
      <c r="AV478" s="116"/>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row>
    <row r="479" spans="1:77" ht="16.5" hidden="1" customHeight="1" x14ac:dyDescent="0.25">
      <c r="A479" s="489"/>
      <c r="B479" s="489"/>
      <c r="C479" s="489"/>
      <c r="D479" s="489"/>
      <c r="E479" s="489"/>
      <c r="F479" s="489"/>
      <c r="G479" s="489"/>
      <c r="H479" s="489"/>
      <c r="I479" s="489"/>
      <c r="J479" s="489"/>
      <c r="K479" s="489"/>
      <c r="L479" s="489"/>
      <c r="M479" s="489"/>
      <c r="N479" s="489"/>
      <c r="O479" s="489"/>
      <c r="P479" s="489"/>
      <c r="Q479" s="489"/>
      <c r="R479" s="489"/>
      <c r="S479" s="489"/>
      <c r="T479" s="489"/>
      <c r="U479" s="489"/>
      <c r="V479" s="103"/>
      <c r="W479" s="636"/>
      <c r="X479" s="525"/>
      <c r="Y479" s="103"/>
      <c r="AE479" s="124"/>
      <c r="AF479" s="124"/>
      <c r="AG479" s="124"/>
      <c r="AH479" s="124"/>
      <c r="AI479" s="124"/>
      <c r="AJ479" s="124"/>
      <c r="AK479" s="145"/>
      <c r="AL479" s="145"/>
      <c r="AM479" s="145"/>
      <c r="AN479" s="103"/>
      <c r="AO479" s="103"/>
      <c r="AP479" s="103"/>
      <c r="AQ479" s="103"/>
      <c r="AR479" s="116"/>
      <c r="AS479" s="116"/>
      <c r="AT479" s="325"/>
      <c r="AU479" s="290"/>
      <c r="AV479" s="116"/>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row>
    <row r="480" spans="1:77" ht="16.5" hidden="1" customHeight="1" x14ac:dyDescent="0.25">
      <c r="A480" s="489"/>
      <c r="B480" s="489"/>
      <c r="C480" s="489"/>
      <c r="D480" s="489"/>
      <c r="E480" s="489"/>
      <c r="F480" s="489"/>
      <c r="G480" s="489"/>
      <c r="H480" s="489"/>
      <c r="I480" s="489"/>
      <c r="J480" s="489"/>
      <c r="K480" s="489"/>
      <c r="L480" s="489"/>
      <c r="M480" s="489"/>
      <c r="N480" s="489"/>
      <c r="O480" s="489"/>
      <c r="P480" s="489"/>
      <c r="Q480" s="489"/>
      <c r="R480" s="489"/>
      <c r="S480" s="489"/>
      <c r="T480" s="489"/>
      <c r="U480" s="489"/>
      <c r="V480" s="103"/>
      <c r="W480" s="636"/>
      <c r="X480" s="525"/>
      <c r="Y480" s="103"/>
      <c r="AE480" s="124"/>
      <c r="AF480" s="124"/>
      <c r="AG480" s="124"/>
      <c r="AH480" s="124"/>
      <c r="AI480" s="124"/>
      <c r="AJ480" s="124"/>
      <c r="AK480" s="145"/>
      <c r="AL480" s="145"/>
      <c r="AM480" s="145"/>
      <c r="AN480" s="103"/>
      <c r="AO480" s="103"/>
      <c r="AP480" s="103"/>
      <c r="AQ480" s="103"/>
      <c r="AR480" s="116"/>
      <c r="AS480" s="116"/>
      <c r="AT480" s="325"/>
      <c r="AU480" s="290"/>
      <c r="AV480" s="116"/>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row>
    <row r="481" spans="1:77" ht="16.5" hidden="1" customHeight="1" thickBot="1" x14ac:dyDescent="0.3">
      <c r="A481" s="490"/>
      <c r="B481" s="490"/>
      <c r="C481" s="490"/>
      <c r="D481" s="490"/>
      <c r="E481" s="490"/>
      <c r="F481" s="490"/>
      <c r="G481" s="490"/>
      <c r="H481" s="490"/>
      <c r="I481" s="490"/>
      <c r="J481" s="490"/>
      <c r="K481" s="490"/>
      <c r="L481" s="490"/>
      <c r="M481" s="490"/>
      <c r="N481" s="490"/>
      <c r="O481" s="490"/>
      <c r="P481" s="490"/>
      <c r="Q481" s="490"/>
      <c r="R481" s="490"/>
      <c r="S481" s="490"/>
      <c r="T481" s="490"/>
      <c r="U481" s="490"/>
      <c r="V481" s="103"/>
      <c r="W481" s="637"/>
      <c r="X481" s="526"/>
      <c r="Y481" s="103"/>
      <c r="AE481" s="124"/>
      <c r="AF481" s="124"/>
      <c r="AG481" s="124"/>
      <c r="AH481" s="124"/>
      <c r="AI481" s="124"/>
      <c r="AJ481" s="124"/>
      <c r="AK481" s="145"/>
      <c r="AL481" s="145"/>
      <c r="AM481" s="145"/>
      <c r="AN481" s="103"/>
      <c r="AO481" s="103"/>
      <c r="AP481" s="103"/>
      <c r="AQ481" s="103"/>
      <c r="AR481" s="116"/>
      <c r="AS481" s="116"/>
      <c r="AT481" s="325"/>
      <c r="AU481" s="290"/>
      <c r="AV481" s="116"/>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row>
    <row r="482" spans="1:77" ht="16.5" hidden="1" customHeight="1" x14ac:dyDescent="0.25">
      <c r="A482" s="629">
        <v>10</v>
      </c>
      <c r="B482" s="638" t="e">
        <f>IF(Matriz_de_Riesgos!#REF!="Corrupción_O_LA_FT",Matriz_de_Riesgos!#REF!,IF(Matriz_de_Riesgos!#REF!="Gestión","No valorar",""))</f>
        <v>#REF!</v>
      </c>
      <c r="C482" s="629" t="s">
        <v>203</v>
      </c>
      <c r="D482" s="629" t="s">
        <v>203</v>
      </c>
      <c r="E482" s="629" t="s">
        <v>204</v>
      </c>
      <c r="F482" s="629" t="s">
        <v>204</v>
      </c>
      <c r="G482" s="629" t="s">
        <v>203</v>
      </c>
      <c r="H482" s="629" t="s">
        <v>204</v>
      </c>
      <c r="I482" s="629" t="s">
        <v>204</v>
      </c>
      <c r="J482" s="629" t="s">
        <v>204</v>
      </c>
      <c r="K482" s="629" t="s">
        <v>204</v>
      </c>
      <c r="L482" s="629" t="s">
        <v>203</v>
      </c>
      <c r="M482" s="629" t="s">
        <v>203</v>
      </c>
      <c r="N482" s="629" t="s">
        <v>203</v>
      </c>
      <c r="O482" s="629" t="s">
        <v>204</v>
      </c>
      <c r="P482" s="629" t="s">
        <v>203</v>
      </c>
      <c r="Q482" s="629" t="s">
        <v>203</v>
      </c>
      <c r="R482" s="629" t="s">
        <v>204</v>
      </c>
      <c r="S482" s="629" t="s">
        <v>204</v>
      </c>
      <c r="T482" s="629" t="s">
        <v>204</v>
      </c>
      <c r="U482" s="629" t="s">
        <v>204</v>
      </c>
      <c r="V482" s="103"/>
      <c r="W482" s="635">
        <f>COUNTIF(C482:U482,"SI")</f>
        <v>8</v>
      </c>
      <c r="X482" s="463" t="str">
        <f>IF(OR(R482="SI",W482&gt;11),"CATASTRÓFICO",IF(W482&gt;5,"MAYOR",IF(W482&gt;0,"MODERADO","")))</f>
        <v>MAYOR</v>
      </c>
      <c r="Y482" s="103"/>
      <c r="AE482" s="124"/>
      <c r="AF482" s="124"/>
      <c r="AG482" s="124"/>
      <c r="AH482" s="124"/>
      <c r="AI482" s="124"/>
      <c r="AJ482" s="124"/>
      <c r="AK482" s="145"/>
      <c r="AL482" s="145"/>
      <c r="AM482" s="145"/>
      <c r="AN482" s="103"/>
      <c r="AO482" s="103"/>
      <c r="AP482" s="103"/>
      <c r="AQ482" s="103"/>
      <c r="AR482" s="116"/>
      <c r="AS482" s="116"/>
      <c r="AT482" s="325"/>
      <c r="AU482" s="290"/>
      <c r="AV482" s="116"/>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row>
    <row r="483" spans="1:77" ht="16.5" hidden="1" customHeight="1" x14ac:dyDescent="0.25">
      <c r="A483" s="489"/>
      <c r="B483" s="489"/>
      <c r="C483" s="489"/>
      <c r="D483" s="489"/>
      <c r="E483" s="489"/>
      <c r="F483" s="489"/>
      <c r="G483" s="489"/>
      <c r="H483" s="489"/>
      <c r="I483" s="489"/>
      <c r="J483" s="489"/>
      <c r="K483" s="489"/>
      <c r="L483" s="489"/>
      <c r="M483" s="489"/>
      <c r="N483" s="489"/>
      <c r="O483" s="489"/>
      <c r="P483" s="489"/>
      <c r="Q483" s="489"/>
      <c r="R483" s="489"/>
      <c r="S483" s="489"/>
      <c r="T483" s="489"/>
      <c r="U483" s="489"/>
      <c r="V483" s="103"/>
      <c r="W483" s="636"/>
      <c r="X483" s="525"/>
      <c r="Y483" s="103"/>
      <c r="AE483" s="124"/>
      <c r="AF483" s="124"/>
      <c r="AG483" s="124"/>
      <c r="AH483" s="124"/>
      <c r="AI483" s="124"/>
      <c r="AJ483" s="124"/>
      <c r="AK483" s="145"/>
      <c r="AL483" s="145"/>
      <c r="AM483" s="145"/>
      <c r="AN483" s="103"/>
      <c r="AO483" s="103"/>
      <c r="AP483" s="103"/>
      <c r="AQ483" s="103"/>
      <c r="AR483" s="116"/>
      <c r="AS483" s="116"/>
      <c r="AT483" s="325"/>
      <c r="AU483" s="290"/>
      <c r="AV483" s="116"/>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row>
    <row r="484" spans="1:77" ht="16.5" hidden="1" customHeight="1" x14ac:dyDescent="0.25">
      <c r="A484" s="489"/>
      <c r="B484" s="489"/>
      <c r="C484" s="489"/>
      <c r="D484" s="489"/>
      <c r="E484" s="489"/>
      <c r="F484" s="489"/>
      <c r="G484" s="489"/>
      <c r="H484" s="489"/>
      <c r="I484" s="489"/>
      <c r="J484" s="489"/>
      <c r="K484" s="489"/>
      <c r="L484" s="489"/>
      <c r="M484" s="489"/>
      <c r="N484" s="489"/>
      <c r="O484" s="489"/>
      <c r="P484" s="489"/>
      <c r="Q484" s="489"/>
      <c r="R484" s="489"/>
      <c r="S484" s="489"/>
      <c r="T484" s="489"/>
      <c r="U484" s="489"/>
      <c r="V484" s="103"/>
      <c r="W484" s="636"/>
      <c r="X484" s="525"/>
      <c r="Y484" s="103"/>
      <c r="AE484" s="124"/>
      <c r="AF484" s="124"/>
      <c r="AG484" s="124"/>
      <c r="AH484" s="124"/>
      <c r="AI484" s="124"/>
      <c r="AJ484" s="124"/>
      <c r="AK484" s="145"/>
      <c r="AL484" s="145"/>
      <c r="AM484" s="145"/>
      <c r="AN484" s="103"/>
      <c r="AO484" s="103"/>
      <c r="AP484" s="103"/>
      <c r="AQ484" s="103"/>
      <c r="AR484" s="116"/>
      <c r="AS484" s="116"/>
      <c r="AT484" s="325"/>
      <c r="AU484" s="290"/>
      <c r="AV484" s="116"/>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row>
    <row r="485" spans="1:77" ht="16.5" hidden="1" customHeight="1" x14ac:dyDescent="0.25">
      <c r="A485" s="489"/>
      <c r="B485" s="489"/>
      <c r="C485" s="489"/>
      <c r="D485" s="489"/>
      <c r="E485" s="489"/>
      <c r="F485" s="489"/>
      <c r="G485" s="489"/>
      <c r="H485" s="489"/>
      <c r="I485" s="489"/>
      <c r="J485" s="489"/>
      <c r="K485" s="489"/>
      <c r="L485" s="489"/>
      <c r="M485" s="489"/>
      <c r="N485" s="489"/>
      <c r="O485" s="489"/>
      <c r="P485" s="489"/>
      <c r="Q485" s="489"/>
      <c r="R485" s="489"/>
      <c r="S485" s="489"/>
      <c r="T485" s="489"/>
      <c r="U485" s="489"/>
      <c r="V485" s="103"/>
      <c r="W485" s="636"/>
      <c r="X485" s="525"/>
      <c r="Y485" s="103"/>
      <c r="AE485" s="124"/>
      <c r="AF485" s="124"/>
      <c r="AG485" s="124"/>
      <c r="AH485" s="124"/>
      <c r="AI485" s="124"/>
      <c r="AJ485" s="124"/>
      <c r="AK485" s="145"/>
      <c r="AL485" s="145"/>
      <c r="AM485" s="145"/>
      <c r="AN485" s="103"/>
      <c r="AO485" s="103"/>
      <c r="AP485" s="103"/>
      <c r="AQ485" s="103"/>
      <c r="AR485" s="116"/>
      <c r="AS485" s="116"/>
      <c r="AT485" s="325"/>
      <c r="AU485" s="290"/>
      <c r="AV485" s="116"/>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row>
    <row r="486" spans="1:77" ht="16.5" hidden="1" customHeight="1" thickBot="1" x14ac:dyDescent="0.3">
      <c r="A486" s="490"/>
      <c r="B486" s="490"/>
      <c r="C486" s="490"/>
      <c r="D486" s="490"/>
      <c r="E486" s="490"/>
      <c r="F486" s="490"/>
      <c r="G486" s="490"/>
      <c r="H486" s="490"/>
      <c r="I486" s="490"/>
      <c r="J486" s="490"/>
      <c r="K486" s="490"/>
      <c r="L486" s="490"/>
      <c r="M486" s="490"/>
      <c r="N486" s="490"/>
      <c r="O486" s="490"/>
      <c r="P486" s="490"/>
      <c r="Q486" s="490"/>
      <c r="R486" s="490"/>
      <c r="S486" s="490"/>
      <c r="T486" s="490"/>
      <c r="U486" s="490"/>
      <c r="V486" s="103"/>
      <c r="W486" s="637"/>
      <c r="X486" s="526"/>
      <c r="Y486" s="103"/>
      <c r="AE486" s="124"/>
      <c r="AF486" s="124"/>
      <c r="AG486" s="124"/>
      <c r="AH486" s="124"/>
      <c r="AI486" s="124"/>
      <c r="AJ486" s="124"/>
      <c r="AK486" s="145"/>
      <c r="AL486" s="145"/>
      <c r="AM486" s="145"/>
      <c r="AN486" s="103"/>
      <c r="AO486" s="103"/>
      <c r="AP486" s="103"/>
      <c r="AQ486" s="103"/>
      <c r="AR486" s="116"/>
      <c r="AS486" s="116"/>
      <c r="AT486" s="325"/>
      <c r="AU486" s="290"/>
      <c r="AV486" s="116"/>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row>
    <row r="487" spans="1:77" ht="16.5" hidden="1" customHeight="1" x14ac:dyDescent="0.25">
      <c r="A487" s="629">
        <v>11</v>
      </c>
      <c r="B487" s="638" t="e">
        <f>IF(Matriz_de_Riesgos!#REF!="Corrupción_O_LA_FT",Matriz_de_Riesgos!#REF!,IF(Matriz_de_Riesgos!#REF!="Gestión","No valorar",""))</f>
        <v>#REF!</v>
      </c>
      <c r="C487" s="629" t="s">
        <v>203</v>
      </c>
      <c r="D487" s="629" t="s">
        <v>204</v>
      </c>
      <c r="E487" s="629" t="s">
        <v>203</v>
      </c>
      <c r="F487" s="629" t="s">
        <v>203</v>
      </c>
      <c r="G487" s="629" t="s">
        <v>203</v>
      </c>
      <c r="H487" s="629" t="s">
        <v>203</v>
      </c>
      <c r="I487" s="629" t="s">
        <v>203</v>
      </c>
      <c r="J487" s="629" t="s">
        <v>203</v>
      </c>
      <c r="K487" s="629" t="s">
        <v>204</v>
      </c>
      <c r="L487" s="629" t="s">
        <v>203</v>
      </c>
      <c r="M487" s="629" t="s">
        <v>203</v>
      </c>
      <c r="N487" s="629" t="s">
        <v>203</v>
      </c>
      <c r="O487" s="629" t="s">
        <v>203</v>
      </c>
      <c r="P487" s="629" t="s">
        <v>203</v>
      </c>
      <c r="Q487" s="629" t="s">
        <v>203</v>
      </c>
      <c r="R487" s="629" t="s">
        <v>204</v>
      </c>
      <c r="S487" s="629" t="s">
        <v>203</v>
      </c>
      <c r="T487" s="629" t="s">
        <v>203</v>
      </c>
      <c r="U487" s="629" t="s">
        <v>204</v>
      </c>
      <c r="V487" s="103"/>
      <c r="W487" s="635">
        <f>COUNTIF(C487:U487,"SI")</f>
        <v>15</v>
      </c>
      <c r="X487" s="463" t="str">
        <f>IF(OR(R487="SI",W487&gt;11),"CATASTRÓFICO",IF(W487&gt;5,"MAYOR",IF(W487&gt;0,"MODERADO","")))</f>
        <v>CATASTRÓFICO</v>
      </c>
      <c r="Y487" s="103"/>
      <c r="AE487" s="124"/>
      <c r="AF487" s="124"/>
      <c r="AG487" s="124"/>
      <c r="AH487" s="124"/>
      <c r="AI487" s="124"/>
      <c r="AJ487" s="124"/>
      <c r="AK487" s="145"/>
      <c r="AL487" s="145"/>
      <c r="AM487" s="145"/>
      <c r="AN487" s="103"/>
      <c r="AO487" s="103"/>
      <c r="AP487" s="103"/>
      <c r="AQ487" s="103"/>
      <c r="AR487" s="116"/>
      <c r="AS487" s="116"/>
      <c r="AT487" s="325"/>
      <c r="AU487" s="290"/>
      <c r="AV487" s="116"/>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row>
    <row r="488" spans="1:77" ht="16.5" hidden="1" customHeight="1" x14ac:dyDescent="0.25">
      <c r="A488" s="489"/>
      <c r="B488" s="489"/>
      <c r="C488" s="489"/>
      <c r="D488" s="489"/>
      <c r="E488" s="489"/>
      <c r="F488" s="489"/>
      <c r="G488" s="489"/>
      <c r="H488" s="489"/>
      <c r="I488" s="489"/>
      <c r="J488" s="489"/>
      <c r="K488" s="489"/>
      <c r="L488" s="489"/>
      <c r="M488" s="489"/>
      <c r="N488" s="489"/>
      <c r="O488" s="489"/>
      <c r="P488" s="489"/>
      <c r="Q488" s="489"/>
      <c r="R488" s="489"/>
      <c r="S488" s="489"/>
      <c r="T488" s="489"/>
      <c r="U488" s="489"/>
      <c r="V488" s="103"/>
      <c r="W488" s="636"/>
      <c r="X488" s="525"/>
      <c r="Y488" s="103"/>
      <c r="AE488" s="124"/>
      <c r="AF488" s="124"/>
      <c r="AG488" s="124"/>
      <c r="AH488" s="124"/>
      <c r="AI488" s="124"/>
      <c r="AJ488" s="124"/>
      <c r="AK488" s="145"/>
      <c r="AL488" s="145"/>
      <c r="AM488" s="145"/>
      <c r="AN488" s="103"/>
      <c r="AO488" s="103"/>
      <c r="AP488" s="103"/>
      <c r="AQ488" s="103"/>
      <c r="AR488" s="116"/>
      <c r="AS488" s="116"/>
      <c r="AT488" s="325"/>
      <c r="AU488" s="290"/>
      <c r="AV488" s="116"/>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row>
    <row r="489" spans="1:77" ht="16.5" hidden="1" customHeight="1" x14ac:dyDescent="0.25">
      <c r="A489" s="489"/>
      <c r="B489" s="489"/>
      <c r="C489" s="489"/>
      <c r="D489" s="489"/>
      <c r="E489" s="489"/>
      <c r="F489" s="489"/>
      <c r="G489" s="489"/>
      <c r="H489" s="489"/>
      <c r="I489" s="489"/>
      <c r="J489" s="489"/>
      <c r="K489" s="489"/>
      <c r="L489" s="489"/>
      <c r="M489" s="489"/>
      <c r="N489" s="489"/>
      <c r="O489" s="489"/>
      <c r="P489" s="489"/>
      <c r="Q489" s="489"/>
      <c r="R489" s="489"/>
      <c r="S489" s="489"/>
      <c r="T489" s="489"/>
      <c r="U489" s="489"/>
      <c r="V489" s="103"/>
      <c r="W489" s="636"/>
      <c r="X489" s="525"/>
      <c r="Y489" s="103"/>
      <c r="AE489" s="124"/>
      <c r="AF489" s="124"/>
      <c r="AG489" s="124"/>
      <c r="AH489" s="124"/>
      <c r="AI489" s="124"/>
      <c r="AJ489" s="124"/>
      <c r="AK489" s="145"/>
      <c r="AL489" s="145"/>
      <c r="AM489" s="145"/>
      <c r="AN489" s="103"/>
      <c r="AO489" s="103"/>
      <c r="AP489" s="103"/>
      <c r="AQ489" s="103"/>
      <c r="AR489" s="116"/>
      <c r="AS489" s="116"/>
      <c r="AT489" s="325"/>
      <c r="AU489" s="290"/>
      <c r="AV489" s="116"/>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row>
    <row r="490" spans="1:77" ht="16.5" hidden="1" customHeight="1" x14ac:dyDescent="0.25">
      <c r="A490" s="489"/>
      <c r="B490" s="489"/>
      <c r="C490" s="489"/>
      <c r="D490" s="489"/>
      <c r="E490" s="489"/>
      <c r="F490" s="489"/>
      <c r="G490" s="489"/>
      <c r="H490" s="489"/>
      <c r="I490" s="489"/>
      <c r="J490" s="489"/>
      <c r="K490" s="489"/>
      <c r="L490" s="489"/>
      <c r="M490" s="489"/>
      <c r="N490" s="489"/>
      <c r="O490" s="489"/>
      <c r="P490" s="489"/>
      <c r="Q490" s="489"/>
      <c r="R490" s="489"/>
      <c r="S490" s="489"/>
      <c r="T490" s="489"/>
      <c r="U490" s="489"/>
      <c r="V490" s="103"/>
      <c r="W490" s="636"/>
      <c r="X490" s="525"/>
      <c r="Y490" s="103"/>
      <c r="AE490" s="124"/>
      <c r="AF490" s="124"/>
      <c r="AG490" s="124"/>
      <c r="AH490" s="124"/>
      <c r="AI490" s="124"/>
      <c r="AJ490" s="124"/>
      <c r="AK490" s="145"/>
      <c r="AL490" s="145"/>
      <c r="AM490" s="145"/>
      <c r="AN490" s="103"/>
      <c r="AO490" s="103"/>
      <c r="AP490" s="103"/>
      <c r="AQ490" s="103"/>
      <c r="AR490" s="116"/>
      <c r="AS490" s="116"/>
      <c r="AT490" s="325"/>
      <c r="AU490" s="290"/>
      <c r="AV490" s="116"/>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row>
    <row r="491" spans="1:77" ht="16.5" hidden="1" customHeight="1" thickBot="1" x14ac:dyDescent="0.3">
      <c r="A491" s="490"/>
      <c r="B491" s="490"/>
      <c r="C491" s="490"/>
      <c r="D491" s="490"/>
      <c r="E491" s="490"/>
      <c r="F491" s="490"/>
      <c r="G491" s="490"/>
      <c r="H491" s="490"/>
      <c r="I491" s="490"/>
      <c r="J491" s="490"/>
      <c r="K491" s="490"/>
      <c r="L491" s="490"/>
      <c r="M491" s="490"/>
      <c r="N491" s="490"/>
      <c r="O491" s="490"/>
      <c r="P491" s="490"/>
      <c r="Q491" s="490"/>
      <c r="R491" s="490"/>
      <c r="S491" s="490"/>
      <c r="T491" s="490"/>
      <c r="U491" s="490"/>
      <c r="V491" s="103"/>
      <c r="W491" s="637"/>
      <c r="X491" s="526"/>
      <c r="Y491" s="103"/>
      <c r="AE491" s="124"/>
      <c r="AF491" s="124"/>
      <c r="AG491" s="124"/>
      <c r="AH491" s="124"/>
      <c r="AI491" s="124"/>
      <c r="AJ491" s="124"/>
      <c r="AK491" s="145"/>
      <c r="AL491" s="145"/>
      <c r="AM491" s="145"/>
      <c r="AN491" s="103"/>
      <c r="AO491" s="103"/>
      <c r="AP491" s="103"/>
      <c r="AQ491" s="103"/>
      <c r="AR491" s="116"/>
      <c r="AS491" s="116"/>
      <c r="AT491" s="325"/>
      <c r="AU491" s="290"/>
      <c r="AV491" s="116"/>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c r="BQ491" s="103"/>
      <c r="BR491" s="103"/>
      <c r="BS491" s="103"/>
      <c r="BT491" s="103"/>
      <c r="BU491" s="103"/>
      <c r="BV491" s="103"/>
      <c r="BW491" s="103"/>
      <c r="BX491" s="103"/>
      <c r="BY491" s="103"/>
    </row>
    <row r="492" spans="1:77" ht="16.5" hidden="1" customHeight="1" x14ac:dyDescent="0.25">
      <c r="A492" s="629">
        <v>12</v>
      </c>
      <c r="B492" s="638" t="str">
        <f>IF(Matriz_de_Riesgos!N27="Corrupción_O_LA_FT",Matriz_de_Riesgos!I27,IF(Matriz_de_Riesgos!N27="Gestión","No valorar",""))</f>
        <v xml:space="preserve">Afectación económica y reputacional por hallazgos de los entes de control a causa de la posibilidad de favorecer a terceros con la otorgación de beneficios o recursos financieros o de otra índole con los programas ofertados por parte de la DCBR; asi como, por la desviación en la aplicación de los procesos y condiciones de los términos de convocatoria o referencia y la  omisión en la de verificación de requisitos de los beneficiarios participantes en los programas de la DCBR, </v>
      </c>
      <c r="C492" s="629" t="s">
        <v>203</v>
      </c>
      <c r="D492" s="629" t="s">
        <v>203</v>
      </c>
      <c r="E492" s="629" t="s">
        <v>203</v>
      </c>
      <c r="F492" s="629" t="s">
        <v>203</v>
      </c>
      <c r="G492" s="629" t="s">
        <v>203</v>
      </c>
      <c r="H492" s="629" t="s">
        <v>203</v>
      </c>
      <c r="I492" s="629" t="s">
        <v>203</v>
      </c>
      <c r="J492" s="629" t="s">
        <v>204</v>
      </c>
      <c r="K492" s="629" t="s">
        <v>204</v>
      </c>
      <c r="L492" s="629" t="s">
        <v>203</v>
      </c>
      <c r="M492" s="629" t="s">
        <v>203</v>
      </c>
      <c r="N492" s="629" t="s">
        <v>203</v>
      </c>
      <c r="O492" s="629" t="s">
        <v>203</v>
      </c>
      <c r="P492" s="629" t="s">
        <v>203</v>
      </c>
      <c r="Q492" s="629" t="s">
        <v>203</v>
      </c>
      <c r="R492" s="629" t="s">
        <v>204</v>
      </c>
      <c r="S492" s="629" t="s">
        <v>203</v>
      </c>
      <c r="T492" s="629" t="s">
        <v>203</v>
      </c>
      <c r="U492" s="629" t="s">
        <v>204</v>
      </c>
      <c r="V492" s="103"/>
      <c r="W492" s="635">
        <f>COUNTIF(C492:U492,"SI")</f>
        <v>15</v>
      </c>
      <c r="X492" s="463" t="str">
        <f>IF(OR(R492="SI",W492&gt;11),"CATASTRÓFICO",IF(W492&gt;5,"MAYOR",IF(W492&gt;0,"MODERADO","")))</f>
        <v>CATASTRÓFICO</v>
      </c>
      <c r="Y492" s="103"/>
      <c r="AE492" s="124"/>
      <c r="AF492" s="124"/>
      <c r="AG492" s="124"/>
      <c r="AH492" s="124"/>
      <c r="AI492" s="124"/>
      <c r="AJ492" s="124"/>
      <c r="AK492" s="145"/>
      <c r="AL492" s="145"/>
      <c r="AM492" s="145"/>
      <c r="AN492" s="103"/>
      <c r="AO492" s="103"/>
      <c r="AP492" s="103"/>
      <c r="AQ492" s="103"/>
      <c r="AR492" s="116"/>
      <c r="AS492" s="116"/>
      <c r="AT492" s="325"/>
      <c r="AU492" s="290"/>
      <c r="AV492" s="116"/>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row>
    <row r="493" spans="1:77" ht="16.5" hidden="1" customHeight="1" x14ac:dyDescent="0.25">
      <c r="A493" s="489"/>
      <c r="B493" s="489"/>
      <c r="C493" s="489"/>
      <c r="D493" s="489"/>
      <c r="E493" s="489"/>
      <c r="F493" s="489"/>
      <c r="G493" s="489"/>
      <c r="H493" s="489"/>
      <c r="I493" s="489"/>
      <c r="J493" s="489"/>
      <c r="K493" s="489"/>
      <c r="L493" s="489"/>
      <c r="M493" s="489"/>
      <c r="N493" s="489"/>
      <c r="O493" s="489"/>
      <c r="P493" s="489"/>
      <c r="Q493" s="489"/>
      <c r="R493" s="489"/>
      <c r="S493" s="489"/>
      <c r="T493" s="489"/>
      <c r="U493" s="489"/>
      <c r="V493" s="103"/>
      <c r="W493" s="636"/>
      <c r="X493" s="525"/>
      <c r="Y493" s="103"/>
      <c r="AE493" s="124"/>
      <c r="AF493" s="124"/>
      <c r="AG493" s="124"/>
      <c r="AH493" s="124"/>
      <c r="AI493" s="124"/>
      <c r="AJ493" s="124"/>
      <c r="AK493" s="145"/>
      <c r="AL493" s="145"/>
      <c r="AM493" s="145"/>
      <c r="AN493" s="103"/>
      <c r="AO493" s="103"/>
      <c r="AP493" s="103"/>
      <c r="AQ493" s="103"/>
      <c r="AR493" s="116"/>
      <c r="AS493" s="116"/>
      <c r="AT493" s="325"/>
      <c r="AU493" s="290"/>
      <c r="AV493" s="116"/>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row>
    <row r="494" spans="1:77" ht="16.5" hidden="1" customHeight="1" x14ac:dyDescent="0.25">
      <c r="A494" s="489"/>
      <c r="B494" s="489"/>
      <c r="C494" s="489"/>
      <c r="D494" s="489"/>
      <c r="E494" s="489"/>
      <c r="F494" s="489"/>
      <c r="G494" s="489"/>
      <c r="H494" s="489"/>
      <c r="I494" s="489"/>
      <c r="J494" s="489"/>
      <c r="K494" s="489"/>
      <c r="L494" s="489"/>
      <c r="M494" s="489"/>
      <c r="N494" s="489"/>
      <c r="O494" s="489"/>
      <c r="P494" s="489"/>
      <c r="Q494" s="489"/>
      <c r="R494" s="489"/>
      <c r="S494" s="489"/>
      <c r="T494" s="489"/>
      <c r="U494" s="489"/>
      <c r="V494" s="103"/>
      <c r="W494" s="636"/>
      <c r="X494" s="525"/>
      <c r="Y494" s="103"/>
      <c r="AE494" s="124"/>
      <c r="AF494" s="124"/>
      <c r="AG494" s="124"/>
      <c r="AH494" s="124"/>
      <c r="AI494" s="124"/>
      <c r="AJ494" s="124"/>
      <c r="AK494" s="145"/>
      <c r="AL494" s="145"/>
      <c r="AM494" s="145"/>
      <c r="AN494" s="103"/>
      <c r="AO494" s="103"/>
      <c r="AP494" s="103"/>
      <c r="AQ494" s="103"/>
      <c r="AR494" s="116"/>
      <c r="AS494" s="116"/>
      <c r="AT494" s="325"/>
      <c r="AU494" s="290"/>
      <c r="AV494" s="116"/>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row>
    <row r="495" spans="1:77" ht="16.5" hidden="1" customHeight="1" x14ac:dyDescent="0.25">
      <c r="A495" s="489"/>
      <c r="B495" s="489"/>
      <c r="C495" s="489"/>
      <c r="D495" s="489"/>
      <c r="E495" s="489"/>
      <c r="F495" s="489"/>
      <c r="G495" s="489"/>
      <c r="H495" s="489"/>
      <c r="I495" s="489"/>
      <c r="J495" s="489"/>
      <c r="K495" s="489"/>
      <c r="L495" s="489"/>
      <c r="M495" s="489"/>
      <c r="N495" s="489"/>
      <c r="O495" s="489"/>
      <c r="P495" s="489"/>
      <c r="Q495" s="489"/>
      <c r="R495" s="489"/>
      <c r="S495" s="489"/>
      <c r="T495" s="489"/>
      <c r="U495" s="489"/>
      <c r="V495" s="103"/>
      <c r="W495" s="636"/>
      <c r="X495" s="525"/>
      <c r="Y495" s="103"/>
      <c r="AE495" s="124"/>
      <c r="AF495" s="124"/>
      <c r="AG495" s="124"/>
      <c r="AH495" s="124"/>
      <c r="AI495" s="124"/>
      <c r="AJ495" s="124"/>
      <c r="AK495" s="145"/>
      <c r="AL495" s="145"/>
      <c r="AM495" s="145"/>
      <c r="AN495" s="103"/>
      <c r="AO495" s="103"/>
      <c r="AP495" s="103"/>
      <c r="AQ495" s="103"/>
      <c r="AR495" s="116"/>
      <c r="AS495" s="116"/>
      <c r="AT495" s="325"/>
      <c r="AU495" s="290"/>
      <c r="AV495" s="116"/>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row>
    <row r="496" spans="1:77" ht="16.5" hidden="1" customHeight="1" thickBot="1" x14ac:dyDescent="0.3">
      <c r="A496" s="490"/>
      <c r="B496" s="490"/>
      <c r="C496" s="490"/>
      <c r="D496" s="490"/>
      <c r="E496" s="490"/>
      <c r="F496" s="490"/>
      <c r="G496" s="490"/>
      <c r="H496" s="490"/>
      <c r="I496" s="490"/>
      <c r="J496" s="490"/>
      <c r="K496" s="490"/>
      <c r="L496" s="490"/>
      <c r="M496" s="490"/>
      <c r="N496" s="490"/>
      <c r="O496" s="490"/>
      <c r="P496" s="490"/>
      <c r="Q496" s="490"/>
      <c r="R496" s="490"/>
      <c r="S496" s="490"/>
      <c r="T496" s="490"/>
      <c r="U496" s="490"/>
      <c r="V496" s="103"/>
      <c r="W496" s="637"/>
      <c r="X496" s="526"/>
      <c r="Y496" s="103"/>
      <c r="AE496" s="124"/>
      <c r="AF496" s="124"/>
      <c r="AG496" s="124"/>
      <c r="AH496" s="124"/>
      <c r="AI496" s="124"/>
      <c r="AJ496" s="124"/>
      <c r="AK496" s="145"/>
      <c r="AL496" s="145"/>
      <c r="AM496" s="145"/>
      <c r="AN496" s="103"/>
      <c r="AO496" s="103"/>
      <c r="AP496" s="103"/>
      <c r="AQ496" s="103"/>
      <c r="AR496" s="116"/>
      <c r="AS496" s="116"/>
      <c r="AT496" s="325"/>
      <c r="AU496" s="290"/>
      <c r="AV496" s="116"/>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row>
    <row r="497" spans="1:77" ht="16.5" hidden="1" customHeight="1" x14ac:dyDescent="0.25">
      <c r="A497" s="629">
        <v>13</v>
      </c>
      <c r="B497" s="638" t="str">
        <f>IF(Matriz_de_Riesgos!N30="Corrupción_O_LA_FT",Matriz_de_Riesgos!I30,IF(Matriz_de_Riesgos!N30="Gestión","No valorar",""))</f>
        <v xml:space="preserve">Afectación económica por multa o sanción del ente regulador a causa de la alteración o consulta no permitida de  expedientes documentales a nombre propio o de terceros  para un beneficio particular; así como, por la falta de controles en el registro de préstamo de expedientes tanto en la entrega como recibo de información y desactualización de clasificación de información reservada y clasificada en los procesos </v>
      </c>
      <c r="C497" s="667" t="s">
        <v>203</v>
      </c>
      <c r="D497" s="667" t="s">
        <v>203</v>
      </c>
      <c r="E497" s="667" t="s">
        <v>204</v>
      </c>
      <c r="F497" s="667" t="s">
        <v>204</v>
      </c>
      <c r="G497" s="667" t="s">
        <v>203</v>
      </c>
      <c r="H497" s="667" t="s">
        <v>203</v>
      </c>
      <c r="I497" s="667" t="s">
        <v>204</v>
      </c>
      <c r="J497" s="667" t="s">
        <v>204</v>
      </c>
      <c r="K497" s="667" t="s">
        <v>204</v>
      </c>
      <c r="L497" s="667" t="s">
        <v>203</v>
      </c>
      <c r="M497" s="667" t="s">
        <v>203</v>
      </c>
      <c r="N497" s="667" t="s">
        <v>203</v>
      </c>
      <c r="O497" s="667" t="s">
        <v>203</v>
      </c>
      <c r="P497" s="667" t="s">
        <v>203</v>
      </c>
      <c r="Q497" s="667" t="s">
        <v>204</v>
      </c>
      <c r="R497" s="667" t="s">
        <v>204</v>
      </c>
      <c r="S497" s="667" t="s">
        <v>204</v>
      </c>
      <c r="T497" s="667" t="s">
        <v>204</v>
      </c>
      <c r="U497" s="667" t="s">
        <v>204</v>
      </c>
      <c r="V497" s="103"/>
      <c r="W497" s="635">
        <f>COUNTIF(C497:U497,"SI")</f>
        <v>9</v>
      </c>
      <c r="X497" s="463" t="str">
        <f>IF(OR(R497="SI",W497&gt;11),"CATASTRÓFICO",IF(W497&gt;5,"MAYOR",IF(W497&gt;0,"MODERADO","")))</f>
        <v>MAYOR</v>
      </c>
      <c r="Y497" s="103"/>
      <c r="AE497" s="124"/>
      <c r="AF497" s="124"/>
      <c r="AG497" s="124"/>
      <c r="AH497" s="124"/>
      <c r="AI497" s="124"/>
      <c r="AJ497" s="124"/>
      <c r="AK497" s="145"/>
      <c r="AL497" s="145"/>
      <c r="AM497" s="145"/>
      <c r="AN497" s="103"/>
      <c r="AO497" s="103"/>
      <c r="AP497" s="103"/>
      <c r="AQ497" s="103"/>
      <c r="AR497" s="116"/>
      <c r="AS497" s="116"/>
      <c r="AT497" s="325"/>
      <c r="AU497" s="290"/>
      <c r="AV497" s="116"/>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row>
    <row r="498" spans="1:77" ht="16.5" hidden="1" customHeight="1" x14ac:dyDescent="0.25">
      <c r="A498" s="489"/>
      <c r="B498" s="489"/>
      <c r="C498" s="646"/>
      <c r="D498" s="646"/>
      <c r="E498" s="646"/>
      <c r="F498" s="646"/>
      <c r="G498" s="646"/>
      <c r="H498" s="646"/>
      <c r="I498" s="646"/>
      <c r="J498" s="646"/>
      <c r="K498" s="646"/>
      <c r="L498" s="646"/>
      <c r="M498" s="646"/>
      <c r="N498" s="646"/>
      <c r="O498" s="646"/>
      <c r="P498" s="646"/>
      <c r="Q498" s="646"/>
      <c r="R498" s="646"/>
      <c r="S498" s="646"/>
      <c r="T498" s="646"/>
      <c r="U498" s="646"/>
      <c r="V498" s="103"/>
      <c r="W498" s="636"/>
      <c r="X498" s="525"/>
      <c r="Y498" s="103"/>
      <c r="AE498" s="124"/>
      <c r="AF498" s="124"/>
      <c r="AG498" s="124"/>
      <c r="AH498" s="124"/>
      <c r="AI498" s="124"/>
      <c r="AJ498" s="124"/>
      <c r="AK498" s="145"/>
      <c r="AL498" s="145"/>
      <c r="AM498" s="145"/>
      <c r="AN498" s="103"/>
      <c r="AO498" s="103"/>
      <c r="AP498" s="103"/>
      <c r="AQ498" s="103"/>
      <c r="AR498" s="116"/>
      <c r="AS498" s="116"/>
      <c r="AT498" s="325"/>
      <c r="AU498" s="290"/>
      <c r="AV498" s="116"/>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row>
    <row r="499" spans="1:77" ht="16.5" hidden="1" customHeight="1" x14ac:dyDescent="0.25">
      <c r="A499" s="489"/>
      <c r="B499" s="489"/>
      <c r="C499" s="646"/>
      <c r="D499" s="646"/>
      <c r="E499" s="646"/>
      <c r="F499" s="646"/>
      <c r="G499" s="646"/>
      <c r="H499" s="646"/>
      <c r="I499" s="646"/>
      <c r="J499" s="646"/>
      <c r="K499" s="646"/>
      <c r="L499" s="646"/>
      <c r="M499" s="646"/>
      <c r="N499" s="646"/>
      <c r="O499" s="646"/>
      <c r="P499" s="646"/>
      <c r="Q499" s="646"/>
      <c r="R499" s="646"/>
      <c r="S499" s="646"/>
      <c r="T499" s="646"/>
      <c r="U499" s="646"/>
      <c r="V499" s="103"/>
      <c r="W499" s="636"/>
      <c r="X499" s="525"/>
      <c r="Y499" s="103"/>
      <c r="AE499" s="124"/>
      <c r="AF499" s="124"/>
      <c r="AG499" s="124"/>
      <c r="AH499" s="124"/>
      <c r="AI499" s="124"/>
      <c r="AJ499" s="124"/>
      <c r="AK499" s="145"/>
      <c r="AL499" s="145"/>
      <c r="AM499" s="145"/>
      <c r="AN499" s="103"/>
      <c r="AO499" s="103"/>
      <c r="AP499" s="103"/>
      <c r="AQ499" s="103"/>
      <c r="AR499" s="116"/>
      <c r="AS499" s="116"/>
      <c r="AT499" s="325"/>
      <c r="AU499" s="290"/>
      <c r="AV499" s="116"/>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row>
    <row r="500" spans="1:77" ht="16.5" hidden="1" customHeight="1" x14ac:dyDescent="0.25">
      <c r="A500" s="489"/>
      <c r="B500" s="489"/>
      <c r="C500" s="646"/>
      <c r="D500" s="646"/>
      <c r="E500" s="646"/>
      <c r="F500" s="646"/>
      <c r="G500" s="646"/>
      <c r="H500" s="646"/>
      <c r="I500" s="646"/>
      <c r="J500" s="646"/>
      <c r="K500" s="646"/>
      <c r="L500" s="646"/>
      <c r="M500" s="646"/>
      <c r="N500" s="646"/>
      <c r="O500" s="646"/>
      <c r="P500" s="646"/>
      <c r="Q500" s="646"/>
      <c r="R500" s="646"/>
      <c r="S500" s="646"/>
      <c r="T500" s="646"/>
      <c r="U500" s="646"/>
      <c r="V500" s="103"/>
      <c r="W500" s="636"/>
      <c r="X500" s="525"/>
      <c r="Y500" s="103"/>
      <c r="AE500" s="124"/>
      <c r="AF500" s="124"/>
      <c r="AG500" s="124"/>
      <c r="AH500" s="124"/>
      <c r="AI500" s="124"/>
      <c r="AJ500" s="124"/>
      <c r="AK500" s="145"/>
      <c r="AL500" s="145"/>
      <c r="AM500" s="145"/>
      <c r="AN500" s="103"/>
      <c r="AO500" s="103"/>
      <c r="AP500" s="103"/>
      <c r="AQ500" s="103"/>
      <c r="AR500" s="116"/>
      <c r="AS500" s="116"/>
      <c r="AT500" s="325"/>
      <c r="AU500" s="290"/>
      <c r="AV500" s="116"/>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row>
    <row r="501" spans="1:77" ht="16.5" hidden="1" customHeight="1" thickBot="1" x14ac:dyDescent="0.3">
      <c r="A501" s="490"/>
      <c r="B501" s="490"/>
      <c r="C501" s="647"/>
      <c r="D501" s="647"/>
      <c r="E501" s="647"/>
      <c r="F501" s="647"/>
      <c r="G501" s="647"/>
      <c r="H501" s="647"/>
      <c r="I501" s="647"/>
      <c r="J501" s="647"/>
      <c r="K501" s="647"/>
      <c r="L501" s="647"/>
      <c r="M501" s="647"/>
      <c r="N501" s="647"/>
      <c r="O501" s="647"/>
      <c r="P501" s="647"/>
      <c r="Q501" s="647"/>
      <c r="R501" s="647"/>
      <c r="S501" s="647"/>
      <c r="T501" s="647"/>
      <c r="U501" s="647"/>
      <c r="V501" s="103"/>
      <c r="W501" s="637"/>
      <c r="X501" s="526"/>
      <c r="Y501" s="103"/>
      <c r="AE501" s="124"/>
      <c r="AF501" s="124"/>
      <c r="AG501" s="124"/>
      <c r="AH501" s="124"/>
      <c r="AI501" s="124"/>
      <c r="AJ501" s="124"/>
      <c r="AK501" s="145"/>
      <c r="AL501" s="145"/>
      <c r="AM501" s="145"/>
      <c r="AN501" s="103"/>
      <c r="AO501" s="103"/>
      <c r="AP501" s="103"/>
      <c r="AQ501" s="103"/>
      <c r="AR501" s="116"/>
      <c r="AS501" s="116"/>
      <c r="AT501" s="325"/>
      <c r="AU501" s="290"/>
      <c r="AV501" s="116"/>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row>
    <row r="502" spans="1:77" ht="16.5" hidden="1" customHeight="1" x14ac:dyDescent="0.25">
      <c r="A502" s="629">
        <v>14</v>
      </c>
      <c r="B502" s="629" t="str">
        <f>IF(Matriz_de_Riesgos!N32="Corrupción_O_LA_FT",Matriz_de_Riesgos!I32,IF(Matriz_de_Riesgos!N32="Gestión","No valorar",""))</f>
        <v xml:space="preserve">Afectación económica y reputacional por hallazgos de los entes de control a causa de la entrega de beneficios al empleador sin el cumplimiento de los requisitos establecidos dentro de los programas de la Subdirección de Empleo y Formación (Pago por resultados, Empleo incluyente) para favorecimiento propio o de un particular; así como, por no contar con mecanismos estándar para la
verificación de la información de los beneficiarios (Empleadores)  previo al otorgamiento de los beneficios a los ciudadanos (as) colocados, y conflictos de interés de los actores intervinientes en la asignación de beneficios a empleadores por el programa de colocación. </v>
      </c>
      <c r="C502" s="645" t="s">
        <v>204</v>
      </c>
      <c r="D502" s="645" t="s">
        <v>203</v>
      </c>
      <c r="E502" s="645" t="s">
        <v>204</v>
      </c>
      <c r="F502" s="645" t="s">
        <v>204</v>
      </c>
      <c r="G502" s="645" t="s">
        <v>203</v>
      </c>
      <c r="H502" s="645" t="s">
        <v>203</v>
      </c>
      <c r="I502" s="645" t="s">
        <v>204</v>
      </c>
      <c r="J502" s="645" t="s">
        <v>204</v>
      </c>
      <c r="K502" s="645" t="s">
        <v>204</v>
      </c>
      <c r="L502" s="645" t="s">
        <v>203</v>
      </c>
      <c r="M502" s="645" t="s">
        <v>203</v>
      </c>
      <c r="N502" s="645" t="s">
        <v>203</v>
      </c>
      <c r="O502" s="645" t="s">
        <v>203</v>
      </c>
      <c r="P502" s="645" t="s">
        <v>204</v>
      </c>
      <c r="Q502" s="645" t="s">
        <v>204</v>
      </c>
      <c r="R502" s="645" t="s">
        <v>204</v>
      </c>
      <c r="S502" s="645" t="s">
        <v>204</v>
      </c>
      <c r="T502" s="645" t="s">
        <v>204</v>
      </c>
      <c r="U502" s="645" t="s">
        <v>204</v>
      </c>
      <c r="V502" s="103"/>
      <c r="W502" s="635">
        <f>COUNTIF(C502:U502,"SI")</f>
        <v>7</v>
      </c>
      <c r="X502" s="463" t="str">
        <f>IF(OR(R502="SI",W502&gt;11),"CATASTRÓFICO",IF(W502&gt;5,"MAYOR",IF(W502&gt;0,"MODERADO","")))</f>
        <v>MAYOR</v>
      </c>
      <c r="Y502" s="103"/>
      <c r="AE502" s="124"/>
      <c r="AF502" s="124"/>
      <c r="AG502" s="124"/>
      <c r="AH502" s="124"/>
      <c r="AI502" s="124"/>
      <c r="AJ502" s="124"/>
      <c r="AK502" s="145"/>
      <c r="AL502" s="145"/>
      <c r="AM502" s="145"/>
      <c r="AN502" s="103"/>
      <c r="AO502" s="103"/>
      <c r="AP502" s="103"/>
      <c r="AQ502" s="103"/>
      <c r="AR502" s="116"/>
      <c r="AS502" s="116"/>
      <c r="AT502" s="325"/>
      <c r="AU502" s="290"/>
      <c r="AV502" s="116"/>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row>
    <row r="503" spans="1:77" ht="16.5" hidden="1" customHeight="1" x14ac:dyDescent="0.25">
      <c r="A503" s="489"/>
      <c r="B503" s="489"/>
      <c r="C503" s="646"/>
      <c r="D503" s="646"/>
      <c r="E503" s="646"/>
      <c r="F503" s="646"/>
      <c r="G503" s="646"/>
      <c r="H503" s="646"/>
      <c r="I503" s="646"/>
      <c r="J503" s="646"/>
      <c r="K503" s="646"/>
      <c r="L503" s="646"/>
      <c r="M503" s="646"/>
      <c r="N503" s="646"/>
      <c r="O503" s="646"/>
      <c r="P503" s="646"/>
      <c r="Q503" s="646"/>
      <c r="R503" s="646"/>
      <c r="S503" s="646"/>
      <c r="T503" s="646"/>
      <c r="U503" s="646"/>
      <c r="V503" s="103"/>
      <c r="W503" s="636"/>
      <c r="X503" s="525"/>
      <c r="Y503" s="103"/>
      <c r="AE503" s="124"/>
      <c r="AF503" s="124"/>
      <c r="AG503" s="124"/>
      <c r="AH503" s="124"/>
      <c r="AI503" s="124"/>
      <c r="AJ503" s="124"/>
      <c r="AK503" s="145"/>
      <c r="AL503" s="145"/>
      <c r="AM503" s="145"/>
      <c r="AN503" s="103"/>
      <c r="AO503" s="103"/>
      <c r="AP503" s="103"/>
      <c r="AQ503" s="103"/>
      <c r="AR503" s="116"/>
      <c r="AS503" s="116"/>
      <c r="AT503" s="325"/>
      <c r="AU503" s="290"/>
      <c r="AV503" s="116"/>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row>
    <row r="504" spans="1:77" ht="16.5" hidden="1" customHeight="1" x14ac:dyDescent="0.25">
      <c r="A504" s="489"/>
      <c r="B504" s="489"/>
      <c r="C504" s="646"/>
      <c r="D504" s="646"/>
      <c r="E504" s="646"/>
      <c r="F504" s="646"/>
      <c r="G504" s="646"/>
      <c r="H504" s="646"/>
      <c r="I504" s="646"/>
      <c r="J504" s="646"/>
      <c r="K504" s="646"/>
      <c r="L504" s="646"/>
      <c r="M504" s="646"/>
      <c r="N504" s="646"/>
      <c r="O504" s="646"/>
      <c r="P504" s="646"/>
      <c r="Q504" s="646"/>
      <c r="R504" s="646"/>
      <c r="S504" s="646"/>
      <c r="T504" s="646"/>
      <c r="U504" s="646"/>
      <c r="V504" s="103"/>
      <c r="W504" s="636"/>
      <c r="X504" s="525"/>
      <c r="Y504" s="103"/>
      <c r="AE504" s="124"/>
      <c r="AF504" s="124"/>
      <c r="AG504" s="124"/>
      <c r="AH504" s="124"/>
      <c r="AI504" s="124"/>
      <c r="AJ504" s="124"/>
      <c r="AK504" s="145"/>
      <c r="AL504" s="145"/>
      <c r="AM504" s="145"/>
      <c r="AN504" s="103"/>
      <c r="AO504" s="103"/>
      <c r="AP504" s="103"/>
      <c r="AQ504" s="103"/>
      <c r="AR504" s="116"/>
      <c r="AS504" s="116"/>
      <c r="AT504" s="325"/>
      <c r="AU504" s="290"/>
      <c r="AV504" s="116"/>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row>
    <row r="505" spans="1:77" ht="16.5" hidden="1" customHeight="1" x14ac:dyDescent="0.25">
      <c r="A505" s="489"/>
      <c r="B505" s="489"/>
      <c r="C505" s="646"/>
      <c r="D505" s="646"/>
      <c r="E505" s="646"/>
      <c r="F505" s="646"/>
      <c r="G505" s="646"/>
      <c r="H505" s="646"/>
      <c r="I505" s="646"/>
      <c r="J505" s="646"/>
      <c r="K505" s="646"/>
      <c r="L505" s="646"/>
      <c r="M505" s="646"/>
      <c r="N505" s="646"/>
      <c r="O505" s="646"/>
      <c r="P505" s="646"/>
      <c r="Q505" s="646"/>
      <c r="R505" s="646"/>
      <c r="S505" s="646"/>
      <c r="T505" s="646"/>
      <c r="U505" s="646"/>
      <c r="V505" s="103"/>
      <c r="W505" s="636"/>
      <c r="X505" s="525"/>
      <c r="Y505" s="103"/>
      <c r="AE505" s="124"/>
      <c r="AF505" s="124"/>
      <c r="AG505" s="124"/>
      <c r="AH505" s="124"/>
      <c r="AI505" s="124"/>
      <c r="AJ505" s="124"/>
      <c r="AK505" s="145"/>
      <c r="AL505" s="145"/>
      <c r="AM505" s="145"/>
      <c r="AN505" s="103"/>
      <c r="AO505" s="103"/>
      <c r="AP505" s="103"/>
      <c r="AQ505" s="103"/>
      <c r="AR505" s="116"/>
      <c r="AS505" s="116"/>
      <c r="AT505" s="325"/>
      <c r="AU505" s="290"/>
      <c r="AV505" s="116"/>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row>
    <row r="506" spans="1:77" ht="16.5" hidden="1" customHeight="1" thickBot="1" x14ac:dyDescent="0.3">
      <c r="A506" s="490"/>
      <c r="B506" s="490"/>
      <c r="C506" s="647"/>
      <c r="D506" s="647"/>
      <c r="E506" s="647"/>
      <c r="F506" s="647"/>
      <c r="G506" s="647"/>
      <c r="H506" s="647"/>
      <c r="I506" s="647"/>
      <c r="J506" s="647"/>
      <c r="K506" s="647"/>
      <c r="L506" s="647"/>
      <c r="M506" s="647"/>
      <c r="N506" s="647"/>
      <c r="O506" s="647"/>
      <c r="P506" s="647"/>
      <c r="Q506" s="647"/>
      <c r="R506" s="647"/>
      <c r="S506" s="647"/>
      <c r="T506" s="647"/>
      <c r="U506" s="647"/>
      <c r="V506" s="103"/>
      <c r="W506" s="637"/>
      <c r="X506" s="526"/>
      <c r="Y506" s="103"/>
      <c r="AE506" s="124"/>
      <c r="AF506" s="124"/>
      <c r="AG506" s="124"/>
      <c r="AH506" s="124"/>
      <c r="AI506" s="124"/>
      <c r="AJ506" s="124"/>
      <c r="AK506" s="145"/>
      <c r="AL506" s="145"/>
      <c r="AM506" s="145"/>
      <c r="AN506" s="103"/>
      <c r="AO506" s="103"/>
      <c r="AP506" s="103"/>
      <c r="AQ506" s="103"/>
      <c r="AR506" s="116"/>
      <c r="AS506" s="116"/>
      <c r="AT506" s="325"/>
      <c r="AU506" s="290"/>
      <c r="AV506" s="116"/>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row>
    <row r="507" spans="1:77" ht="16.5" hidden="1" customHeight="1" x14ac:dyDescent="0.25">
      <c r="A507" s="629">
        <v>15</v>
      </c>
      <c r="B507" s="629" t="str">
        <f>IF(Matriz_de_Riesgos!N34="Corrupción_O_LA_FT",Matriz_de_Riesgos!I34,IF(Matriz_de_Riesgos!N34="Gestión","No valorar",""))</f>
        <v xml:space="preserve">Afectación económica y reputacional por demandas o reclamaciones a causa de otorgar beneficios a un tercero sin el cumplimiento del debido proceso y/o requisitos mínimos legales, por un interés propio o de un particular; así como, a falencias en el seguimiento a la aprobación de  beneficios para las unidades productivas y/o emprendimientos en el desarrollo de los programas ejecutados por los operadores  </v>
      </c>
      <c r="C507" s="645" t="s">
        <v>203</v>
      </c>
      <c r="D507" s="645" t="s">
        <v>203</v>
      </c>
      <c r="E507" s="645" t="s">
        <v>203</v>
      </c>
      <c r="F507" s="645" t="s">
        <v>204</v>
      </c>
      <c r="G507" s="645" t="s">
        <v>203</v>
      </c>
      <c r="H507" s="645" t="s">
        <v>203</v>
      </c>
      <c r="I507" s="645" t="s">
        <v>204</v>
      </c>
      <c r="J507" s="645" t="s">
        <v>204</v>
      </c>
      <c r="K507" s="645" t="s">
        <v>204</v>
      </c>
      <c r="L507" s="645" t="s">
        <v>203</v>
      </c>
      <c r="M507" s="645" t="s">
        <v>203</v>
      </c>
      <c r="N507" s="645" t="s">
        <v>203</v>
      </c>
      <c r="O507" s="645" t="s">
        <v>203</v>
      </c>
      <c r="P507" s="645" t="s">
        <v>203</v>
      </c>
      <c r="Q507" s="645" t="s">
        <v>203</v>
      </c>
      <c r="R507" s="645" t="s">
        <v>204</v>
      </c>
      <c r="S507" s="645" t="s">
        <v>204</v>
      </c>
      <c r="T507" s="645" t="s">
        <v>204</v>
      </c>
      <c r="U507" s="645" t="s">
        <v>204</v>
      </c>
      <c r="V507" s="103"/>
      <c r="W507" s="635">
        <f>COUNTIF(C507:U507,"SI")</f>
        <v>11</v>
      </c>
      <c r="X507" s="463" t="str">
        <f>IF(OR(R507="SI",W507&gt;11),"CATASTRÓFICO",IF(W507&gt;5,"MAYOR",IF(W507&gt;0,"MODERADO","")))</f>
        <v>MAYOR</v>
      </c>
      <c r="Y507" s="103"/>
      <c r="AE507" s="124"/>
      <c r="AF507" s="124"/>
      <c r="AG507" s="124"/>
      <c r="AH507" s="124"/>
      <c r="AI507" s="124"/>
      <c r="AJ507" s="124"/>
      <c r="AK507" s="145"/>
      <c r="AL507" s="145"/>
      <c r="AM507" s="145"/>
      <c r="AN507" s="103"/>
      <c r="AO507" s="103"/>
      <c r="AP507" s="103"/>
      <c r="AQ507" s="103"/>
      <c r="AR507" s="116"/>
      <c r="AS507" s="116"/>
      <c r="AT507" s="325"/>
      <c r="AU507" s="290"/>
      <c r="AV507" s="116"/>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row>
    <row r="508" spans="1:77" ht="16.5" hidden="1" customHeight="1" x14ac:dyDescent="0.25">
      <c r="A508" s="489"/>
      <c r="B508" s="489"/>
      <c r="C508" s="646"/>
      <c r="D508" s="646"/>
      <c r="E508" s="646"/>
      <c r="F508" s="646"/>
      <c r="G508" s="646"/>
      <c r="H508" s="646"/>
      <c r="I508" s="646"/>
      <c r="J508" s="646"/>
      <c r="K508" s="646"/>
      <c r="L508" s="646"/>
      <c r="M508" s="646"/>
      <c r="N508" s="646"/>
      <c r="O508" s="646"/>
      <c r="P508" s="646"/>
      <c r="Q508" s="646"/>
      <c r="R508" s="646"/>
      <c r="S508" s="646"/>
      <c r="T508" s="646"/>
      <c r="U508" s="646"/>
      <c r="V508" s="103"/>
      <c r="W508" s="636"/>
      <c r="X508" s="525"/>
      <c r="Y508" s="103"/>
      <c r="AE508" s="124"/>
      <c r="AF508" s="124"/>
      <c r="AG508" s="124"/>
      <c r="AH508" s="124"/>
      <c r="AI508" s="124"/>
      <c r="AJ508" s="124"/>
      <c r="AK508" s="145"/>
      <c r="AL508" s="145"/>
      <c r="AM508" s="145"/>
      <c r="AN508" s="103"/>
      <c r="AO508" s="103"/>
      <c r="AP508" s="103"/>
      <c r="AQ508" s="103"/>
      <c r="AR508" s="116"/>
      <c r="AS508" s="116"/>
      <c r="AT508" s="325"/>
      <c r="AU508" s="290"/>
      <c r="AV508" s="116"/>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row>
    <row r="509" spans="1:77" ht="16.5" hidden="1" customHeight="1" x14ac:dyDescent="0.25">
      <c r="A509" s="489"/>
      <c r="B509" s="489"/>
      <c r="C509" s="646"/>
      <c r="D509" s="646"/>
      <c r="E509" s="646"/>
      <c r="F509" s="646"/>
      <c r="G509" s="646"/>
      <c r="H509" s="646"/>
      <c r="I509" s="646"/>
      <c r="J509" s="646"/>
      <c r="K509" s="646"/>
      <c r="L509" s="646"/>
      <c r="M509" s="646"/>
      <c r="N509" s="646"/>
      <c r="O509" s="646"/>
      <c r="P509" s="646"/>
      <c r="Q509" s="646"/>
      <c r="R509" s="646"/>
      <c r="S509" s="646"/>
      <c r="T509" s="646"/>
      <c r="U509" s="646"/>
      <c r="V509" s="103"/>
      <c r="W509" s="636"/>
      <c r="X509" s="525"/>
      <c r="Y509" s="103"/>
      <c r="AE509" s="124"/>
      <c r="AF509" s="124"/>
      <c r="AG509" s="124"/>
      <c r="AH509" s="124"/>
      <c r="AI509" s="124"/>
      <c r="AJ509" s="124"/>
      <c r="AK509" s="145"/>
      <c r="AL509" s="145"/>
      <c r="AM509" s="145"/>
      <c r="AN509" s="103"/>
      <c r="AO509" s="103"/>
      <c r="AP509" s="103"/>
      <c r="AQ509" s="103"/>
      <c r="AR509" s="116"/>
      <c r="AS509" s="116"/>
      <c r="AT509" s="325"/>
      <c r="AU509" s="290"/>
      <c r="AV509" s="116"/>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c r="BQ509" s="103"/>
      <c r="BR509" s="103"/>
      <c r="BS509" s="103"/>
      <c r="BT509" s="103"/>
      <c r="BU509" s="103"/>
      <c r="BV509" s="103"/>
      <c r="BW509" s="103"/>
      <c r="BX509" s="103"/>
      <c r="BY509" s="103"/>
    </row>
    <row r="510" spans="1:77" ht="16.5" hidden="1" customHeight="1" x14ac:dyDescent="0.25">
      <c r="A510" s="489"/>
      <c r="B510" s="489"/>
      <c r="C510" s="646"/>
      <c r="D510" s="646"/>
      <c r="E510" s="646"/>
      <c r="F510" s="646"/>
      <c r="G510" s="646"/>
      <c r="H510" s="646"/>
      <c r="I510" s="646"/>
      <c r="J510" s="646"/>
      <c r="K510" s="646"/>
      <c r="L510" s="646"/>
      <c r="M510" s="646"/>
      <c r="N510" s="646"/>
      <c r="O510" s="646"/>
      <c r="P510" s="646"/>
      <c r="Q510" s="646"/>
      <c r="R510" s="646"/>
      <c r="S510" s="646"/>
      <c r="T510" s="646"/>
      <c r="U510" s="646"/>
      <c r="V510" s="103"/>
      <c r="W510" s="636"/>
      <c r="X510" s="525"/>
      <c r="Y510" s="103"/>
      <c r="AE510" s="124"/>
      <c r="AF510" s="124"/>
      <c r="AG510" s="124"/>
      <c r="AH510" s="124"/>
      <c r="AI510" s="124"/>
      <c r="AJ510" s="124"/>
      <c r="AK510" s="145"/>
      <c r="AL510" s="145"/>
      <c r="AM510" s="145"/>
      <c r="AN510" s="103"/>
      <c r="AO510" s="103"/>
      <c r="AP510" s="103"/>
      <c r="AQ510" s="103"/>
      <c r="AR510" s="116"/>
      <c r="AS510" s="116"/>
      <c r="AT510" s="325"/>
      <c r="AU510" s="290"/>
      <c r="AV510" s="116"/>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c r="BQ510" s="103"/>
      <c r="BR510" s="103"/>
      <c r="BS510" s="103"/>
      <c r="BT510" s="103"/>
      <c r="BU510" s="103"/>
      <c r="BV510" s="103"/>
      <c r="BW510" s="103"/>
      <c r="BX510" s="103"/>
      <c r="BY510" s="103"/>
    </row>
    <row r="511" spans="1:77" ht="16.5" hidden="1" customHeight="1" thickBot="1" x14ac:dyDescent="0.3">
      <c r="A511" s="490"/>
      <c r="B511" s="490"/>
      <c r="C511" s="647"/>
      <c r="D511" s="647"/>
      <c r="E511" s="647"/>
      <c r="F511" s="647"/>
      <c r="G511" s="647"/>
      <c r="H511" s="647"/>
      <c r="I511" s="647"/>
      <c r="J511" s="647"/>
      <c r="K511" s="647"/>
      <c r="L511" s="647"/>
      <c r="M511" s="647"/>
      <c r="N511" s="647"/>
      <c r="O511" s="647"/>
      <c r="P511" s="647"/>
      <c r="Q511" s="647"/>
      <c r="R511" s="647"/>
      <c r="S511" s="647"/>
      <c r="T511" s="647"/>
      <c r="U511" s="647"/>
      <c r="V511" s="103"/>
      <c r="W511" s="637"/>
      <c r="X511" s="526"/>
      <c r="Y511" s="103"/>
      <c r="AE511" s="124"/>
      <c r="AF511" s="124"/>
      <c r="AG511" s="124"/>
      <c r="AH511" s="124"/>
      <c r="AI511" s="124"/>
      <c r="AJ511" s="124"/>
      <c r="AK511" s="145"/>
      <c r="AL511" s="145"/>
      <c r="AM511" s="145"/>
      <c r="AN511" s="103"/>
      <c r="AO511" s="103"/>
      <c r="AP511" s="103"/>
      <c r="AQ511" s="103"/>
      <c r="AR511" s="116"/>
      <c r="AS511" s="116"/>
      <c r="AT511" s="325"/>
      <c r="AU511" s="290"/>
      <c r="AV511" s="116"/>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c r="BQ511" s="103"/>
      <c r="BR511" s="103"/>
      <c r="BS511" s="103"/>
      <c r="BT511" s="103"/>
      <c r="BU511" s="103"/>
      <c r="BV511" s="103"/>
      <c r="BW511" s="103"/>
      <c r="BX511" s="103"/>
      <c r="BY511" s="103"/>
    </row>
    <row r="512" spans="1:77" ht="16.5" hidden="1" customHeight="1" x14ac:dyDescent="0.25">
      <c r="A512" s="629">
        <v>16</v>
      </c>
      <c r="B512" s="638" t="str">
        <f>IF(Matriz_de_Riesgos!N37="Corrupción_O_LA_FT",Matriz_de_Riesgos!I37,IF(Matriz_de_Riesgos!N37="Gestión","No valorar",""))</f>
        <v>Afectación económica y reputacional por hallazgos de los entes de control a causa de favorecer la vinculación de un candidato sin el lleno de requisitos en la SDDE para beneficio propio o de un tercero debido a conflictos de interés no declarados, presiones por actores externos o interno y presentación de soportes falsos por parte del candidato.</v>
      </c>
      <c r="C512" s="667" t="s">
        <v>203</v>
      </c>
      <c r="D512" s="667" t="s">
        <v>203</v>
      </c>
      <c r="E512" s="667" t="s">
        <v>204</v>
      </c>
      <c r="F512" s="667" t="s">
        <v>204</v>
      </c>
      <c r="G512" s="667" t="s">
        <v>203</v>
      </c>
      <c r="H512" s="667" t="s">
        <v>203</v>
      </c>
      <c r="I512" s="667" t="s">
        <v>204</v>
      </c>
      <c r="J512" s="667" t="s">
        <v>204</v>
      </c>
      <c r="K512" s="667" t="s">
        <v>204</v>
      </c>
      <c r="L512" s="667" t="s">
        <v>203</v>
      </c>
      <c r="M512" s="667" t="s">
        <v>203</v>
      </c>
      <c r="N512" s="667" t="s">
        <v>203</v>
      </c>
      <c r="O512" s="667" t="s">
        <v>203</v>
      </c>
      <c r="P512" s="667" t="s">
        <v>203</v>
      </c>
      <c r="Q512" s="667" t="s">
        <v>204</v>
      </c>
      <c r="R512" s="667" t="s">
        <v>204</v>
      </c>
      <c r="S512" s="667" t="s">
        <v>204</v>
      </c>
      <c r="T512" s="667" t="s">
        <v>204</v>
      </c>
      <c r="U512" s="667" t="s">
        <v>204</v>
      </c>
      <c r="V512" s="103"/>
      <c r="W512" s="635">
        <f>COUNTIF(C512:U512,"SI")</f>
        <v>9</v>
      </c>
      <c r="X512" s="463" t="str">
        <f>IF(OR(R512="SI",W512&gt;11),"CATASTRÓFICO",IF(W512&gt;5,"MAYOR",IF(W512&gt;0,"MODERADO","")))</f>
        <v>MAYOR</v>
      </c>
      <c r="Y512" s="103"/>
      <c r="AE512" s="124"/>
      <c r="AF512" s="124"/>
      <c r="AG512" s="124"/>
      <c r="AH512" s="124"/>
      <c r="AI512" s="124"/>
      <c r="AJ512" s="124"/>
      <c r="AK512" s="145"/>
      <c r="AL512" s="145"/>
      <c r="AM512" s="145"/>
      <c r="AN512" s="103"/>
      <c r="AO512" s="103"/>
      <c r="AP512" s="103"/>
      <c r="AQ512" s="103"/>
      <c r="AR512" s="116"/>
      <c r="AS512" s="116"/>
      <c r="AT512" s="325"/>
      <c r="AU512" s="290"/>
      <c r="AV512" s="116"/>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03"/>
      <c r="BV512" s="103"/>
      <c r="BW512" s="103"/>
      <c r="BX512" s="103"/>
      <c r="BY512" s="103"/>
    </row>
    <row r="513" spans="1:77" ht="16.5" hidden="1" customHeight="1" x14ac:dyDescent="0.25">
      <c r="A513" s="489"/>
      <c r="B513" s="489"/>
      <c r="C513" s="646"/>
      <c r="D513" s="646"/>
      <c r="E513" s="646"/>
      <c r="F513" s="646"/>
      <c r="G513" s="646"/>
      <c r="H513" s="646"/>
      <c r="I513" s="646"/>
      <c r="J513" s="646"/>
      <c r="K513" s="646"/>
      <c r="L513" s="646"/>
      <c r="M513" s="646"/>
      <c r="N513" s="646"/>
      <c r="O513" s="646"/>
      <c r="P513" s="646"/>
      <c r="Q513" s="646"/>
      <c r="R513" s="646"/>
      <c r="S513" s="646"/>
      <c r="T513" s="646"/>
      <c r="U513" s="646"/>
      <c r="V513" s="103"/>
      <c r="W513" s="636"/>
      <c r="X513" s="525"/>
      <c r="Y513" s="103"/>
      <c r="AE513" s="124"/>
      <c r="AF513" s="124"/>
      <c r="AG513" s="124"/>
      <c r="AH513" s="124"/>
      <c r="AI513" s="124"/>
      <c r="AJ513" s="124"/>
      <c r="AK513" s="145"/>
      <c r="AL513" s="145"/>
      <c r="AM513" s="145"/>
      <c r="AN513" s="103"/>
      <c r="AO513" s="103"/>
      <c r="AP513" s="103"/>
      <c r="AQ513" s="103"/>
      <c r="AR513" s="116"/>
      <c r="AS513" s="116"/>
      <c r="AT513" s="325"/>
      <c r="AU513" s="290"/>
      <c r="AV513" s="116"/>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c r="BQ513" s="103"/>
      <c r="BR513" s="103"/>
      <c r="BS513" s="103"/>
      <c r="BT513" s="103"/>
      <c r="BU513" s="103"/>
      <c r="BV513" s="103"/>
      <c r="BW513" s="103"/>
      <c r="BX513" s="103"/>
      <c r="BY513" s="103"/>
    </row>
    <row r="514" spans="1:77" ht="37.5" hidden="1" customHeight="1" x14ac:dyDescent="0.25">
      <c r="A514" s="489"/>
      <c r="B514" s="489"/>
      <c r="C514" s="646"/>
      <c r="D514" s="646"/>
      <c r="E514" s="646"/>
      <c r="F514" s="646"/>
      <c r="G514" s="646"/>
      <c r="H514" s="646"/>
      <c r="I514" s="646"/>
      <c r="J514" s="646"/>
      <c r="K514" s="646"/>
      <c r="L514" s="646"/>
      <c r="M514" s="646"/>
      <c r="N514" s="646"/>
      <c r="O514" s="646"/>
      <c r="P514" s="646"/>
      <c r="Q514" s="646"/>
      <c r="R514" s="646"/>
      <c r="S514" s="646"/>
      <c r="T514" s="646"/>
      <c r="U514" s="646"/>
      <c r="V514" s="103"/>
      <c r="W514" s="636"/>
      <c r="X514" s="525"/>
      <c r="Y514" s="103"/>
      <c r="AE514" s="124"/>
      <c r="AF514" s="124"/>
      <c r="AG514" s="124"/>
      <c r="AH514" s="124"/>
      <c r="AI514" s="124"/>
      <c r="AJ514" s="124"/>
      <c r="AK514" s="145"/>
      <c r="AL514" s="145"/>
      <c r="AM514" s="145"/>
      <c r="AN514" s="103"/>
      <c r="AO514" s="103"/>
      <c r="AP514" s="103"/>
      <c r="AQ514" s="103"/>
      <c r="AR514" s="116"/>
      <c r="AS514" s="116"/>
      <c r="AT514" s="325"/>
      <c r="AU514" s="290"/>
      <c r="AV514" s="116"/>
      <c r="AW514" s="103"/>
      <c r="AX514" s="103"/>
      <c r="AY514" s="103"/>
      <c r="AZ514" s="103"/>
      <c r="BA514" s="103"/>
      <c r="BB514" s="103"/>
      <c r="BC514" s="103"/>
      <c r="BD514" s="103"/>
      <c r="BE514" s="103"/>
      <c r="BF514" s="103"/>
      <c r="BG514" s="103"/>
      <c r="BH514" s="103"/>
      <c r="BI514" s="103"/>
      <c r="BJ514" s="103"/>
      <c r="BK514" s="103"/>
      <c r="BL514" s="103"/>
      <c r="BM514" s="103"/>
      <c r="BN514" s="103"/>
      <c r="BO514" s="103"/>
      <c r="BP514" s="103"/>
      <c r="BQ514" s="103"/>
      <c r="BR514" s="103"/>
      <c r="BS514" s="103"/>
      <c r="BT514" s="103"/>
      <c r="BU514" s="103"/>
      <c r="BV514" s="103"/>
      <c r="BW514" s="103"/>
      <c r="BX514" s="103"/>
      <c r="BY514" s="103"/>
    </row>
    <row r="515" spans="1:77" ht="30.75" hidden="1" customHeight="1" x14ac:dyDescent="0.25">
      <c r="A515" s="489"/>
      <c r="B515" s="489"/>
      <c r="C515" s="646"/>
      <c r="D515" s="646"/>
      <c r="E515" s="646"/>
      <c r="F515" s="646"/>
      <c r="G515" s="646"/>
      <c r="H515" s="646"/>
      <c r="I515" s="646"/>
      <c r="J515" s="646"/>
      <c r="K515" s="646"/>
      <c r="L515" s="646"/>
      <c r="M515" s="646"/>
      <c r="N515" s="646"/>
      <c r="O515" s="646"/>
      <c r="P515" s="646"/>
      <c r="Q515" s="646"/>
      <c r="R515" s="646"/>
      <c r="S515" s="646"/>
      <c r="T515" s="646"/>
      <c r="U515" s="646"/>
      <c r="V515" s="103"/>
      <c r="W515" s="636"/>
      <c r="X515" s="525"/>
      <c r="Y515" s="103"/>
      <c r="AE515" s="124"/>
      <c r="AF515" s="124"/>
      <c r="AG515" s="124"/>
      <c r="AH515" s="124"/>
      <c r="AI515" s="124"/>
      <c r="AJ515" s="124"/>
      <c r="AK515" s="145"/>
      <c r="AL515" s="145"/>
      <c r="AM515" s="145"/>
      <c r="AN515" s="103"/>
      <c r="AO515" s="103"/>
      <c r="AP515" s="103"/>
      <c r="AQ515" s="103"/>
      <c r="AR515" s="116"/>
      <c r="AS515" s="116"/>
      <c r="AT515" s="325"/>
      <c r="AU515" s="290"/>
      <c r="AV515" s="116"/>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c r="BQ515" s="103"/>
      <c r="BR515" s="103"/>
      <c r="BS515" s="103"/>
      <c r="BT515" s="103"/>
      <c r="BU515" s="103"/>
      <c r="BV515" s="103"/>
      <c r="BW515" s="103"/>
      <c r="BX515" s="103"/>
      <c r="BY515" s="103"/>
    </row>
    <row r="516" spans="1:77" ht="16.5" hidden="1" customHeight="1" thickBot="1" x14ac:dyDescent="0.3">
      <c r="A516" s="490"/>
      <c r="B516" s="490"/>
      <c r="C516" s="647"/>
      <c r="D516" s="647"/>
      <c r="E516" s="647"/>
      <c r="F516" s="647"/>
      <c r="G516" s="647"/>
      <c r="H516" s="647"/>
      <c r="I516" s="647"/>
      <c r="J516" s="647"/>
      <c r="K516" s="647"/>
      <c r="L516" s="647"/>
      <c r="M516" s="647"/>
      <c r="N516" s="647"/>
      <c r="O516" s="647"/>
      <c r="P516" s="647"/>
      <c r="Q516" s="647"/>
      <c r="R516" s="647"/>
      <c r="S516" s="647"/>
      <c r="T516" s="647"/>
      <c r="U516" s="647"/>
      <c r="V516" s="103"/>
      <c r="W516" s="637"/>
      <c r="X516" s="526"/>
      <c r="Y516" s="103"/>
      <c r="AE516" s="124"/>
      <c r="AF516" s="124"/>
      <c r="AG516" s="124"/>
      <c r="AH516" s="124"/>
      <c r="AI516" s="124"/>
      <c r="AJ516" s="124"/>
      <c r="AK516" s="145"/>
      <c r="AL516" s="145"/>
      <c r="AM516" s="145"/>
      <c r="AN516" s="103"/>
      <c r="AO516" s="103"/>
      <c r="AP516" s="103"/>
      <c r="AQ516" s="103"/>
      <c r="AR516" s="116"/>
      <c r="AS516" s="116"/>
      <c r="AT516" s="325"/>
      <c r="AU516" s="290"/>
      <c r="AV516" s="116"/>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c r="BQ516" s="103"/>
      <c r="BR516" s="103"/>
      <c r="BS516" s="103"/>
      <c r="BT516" s="103"/>
      <c r="BU516" s="103"/>
      <c r="BV516" s="103"/>
      <c r="BW516" s="103"/>
      <c r="BX516" s="103"/>
      <c r="BY516" s="103"/>
    </row>
    <row r="517" spans="1:77" ht="16.5" hidden="1" customHeight="1" x14ac:dyDescent="0.25">
      <c r="A517" s="629">
        <v>17</v>
      </c>
      <c r="B517" s="638" t="str">
        <f>IF(Matriz_de_Riesgos!N42="Corrupción_O_LA_FT",Matriz_de_Riesgos!I42,IF(Matriz_de_Riesgos!N42="Gestión","No valorar",""))</f>
        <v>Afectación económica y reputacional por hallazgos de los entes de control a causa de la utilización de bienes con uso distinto al oficial para beneficio propio o de terceros; así como, por la intencion dolosa de uso de los bienes asignados a los responsables, debilidades en control sobre los bienes administrados y debilidades en el control del jefe inmediato de la dependencia que solicita los elementos.</v>
      </c>
      <c r="C517" s="645" t="s">
        <v>203</v>
      </c>
      <c r="D517" s="645" t="s">
        <v>203</v>
      </c>
      <c r="E517" s="645" t="s">
        <v>204</v>
      </c>
      <c r="F517" s="645" t="s">
        <v>204</v>
      </c>
      <c r="G517" s="645" t="s">
        <v>203</v>
      </c>
      <c r="H517" s="645" t="s">
        <v>204</v>
      </c>
      <c r="I517" s="645" t="s">
        <v>204</v>
      </c>
      <c r="J517" s="645" t="s">
        <v>204</v>
      </c>
      <c r="K517" s="645" t="s">
        <v>204</v>
      </c>
      <c r="L517" s="645" t="s">
        <v>203</v>
      </c>
      <c r="M517" s="645" t="s">
        <v>203</v>
      </c>
      <c r="N517" s="645" t="s">
        <v>203</v>
      </c>
      <c r="O517" s="645" t="s">
        <v>203</v>
      </c>
      <c r="P517" s="645" t="s">
        <v>203</v>
      </c>
      <c r="Q517" s="645" t="s">
        <v>204</v>
      </c>
      <c r="R517" s="645" t="s">
        <v>204</v>
      </c>
      <c r="S517" s="645" t="s">
        <v>204</v>
      </c>
      <c r="T517" s="645" t="s">
        <v>204</v>
      </c>
      <c r="U517" s="645" t="s">
        <v>204</v>
      </c>
      <c r="V517" s="103"/>
      <c r="W517" s="635">
        <f>COUNTIF(C517:U517,"SI")</f>
        <v>8</v>
      </c>
      <c r="X517" s="463" t="str">
        <f>IF(OR(R517="SI",W517&gt;11),"CATASTRÓFICO",IF(W517&gt;5,"MAYOR",IF(W517&gt;0,"MODERADO","")))</f>
        <v>MAYOR</v>
      </c>
      <c r="Y517" s="103"/>
      <c r="AE517" s="124"/>
      <c r="AF517" s="124"/>
      <c r="AG517" s="124"/>
      <c r="AH517" s="124"/>
      <c r="AI517" s="124"/>
      <c r="AJ517" s="124"/>
      <c r="AK517" s="145"/>
      <c r="AL517" s="145"/>
      <c r="AM517" s="145"/>
      <c r="AN517" s="103"/>
      <c r="AO517" s="103"/>
      <c r="AP517" s="103"/>
      <c r="AQ517" s="103"/>
      <c r="AR517" s="116"/>
      <c r="AS517" s="116"/>
      <c r="AT517" s="325"/>
      <c r="AU517" s="290"/>
      <c r="AV517" s="116"/>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c r="BQ517" s="103"/>
      <c r="BR517" s="103"/>
      <c r="BS517" s="103"/>
      <c r="BT517" s="103"/>
      <c r="BU517" s="103"/>
      <c r="BV517" s="103"/>
      <c r="BW517" s="103"/>
      <c r="BX517" s="103"/>
      <c r="BY517" s="103"/>
    </row>
    <row r="518" spans="1:77" ht="16.5" hidden="1" customHeight="1" x14ac:dyDescent="0.25">
      <c r="A518" s="489"/>
      <c r="B518" s="489"/>
      <c r="C518" s="646"/>
      <c r="D518" s="646"/>
      <c r="E518" s="646"/>
      <c r="F518" s="646"/>
      <c r="G518" s="646"/>
      <c r="H518" s="646"/>
      <c r="I518" s="646"/>
      <c r="J518" s="646"/>
      <c r="K518" s="646"/>
      <c r="L518" s="646"/>
      <c r="M518" s="646"/>
      <c r="N518" s="646"/>
      <c r="O518" s="646"/>
      <c r="P518" s="646"/>
      <c r="Q518" s="646"/>
      <c r="R518" s="646"/>
      <c r="S518" s="646"/>
      <c r="T518" s="646"/>
      <c r="U518" s="646"/>
      <c r="V518" s="103"/>
      <c r="W518" s="636"/>
      <c r="X518" s="525"/>
      <c r="Y518" s="103"/>
      <c r="AE518" s="124"/>
      <c r="AF518" s="124"/>
      <c r="AG518" s="124"/>
      <c r="AH518" s="124"/>
      <c r="AI518" s="124"/>
      <c r="AJ518" s="124"/>
      <c r="AK518" s="145"/>
      <c r="AL518" s="145"/>
      <c r="AM518" s="145"/>
      <c r="AN518" s="103"/>
      <c r="AO518" s="103"/>
      <c r="AP518" s="103"/>
      <c r="AQ518" s="103"/>
      <c r="AR518" s="116"/>
      <c r="AS518" s="116"/>
      <c r="AT518" s="325"/>
      <c r="AU518" s="290"/>
      <c r="AV518" s="116"/>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c r="BQ518" s="103"/>
      <c r="BR518" s="103"/>
      <c r="BS518" s="103"/>
      <c r="BT518" s="103"/>
      <c r="BU518" s="103"/>
      <c r="BV518" s="103"/>
      <c r="BW518" s="103"/>
      <c r="BX518" s="103"/>
      <c r="BY518" s="103"/>
    </row>
    <row r="519" spans="1:77" ht="16.5" hidden="1" customHeight="1" x14ac:dyDescent="0.25">
      <c r="A519" s="489"/>
      <c r="B519" s="489"/>
      <c r="C519" s="646"/>
      <c r="D519" s="646"/>
      <c r="E519" s="646"/>
      <c r="F519" s="646"/>
      <c r="G519" s="646"/>
      <c r="H519" s="646"/>
      <c r="I519" s="646"/>
      <c r="J519" s="646"/>
      <c r="K519" s="646"/>
      <c r="L519" s="646"/>
      <c r="M519" s="646"/>
      <c r="N519" s="646"/>
      <c r="O519" s="646"/>
      <c r="P519" s="646"/>
      <c r="Q519" s="646"/>
      <c r="R519" s="646"/>
      <c r="S519" s="646"/>
      <c r="T519" s="646"/>
      <c r="U519" s="646"/>
      <c r="V519" s="103"/>
      <c r="W519" s="636"/>
      <c r="X519" s="525"/>
      <c r="Y519" s="103"/>
      <c r="AE519" s="124"/>
      <c r="AF519" s="124"/>
      <c r="AG519" s="124"/>
      <c r="AH519" s="124"/>
      <c r="AI519" s="124"/>
      <c r="AJ519" s="124"/>
      <c r="AK519" s="145"/>
      <c r="AL519" s="145"/>
      <c r="AM519" s="145"/>
      <c r="AN519" s="103"/>
      <c r="AO519" s="103"/>
      <c r="AP519" s="103"/>
      <c r="AQ519" s="103"/>
      <c r="AR519" s="116"/>
      <c r="AS519" s="116"/>
      <c r="AT519" s="325"/>
      <c r="AU519" s="290"/>
      <c r="AV519" s="116"/>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c r="BQ519" s="103"/>
      <c r="BR519" s="103"/>
      <c r="BS519" s="103"/>
      <c r="BT519" s="103"/>
      <c r="BU519" s="103"/>
      <c r="BV519" s="103"/>
      <c r="BW519" s="103"/>
      <c r="BX519" s="103"/>
      <c r="BY519" s="103"/>
    </row>
    <row r="520" spans="1:77" ht="16.5" hidden="1" customHeight="1" x14ac:dyDescent="0.25">
      <c r="A520" s="489"/>
      <c r="B520" s="489"/>
      <c r="C520" s="646"/>
      <c r="D520" s="646"/>
      <c r="E520" s="646"/>
      <c r="F520" s="646"/>
      <c r="G520" s="646"/>
      <c r="H520" s="646"/>
      <c r="I520" s="646"/>
      <c r="J520" s="646"/>
      <c r="K520" s="646"/>
      <c r="L520" s="646"/>
      <c r="M520" s="646"/>
      <c r="N520" s="646"/>
      <c r="O520" s="646"/>
      <c r="P520" s="646"/>
      <c r="Q520" s="646"/>
      <c r="R520" s="646"/>
      <c r="S520" s="646"/>
      <c r="T520" s="646"/>
      <c r="U520" s="646"/>
      <c r="V520" s="103"/>
      <c r="W520" s="636"/>
      <c r="X520" s="525"/>
      <c r="Y520" s="103"/>
      <c r="AE520" s="124"/>
      <c r="AF520" s="124"/>
      <c r="AG520" s="124"/>
      <c r="AH520" s="124"/>
      <c r="AI520" s="124"/>
      <c r="AJ520" s="124"/>
      <c r="AK520" s="145"/>
      <c r="AL520" s="145"/>
      <c r="AM520" s="145"/>
      <c r="AN520" s="103"/>
      <c r="AO520" s="103"/>
      <c r="AP520" s="103"/>
      <c r="AQ520" s="103"/>
      <c r="AR520" s="116"/>
      <c r="AS520" s="116"/>
      <c r="AT520" s="325"/>
      <c r="AU520" s="290"/>
      <c r="AV520" s="116"/>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c r="BQ520" s="103"/>
      <c r="BR520" s="103"/>
      <c r="BS520" s="103"/>
      <c r="BT520" s="103"/>
      <c r="BU520" s="103"/>
      <c r="BV520" s="103"/>
      <c r="BW520" s="103"/>
      <c r="BX520" s="103"/>
      <c r="BY520" s="103"/>
    </row>
    <row r="521" spans="1:77" ht="16.5" hidden="1" customHeight="1" thickBot="1" x14ac:dyDescent="0.3">
      <c r="A521" s="490"/>
      <c r="B521" s="490"/>
      <c r="C521" s="647"/>
      <c r="D521" s="647"/>
      <c r="E521" s="647"/>
      <c r="F521" s="647"/>
      <c r="G521" s="647"/>
      <c r="H521" s="647"/>
      <c r="I521" s="647"/>
      <c r="J521" s="647"/>
      <c r="K521" s="647"/>
      <c r="L521" s="647"/>
      <c r="M521" s="647"/>
      <c r="N521" s="647"/>
      <c r="O521" s="647"/>
      <c r="P521" s="647"/>
      <c r="Q521" s="647"/>
      <c r="R521" s="647"/>
      <c r="S521" s="647"/>
      <c r="T521" s="647"/>
      <c r="U521" s="647"/>
      <c r="V521" s="103"/>
      <c r="W521" s="637"/>
      <c r="X521" s="526"/>
      <c r="Y521" s="103"/>
      <c r="AE521" s="124"/>
      <c r="AF521" s="124"/>
      <c r="AG521" s="124"/>
      <c r="AH521" s="124"/>
      <c r="AI521" s="124"/>
      <c r="AJ521" s="124"/>
      <c r="AK521" s="145"/>
      <c r="AL521" s="145"/>
      <c r="AM521" s="145"/>
      <c r="AN521" s="103"/>
      <c r="AO521" s="103"/>
      <c r="AP521" s="103"/>
      <c r="AQ521" s="103"/>
      <c r="AR521" s="116"/>
      <c r="AS521" s="116"/>
      <c r="AT521" s="325"/>
      <c r="AU521" s="290"/>
      <c r="AV521" s="116"/>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c r="BQ521" s="103"/>
      <c r="BR521" s="103"/>
      <c r="BS521" s="103"/>
      <c r="BT521" s="103"/>
      <c r="BU521" s="103"/>
      <c r="BV521" s="103"/>
      <c r="BW521" s="103"/>
      <c r="BX521" s="103"/>
      <c r="BY521" s="103"/>
    </row>
    <row r="522" spans="1:77" ht="16.5" hidden="1" customHeight="1" x14ac:dyDescent="0.25">
      <c r="A522" s="629">
        <v>18</v>
      </c>
      <c r="B522" s="629" t="str">
        <f>IF(Matriz_de_Riesgos!N47="Corrupción_O_LA_FT",Matriz_de_Riesgos!I47,IF(Matriz_de_Riesgos!N47="Gestión","No valorar",""))</f>
        <v xml:space="preserve">Afectación económica y reputacional por incumplimientos normativos a causa de la posibilidad de alterar, eliminar o usar información institucional, buscando beneficio propio o de terceros; así como, a intrusos o empleados con entrenamiento deficiente, descontentos, malintencionados, negligentes, deshonestos o despedidos. </v>
      </c>
      <c r="C522" s="667" t="s">
        <v>203</v>
      </c>
      <c r="D522" s="667" t="s">
        <v>203</v>
      </c>
      <c r="E522" s="667" t="s">
        <v>204</v>
      </c>
      <c r="F522" s="667" t="s">
        <v>204</v>
      </c>
      <c r="G522" s="667" t="s">
        <v>203</v>
      </c>
      <c r="H522" s="667" t="s">
        <v>203</v>
      </c>
      <c r="I522" s="667" t="s">
        <v>204</v>
      </c>
      <c r="J522" s="667" t="s">
        <v>204</v>
      </c>
      <c r="K522" s="667" t="s">
        <v>203</v>
      </c>
      <c r="L522" s="667" t="s">
        <v>203</v>
      </c>
      <c r="M522" s="667" t="s">
        <v>203</v>
      </c>
      <c r="N522" s="667" t="s">
        <v>203</v>
      </c>
      <c r="O522" s="667" t="s">
        <v>203</v>
      </c>
      <c r="P522" s="667" t="s">
        <v>203</v>
      </c>
      <c r="Q522" s="667" t="s">
        <v>204</v>
      </c>
      <c r="R522" s="667" t="s">
        <v>204</v>
      </c>
      <c r="S522" s="667" t="s">
        <v>204</v>
      </c>
      <c r="T522" s="667" t="s">
        <v>204</v>
      </c>
      <c r="U522" s="667" t="s">
        <v>204</v>
      </c>
      <c r="V522" s="103"/>
      <c r="W522" s="635">
        <f>COUNTIF(C522:U522,"SI")</f>
        <v>10</v>
      </c>
      <c r="X522" s="463" t="str">
        <f>IF(OR(R522="SI",W522&gt;11),"CATASTRÓFICO",IF(W522&gt;5,"MAYOR",IF(W522&gt;0,"MODERADO","")))</f>
        <v>MAYOR</v>
      </c>
      <c r="Y522" s="103"/>
      <c r="AE522" s="124"/>
      <c r="AF522" s="124"/>
      <c r="AG522" s="124"/>
      <c r="AH522" s="124"/>
      <c r="AI522" s="124"/>
      <c r="AJ522" s="124"/>
      <c r="AK522" s="145"/>
      <c r="AL522" s="145"/>
      <c r="AM522" s="145"/>
      <c r="AN522" s="103"/>
      <c r="AO522" s="103"/>
      <c r="AP522" s="103"/>
      <c r="AQ522" s="103"/>
      <c r="AR522" s="116"/>
      <c r="AS522" s="116"/>
      <c r="AT522" s="325"/>
      <c r="AU522" s="290"/>
      <c r="AV522" s="116"/>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c r="BQ522" s="103"/>
      <c r="BR522" s="103"/>
      <c r="BS522" s="103"/>
      <c r="BT522" s="103"/>
      <c r="BU522" s="103"/>
      <c r="BV522" s="103"/>
      <c r="BW522" s="103"/>
      <c r="BX522" s="103"/>
      <c r="BY522" s="103"/>
    </row>
    <row r="523" spans="1:77" ht="16.5" hidden="1" customHeight="1" x14ac:dyDescent="0.25">
      <c r="A523" s="489"/>
      <c r="B523" s="489"/>
      <c r="C523" s="646"/>
      <c r="D523" s="646"/>
      <c r="E523" s="646"/>
      <c r="F523" s="646"/>
      <c r="G523" s="646"/>
      <c r="H523" s="646"/>
      <c r="I523" s="646"/>
      <c r="J523" s="646"/>
      <c r="K523" s="646"/>
      <c r="L523" s="646"/>
      <c r="M523" s="646"/>
      <c r="N523" s="646"/>
      <c r="O523" s="646"/>
      <c r="P523" s="646"/>
      <c r="Q523" s="646"/>
      <c r="R523" s="646"/>
      <c r="S523" s="646"/>
      <c r="T523" s="646"/>
      <c r="U523" s="646"/>
      <c r="V523" s="103"/>
      <c r="W523" s="636"/>
      <c r="X523" s="525"/>
      <c r="Y523" s="103"/>
      <c r="AE523" s="124"/>
      <c r="AF523" s="124"/>
      <c r="AG523" s="124"/>
      <c r="AH523" s="124"/>
      <c r="AI523" s="124"/>
      <c r="AJ523" s="124"/>
      <c r="AK523" s="145"/>
      <c r="AL523" s="145"/>
      <c r="AM523" s="145"/>
      <c r="AN523" s="103"/>
      <c r="AO523" s="103"/>
      <c r="AP523" s="103"/>
      <c r="AQ523" s="103"/>
      <c r="AR523" s="116"/>
      <c r="AS523" s="116"/>
      <c r="AT523" s="325"/>
      <c r="AU523" s="290"/>
      <c r="AV523" s="116"/>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c r="BQ523" s="103"/>
      <c r="BR523" s="103"/>
      <c r="BS523" s="103"/>
      <c r="BT523" s="103"/>
      <c r="BU523" s="103"/>
      <c r="BV523" s="103"/>
      <c r="BW523" s="103"/>
      <c r="BX523" s="103"/>
      <c r="BY523" s="103"/>
    </row>
    <row r="524" spans="1:77" ht="16.5" hidden="1" customHeight="1" x14ac:dyDescent="0.25">
      <c r="A524" s="489"/>
      <c r="B524" s="489"/>
      <c r="C524" s="646"/>
      <c r="D524" s="646"/>
      <c r="E524" s="646"/>
      <c r="F524" s="646"/>
      <c r="G524" s="646"/>
      <c r="H524" s="646"/>
      <c r="I524" s="646"/>
      <c r="J524" s="646"/>
      <c r="K524" s="646"/>
      <c r="L524" s="646"/>
      <c r="M524" s="646"/>
      <c r="N524" s="646"/>
      <c r="O524" s="646"/>
      <c r="P524" s="646"/>
      <c r="Q524" s="646"/>
      <c r="R524" s="646"/>
      <c r="S524" s="646"/>
      <c r="T524" s="646"/>
      <c r="U524" s="646"/>
      <c r="V524" s="103"/>
      <c r="W524" s="636"/>
      <c r="X524" s="525"/>
      <c r="Y524" s="103"/>
      <c r="AE524" s="124"/>
      <c r="AF524" s="124"/>
      <c r="AG524" s="124"/>
      <c r="AH524" s="124"/>
      <c r="AI524" s="124"/>
      <c r="AJ524" s="124"/>
      <c r="AK524" s="145"/>
      <c r="AL524" s="145"/>
      <c r="AM524" s="145"/>
      <c r="AN524" s="103"/>
      <c r="AO524" s="103"/>
      <c r="AP524" s="103"/>
      <c r="AQ524" s="103"/>
      <c r="AR524" s="116"/>
      <c r="AS524" s="116"/>
      <c r="AT524" s="325"/>
      <c r="AU524" s="290"/>
      <c r="AV524" s="116"/>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c r="BQ524" s="103"/>
      <c r="BR524" s="103"/>
      <c r="BS524" s="103"/>
      <c r="BT524" s="103"/>
      <c r="BU524" s="103"/>
      <c r="BV524" s="103"/>
      <c r="BW524" s="103"/>
      <c r="BX524" s="103"/>
      <c r="BY524" s="103"/>
    </row>
    <row r="525" spans="1:77" ht="16.5" hidden="1" customHeight="1" x14ac:dyDescent="0.25">
      <c r="A525" s="489"/>
      <c r="B525" s="489"/>
      <c r="C525" s="646"/>
      <c r="D525" s="646"/>
      <c r="E525" s="646"/>
      <c r="F525" s="646"/>
      <c r="G525" s="646"/>
      <c r="H525" s="646"/>
      <c r="I525" s="646"/>
      <c r="J525" s="646"/>
      <c r="K525" s="646"/>
      <c r="L525" s="646"/>
      <c r="M525" s="646"/>
      <c r="N525" s="646"/>
      <c r="O525" s="646"/>
      <c r="P525" s="646"/>
      <c r="Q525" s="646"/>
      <c r="R525" s="646"/>
      <c r="S525" s="646"/>
      <c r="T525" s="646"/>
      <c r="U525" s="646"/>
      <c r="V525" s="103"/>
      <c r="W525" s="636"/>
      <c r="X525" s="525"/>
      <c r="Y525" s="103"/>
      <c r="AE525" s="124"/>
      <c r="AF525" s="124"/>
      <c r="AG525" s="124"/>
      <c r="AH525" s="124"/>
      <c r="AI525" s="124"/>
      <c r="AJ525" s="124"/>
      <c r="AK525" s="145"/>
      <c r="AL525" s="145"/>
      <c r="AM525" s="145"/>
      <c r="AN525" s="103"/>
      <c r="AO525" s="103"/>
      <c r="AP525" s="103"/>
      <c r="AQ525" s="103"/>
      <c r="AR525" s="116"/>
      <c r="AS525" s="116"/>
      <c r="AT525" s="325"/>
      <c r="AU525" s="290"/>
      <c r="AV525" s="116"/>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c r="BQ525" s="103"/>
      <c r="BR525" s="103"/>
      <c r="BS525" s="103"/>
      <c r="BT525" s="103"/>
      <c r="BU525" s="103"/>
      <c r="BV525" s="103"/>
      <c r="BW525" s="103"/>
      <c r="BX525" s="103"/>
      <c r="BY525" s="103"/>
    </row>
    <row r="526" spans="1:77" ht="16.5" hidden="1" customHeight="1" thickBot="1" x14ac:dyDescent="0.3">
      <c r="A526" s="490"/>
      <c r="B526" s="490"/>
      <c r="C526" s="647"/>
      <c r="D526" s="647"/>
      <c r="E526" s="647"/>
      <c r="F526" s="647"/>
      <c r="G526" s="647"/>
      <c r="H526" s="647"/>
      <c r="I526" s="647"/>
      <c r="J526" s="647"/>
      <c r="K526" s="647"/>
      <c r="L526" s="647"/>
      <c r="M526" s="647"/>
      <c r="N526" s="647"/>
      <c r="O526" s="647"/>
      <c r="P526" s="647"/>
      <c r="Q526" s="647"/>
      <c r="R526" s="647"/>
      <c r="S526" s="647"/>
      <c r="T526" s="647"/>
      <c r="U526" s="647"/>
      <c r="V526" s="103"/>
      <c r="W526" s="637"/>
      <c r="X526" s="526"/>
      <c r="Y526" s="103"/>
      <c r="AE526" s="124"/>
      <c r="AF526" s="124"/>
      <c r="AG526" s="124"/>
      <c r="AH526" s="124"/>
      <c r="AI526" s="124"/>
      <c r="AJ526" s="124"/>
      <c r="AK526" s="145"/>
      <c r="AL526" s="145"/>
      <c r="AM526" s="145"/>
      <c r="AN526" s="103"/>
      <c r="AO526" s="103"/>
      <c r="AP526" s="103"/>
      <c r="AQ526" s="103"/>
      <c r="AR526" s="116"/>
      <c r="AS526" s="116"/>
      <c r="AT526" s="325"/>
      <c r="AU526" s="290"/>
      <c r="AV526" s="116"/>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c r="BQ526" s="103"/>
      <c r="BR526" s="103"/>
      <c r="BS526" s="103"/>
      <c r="BT526" s="103"/>
      <c r="BU526" s="103"/>
      <c r="BV526" s="103"/>
      <c r="BW526" s="103"/>
      <c r="BX526" s="103"/>
      <c r="BY526" s="103"/>
    </row>
    <row r="527" spans="1:77" ht="16.5" hidden="1" customHeight="1" x14ac:dyDescent="0.25">
      <c r="A527" s="629">
        <v>19</v>
      </c>
      <c r="B527" s="638" t="str">
        <f>IF(Matriz_de_Riesgos!N50="Corrupción_O_LA_FT",Matriz_de_Riesgos!I50,IF(Matriz_de_Riesgos!N50="Gestión","No valorar",""))</f>
        <v xml:space="preserve"> Afectación económica y reputacional por hallazgos de los entes de control a causa de la alteración de cifras o informes financieros  de la SDDE para favorecimiento propio o de un tercero; así como, por la manipulación de cifras desde las áreas de gestión que suministran información financiera, aceptación de dádivas para adulteración de informes de caracter financiero, presiones indebidas de niveles jerárquicos superiores y falencias en la segregación de actividades y controles del ciclo contable. </v>
      </c>
      <c r="C527" s="639" t="s">
        <v>203</v>
      </c>
      <c r="D527" s="642" t="s">
        <v>203</v>
      </c>
      <c r="E527" s="639" t="s">
        <v>204</v>
      </c>
      <c r="F527" s="639" t="s">
        <v>204</v>
      </c>
      <c r="G527" s="639" t="s">
        <v>203</v>
      </c>
      <c r="H527" s="639" t="s">
        <v>203</v>
      </c>
      <c r="I527" s="639" t="s">
        <v>203</v>
      </c>
      <c r="J527" s="639" t="s">
        <v>203</v>
      </c>
      <c r="K527" s="639" t="s">
        <v>204</v>
      </c>
      <c r="L527" s="639" t="s">
        <v>203</v>
      </c>
      <c r="M527" s="639" t="s">
        <v>203</v>
      </c>
      <c r="N527" s="639" t="s">
        <v>203</v>
      </c>
      <c r="O527" s="639" t="s">
        <v>203</v>
      </c>
      <c r="P527" s="639" t="s">
        <v>203</v>
      </c>
      <c r="Q527" s="639" t="s">
        <v>203</v>
      </c>
      <c r="R527" s="639" t="s">
        <v>204</v>
      </c>
      <c r="S527" s="639" t="s">
        <v>204</v>
      </c>
      <c r="T527" s="639" t="s">
        <v>204</v>
      </c>
      <c r="U527" s="639" t="s">
        <v>204</v>
      </c>
      <c r="V527" s="103"/>
      <c r="W527" s="635">
        <f>COUNTIF(C527:U527,"SI")</f>
        <v>12</v>
      </c>
      <c r="X527" s="463" t="str">
        <f>IF(OR(R527="SI",W527&gt;11),"CATASTRÓFICO",IF(W527&gt;5,"MAYOR",IF(W527&gt;0,"MODERADO","")))</f>
        <v>CATASTRÓFICO</v>
      </c>
      <c r="Y527" s="103"/>
      <c r="AE527" s="124"/>
      <c r="AF527" s="124"/>
      <c r="AG527" s="124"/>
      <c r="AH527" s="124"/>
      <c r="AI527" s="124"/>
      <c r="AJ527" s="124"/>
      <c r="AK527" s="145"/>
      <c r="AL527" s="145"/>
      <c r="AM527" s="145"/>
      <c r="AN527" s="103"/>
      <c r="AO527" s="103"/>
      <c r="AP527" s="103"/>
      <c r="AQ527" s="103"/>
      <c r="AR527" s="116"/>
      <c r="AS527" s="116"/>
      <c r="AT527" s="325"/>
      <c r="AU527" s="290"/>
      <c r="AV527" s="116"/>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c r="BQ527" s="103"/>
      <c r="BR527" s="103"/>
      <c r="BS527" s="103"/>
      <c r="BT527" s="103"/>
      <c r="BU527" s="103"/>
      <c r="BV527" s="103"/>
      <c r="BW527" s="103"/>
      <c r="BX527" s="103"/>
      <c r="BY527" s="103"/>
    </row>
    <row r="528" spans="1:77" ht="16.5" hidden="1" customHeight="1" x14ac:dyDescent="0.25">
      <c r="A528" s="489"/>
      <c r="B528" s="494"/>
      <c r="C528" s="640"/>
      <c r="D528" s="643"/>
      <c r="E528" s="640"/>
      <c r="F528" s="640"/>
      <c r="G528" s="640"/>
      <c r="H528" s="640"/>
      <c r="I528" s="640"/>
      <c r="J528" s="640"/>
      <c r="K528" s="640"/>
      <c r="L528" s="640"/>
      <c r="M528" s="640"/>
      <c r="N528" s="640"/>
      <c r="O528" s="640"/>
      <c r="P528" s="640"/>
      <c r="Q528" s="640"/>
      <c r="R528" s="640"/>
      <c r="S528" s="640"/>
      <c r="T528" s="640"/>
      <c r="U528" s="640"/>
      <c r="V528" s="103"/>
      <c r="W528" s="636"/>
      <c r="X528" s="525"/>
      <c r="Y528" s="103"/>
      <c r="AE528" s="124"/>
      <c r="AF528" s="124"/>
      <c r="AG528" s="124"/>
      <c r="AH528" s="124"/>
      <c r="AI528" s="124"/>
      <c r="AJ528" s="124"/>
      <c r="AK528" s="145"/>
      <c r="AL528" s="145"/>
      <c r="AM528" s="145"/>
      <c r="AN528" s="103"/>
      <c r="AO528" s="103"/>
      <c r="AP528" s="103"/>
      <c r="AQ528" s="103"/>
      <c r="AR528" s="116"/>
      <c r="AS528" s="116"/>
      <c r="AT528" s="325"/>
      <c r="AU528" s="290"/>
      <c r="AV528" s="116"/>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c r="BQ528" s="103"/>
      <c r="BR528" s="103"/>
      <c r="BS528" s="103"/>
      <c r="BT528" s="103"/>
      <c r="BU528" s="103"/>
      <c r="BV528" s="103"/>
      <c r="BW528" s="103"/>
      <c r="BX528" s="103"/>
      <c r="BY528" s="103"/>
    </row>
    <row r="529" spans="1:77" ht="16.5" hidden="1" customHeight="1" x14ac:dyDescent="0.25">
      <c r="A529" s="489"/>
      <c r="B529" s="494"/>
      <c r="C529" s="640"/>
      <c r="D529" s="643"/>
      <c r="E529" s="640"/>
      <c r="F529" s="640"/>
      <c r="G529" s="640"/>
      <c r="H529" s="640"/>
      <c r="I529" s="640"/>
      <c r="J529" s="640"/>
      <c r="K529" s="640"/>
      <c r="L529" s="640"/>
      <c r="M529" s="640"/>
      <c r="N529" s="640"/>
      <c r="O529" s="640"/>
      <c r="P529" s="640"/>
      <c r="Q529" s="640"/>
      <c r="R529" s="640"/>
      <c r="S529" s="640"/>
      <c r="T529" s="640"/>
      <c r="U529" s="640"/>
      <c r="V529" s="103"/>
      <c r="W529" s="636"/>
      <c r="X529" s="525"/>
      <c r="Y529" s="103"/>
      <c r="AE529" s="124"/>
      <c r="AF529" s="124"/>
      <c r="AG529" s="124"/>
      <c r="AH529" s="124"/>
      <c r="AI529" s="124"/>
      <c r="AJ529" s="124"/>
      <c r="AK529" s="145"/>
      <c r="AL529" s="145"/>
      <c r="AM529" s="145"/>
      <c r="AN529" s="103"/>
      <c r="AO529" s="103"/>
      <c r="AP529" s="103"/>
      <c r="AQ529" s="103"/>
      <c r="AR529" s="116"/>
      <c r="AS529" s="116"/>
      <c r="AT529" s="325"/>
      <c r="AU529" s="290"/>
      <c r="AV529" s="116"/>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c r="BQ529" s="103"/>
      <c r="BR529" s="103"/>
      <c r="BS529" s="103"/>
      <c r="BT529" s="103"/>
      <c r="BU529" s="103"/>
      <c r="BV529" s="103"/>
      <c r="BW529" s="103"/>
      <c r="BX529" s="103"/>
      <c r="BY529" s="103"/>
    </row>
    <row r="530" spans="1:77" ht="16.5" hidden="1" customHeight="1" x14ac:dyDescent="0.25">
      <c r="A530" s="489"/>
      <c r="B530" s="494"/>
      <c r="C530" s="640"/>
      <c r="D530" s="643"/>
      <c r="E530" s="640"/>
      <c r="F530" s="640"/>
      <c r="G530" s="640"/>
      <c r="H530" s="640"/>
      <c r="I530" s="640"/>
      <c r="J530" s="640"/>
      <c r="K530" s="640"/>
      <c r="L530" s="640"/>
      <c r="M530" s="640"/>
      <c r="N530" s="640"/>
      <c r="O530" s="640"/>
      <c r="P530" s="640"/>
      <c r="Q530" s="640"/>
      <c r="R530" s="640"/>
      <c r="S530" s="640"/>
      <c r="T530" s="640"/>
      <c r="U530" s="640"/>
      <c r="V530" s="103"/>
      <c r="W530" s="636"/>
      <c r="X530" s="525"/>
      <c r="Y530" s="103"/>
      <c r="AE530" s="124"/>
      <c r="AF530" s="124"/>
      <c r="AG530" s="124"/>
      <c r="AH530" s="124"/>
      <c r="AI530" s="124"/>
      <c r="AJ530" s="124"/>
      <c r="AK530" s="145"/>
      <c r="AL530" s="145"/>
      <c r="AM530" s="145"/>
      <c r="AN530" s="103"/>
      <c r="AO530" s="103"/>
      <c r="AP530" s="103"/>
      <c r="AQ530" s="103"/>
      <c r="AR530" s="116"/>
      <c r="AS530" s="116"/>
      <c r="AT530" s="325"/>
      <c r="AU530" s="290"/>
      <c r="AV530" s="116"/>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row>
    <row r="531" spans="1:77" ht="16.5" hidden="1" customHeight="1" thickBot="1" x14ac:dyDescent="0.3">
      <c r="A531" s="490"/>
      <c r="B531" s="495"/>
      <c r="C531" s="641"/>
      <c r="D531" s="644"/>
      <c r="E531" s="641"/>
      <c r="F531" s="641"/>
      <c r="G531" s="641"/>
      <c r="H531" s="641"/>
      <c r="I531" s="641"/>
      <c r="J531" s="641"/>
      <c r="K531" s="641"/>
      <c r="L531" s="641"/>
      <c r="M531" s="641"/>
      <c r="N531" s="641"/>
      <c r="O531" s="641"/>
      <c r="P531" s="641"/>
      <c r="Q531" s="641"/>
      <c r="R531" s="641"/>
      <c r="S531" s="641"/>
      <c r="T531" s="641"/>
      <c r="U531" s="641"/>
      <c r="V531" s="103"/>
      <c r="W531" s="637"/>
      <c r="X531" s="526"/>
      <c r="Y531" s="103"/>
      <c r="AE531" s="124"/>
      <c r="AF531" s="124"/>
      <c r="AG531" s="124"/>
      <c r="AH531" s="124"/>
      <c r="AI531" s="124"/>
      <c r="AJ531" s="124"/>
      <c r="AK531" s="145"/>
      <c r="AL531" s="145"/>
      <c r="AM531" s="145"/>
      <c r="AN531" s="103"/>
      <c r="AO531" s="103"/>
      <c r="AP531" s="103"/>
      <c r="AQ531" s="103"/>
      <c r="AR531" s="116"/>
      <c r="AS531" s="116"/>
      <c r="AT531" s="325"/>
      <c r="AU531" s="290"/>
      <c r="AV531" s="116"/>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03"/>
      <c r="BV531" s="103"/>
      <c r="BW531" s="103"/>
      <c r="BX531" s="103"/>
      <c r="BY531" s="103"/>
    </row>
    <row r="532" spans="1:77" ht="16.5" hidden="1" customHeight="1" x14ac:dyDescent="0.25">
      <c r="A532" s="629">
        <v>20</v>
      </c>
      <c r="B532" s="638" t="str">
        <f>IF(Matriz_de_Riesgos!N54="Corrupción_O_LA_FT",Matriz_de_Riesgos!I54,IF(Matriz_de_Riesgos!N54="Gestión","No valorar",""))</f>
        <v>Afectación reputacional por incumplimientos normativos/hallazgos entes de  control a causa de la desviación de los resultados de las evaluaciones independientes por parte de la OCI para beneficio propio o de un tercero; así como, a existencias de conflictos de interés previo o sobreviniente no declarados de sus integrantes.</v>
      </c>
      <c r="C532" s="642" t="s">
        <v>203</v>
      </c>
      <c r="D532" s="642" t="s">
        <v>203</v>
      </c>
      <c r="E532" s="642" t="s">
        <v>204</v>
      </c>
      <c r="F532" s="642" t="s">
        <v>204</v>
      </c>
      <c r="G532" s="642" t="s">
        <v>204</v>
      </c>
      <c r="H532" s="642" t="s">
        <v>204</v>
      </c>
      <c r="I532" s="642" t="s">
        <v>204</v>
      </c>
      <c r="J532" s="642" t="s">
        <v>204</v>
      </c>
      <c r="K532" s="642" t="s">
        <v>204</v>
      </c>
      <c r="L532" s="642" t="s">
        <v>203</v>
      </c>
      <c r="M532" s="642" t="s">
        <v>203</v>
      </c>
      <c r="N532" s="642" t="s">
        <v>203</v>
      </c>
      <c r="O532" s="642" t="s">
        <v>204</v>
      </c>
      <c r="P532" s="642" t="s">
        <v>203</v>
      </c>
      <c r="Q532" s="642" t="s">
        <v>204</v>
      </c>
      <c r="R532" s="642" t="s">
        <v>204</v>
      </c>
      <c r="S532" s="642" t="s">
        <v>204</v>
      </c>
      <c r="T532" s="642" t="s">
        <v>204</v>
      </c>
      <c r="U532" s="642" t="s">
        <v>204</v>
      </c>
      <c r="V532" s="103"/>
      <c r="W532" s="635">
        <f>COUNTIF(C532:U532,"SI")</f>
        <v>6</v>
      </c>
      <c r="X532" s="463" t="str">
        <f>IF(OR(R532="SI",W532&gt;11),"CATASTRÓFICO",IF(W532&gt;5,"MAYOR",IF(W532&gt;0,"MODERADO","")))</f>
        <v>MAYOR</v>
      </c>
      <c r="Y532" s="103"/>
      <c r="AE532" s="124"/>
      <c r="AF532" s="124"/>
      <c r="AG532" s="124"/>
      <c r="AH532" s="124"/>
      <c r="AI532" s="124"/>
      <c r="AJ532" s="124"/>
      <c r="AK532" s="145"/>
      <c r="AL532" s="145"/>
      <c r="AM532" s="145"/>
      <c r="AN532" s="103"/>
      <c r="AO532" s="103"/>
      <c r="AP532" s="103"/>
      <c r="AQ532" s="103"/>
      <c r="AR532" s="116"/>
      <c r="AS532" s="116"/>
      <c r="AT532" s="325"/>
      <c r="AU532" s="290"/>
      <c r="AV532" s="116"/>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03"/>
      <c r="BV532" s="103"/>
      <c r="BW532" s="103"/>
      <c r="BX532" s="103"/>
      <c r="BY532" s="103"/>
    </row>
    <row r="533" spans="1:77" ht="16.5" hidden="1" customHeight="1" x14ac:dyDescent="0.25">
      <c r="A533" s="489"/>
      <c r="B533" s="494"/>
      <c r="C533" s="643"/>
      <c r="D533" s="643"/>
      <c r="E533" s="643"/>
      <c r="F533" s="643"/>
      <c r="G533" s="643"/>
      <c r="H533" s="643"/>
      <c r="I533" s="643"/>
      <c r="J533" s="643"/>
      <c r="K533" s="643"/>
      <c r="L533" s="643"/>
      <c r="M533" s="643"/>
      <c r="N533" s="643"/>
      <c r="O533" s="643"/>
      <c r="P533" s="643"/>
      <c r="Q533" s="643"/>
      <c r="R533" s="643"/>
      <c r="S533" s="643"/>
      <c r="T533" s="643"/>
      <c r="U533" s="643"/>
      <c r="V533" s="103"/>
      <c r="W533" s="636"/>
      <c r="X533" s="525"/>
      <c r="Y533" s="103"/>
      <c r="AE533" s="124"/>
      <c r="AF533" s="124"/>
      <c r="AG533" s="124"/>
      <c r="AH533" s="124"/>
      <c r="AI533" s="124"/>
      <c r="AJ533" s="124"/>
      <c r="AK533" s="145"/>
      <c r="AL533" s="145"/>
      <c r="AM533" s="145"/>
      <c r="AN533" s="103"/>
      <c r="AO533" s="103"/>
      <c r="AP533" s="103"/>
      <c r="AQ533" s="103"/>
      <c r="AR533" s="116"/>
      <c r="AS533" s="116"/>
      <c r="AT533" s="325"/>
      <c r="AU533" s="290"/>
      <c r="AV533" s="116"/>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03"/>
      <c r="BV533" s="103"/>
      <c r="BW533" s="103"/>
      <c r="BX533" s="103"/>
      <c r="BY533" s="103"/>
    </row>
    <row r="534" spans="1:77" ht="16.5" hidden="1" customHeight="1" x14ac:dyDescent="0.25">
      <c r="A534" s="489"/>
      <c r="B534" s="494"/>
      <c r="C534" s="643"/>
      <c r="D534" s="643"/>
      <c r="E534" s="643"/>
      <c r="F534" s="643"/>
      <c r="G534" s="643"/>
      <c r="H534" s="643"/>
      <c r="I534" s="643"/>
      <c r="J534" s="643"/>
      <c r="K534" s="643"/>
      <c r="L534" s="643"/>
      <c r="M534" s="643"/>
      <c r="N534" s="643"/>
      <c r="O534" s="643"/>
      <c r="P534" s="643"/>
      <c r="Q534" s="643"/>
      <c r="R534" s="643"/>
      <c r="S534" s="643"/>
      <c r="T534" s="643"/>
      <c r="U534" s="643"/>
      <c r="V534" s="103"/>
      <c r="W534" s="636"/>
      <c r="X534" s="525"/>
      <c r="Y534" s="103"/>
      <c r="AE534" s="124"/>
      <c r="AF534" s="124"/>
      <c r="AG534" s="124"/>
      <c r="AH534" s="124"/>
      <c r="AI534" s="124"/>
      <c r="AJ534" s="124"/>
      <c r="AK534" s="145"/>
      <c r="AL534" s="145"/>
      <c r="AM534" s="145"/>
      <c r="AN534" s="103"/>
      <c r="AO534" s="103"/>
      <c r="AP534" s="103"/>
      <c r="AQ534" s="103"/>
      <c r="AR534" s="116"/>
      <c r="AS534" s="116"/>
      <c r="AT534" s="325"/>
      <c r="AU534" s="290"/>
      <c r="AV534" s="116"/>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c r="BQ534" s="103"/>
      <c r="BR534" s="103"/>
      <c r="BS534" s="103"/>
      <c r="BT534" s="103"/>
      <c r="BU534" s="103"/>
      <c r="BV534" s="103"/>
      <c r="BW534" s="103"/>
      <c r="BX534" s="103"/>
      <c r="BY534" s="103"/>
    </row>
    <row r="535" spans="1:77" ht="16.5" hidden="1" customHeight="1" x14ac:dyDescent="0.25">
      <c r="A535" s="489"/>
      <c r="B535" s="494"/>
      <c r="C535" s="643"/>
      <c r="D535" s="643"/>
      <c r="E535" s="643"/>
      <c r="F535" s="643"/>
      <c r="G535" s="643"/>
      <c r="H535" s="643"/>
      <c r="I535" s="643"/>
      <c r="J535" s="643"/>
      <c r="K535" s="643"/>
      <c r="L535" s="643"/>
      <c r="M535" s="643"/>
      <c r="N535" s="643"/>
      <c r="O535" s="643"/>
      <c r="P535" s="643"/>
      <c r="Q535" s="643"/>
      <c r="R535" s="643"/>
      <c r="S535" s="643"/>
      <c r="T535" s="643"/>
      <c r="U535" s="643"/>
      <c r="V535" s="103"/>
      <c r="W535" s="636"/>
      <c r="X535" s="525"/>
      <c r="Y535" s="103"/>
      <c r="AE535" s="124"/>
      <c r="AF535" s="124"/>
      <c r="AG535" s="124"/>
      <c r="AH535" s="124"/>
      <c r="AI535" s="124"/>
      <c r="AJ535" s="124"/>
      <c r="AK535" s="145"/>
      <c r="AL535" s="145"/>
      <c r="AM535" s="145"/>
      <c r="AN535" s="103"/>
      <c r="AO535" s="103"/>
      <c r="AP535" s="103"/>
      <c r="AQ535" s="103"/>
      <c r="AR535" s="116"/>
      <c r="AS535" s="116"/>
      <c r="AT535" s="325"/>
      <c r="AU535" s="290"/>
      <c r="AV535" s="116"/>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c r="BQ535" s="103"/>
      <c r="BR535" s="103"/>
      <c r="BS535" s="103"/>
      <c r="BT535" s="103"/>
      <c r="BU535" s="103"/>
      <c r="BV535" s="103"/>
      <c r="BW535" s="103"/>
      <c r="BX535" s="103"/>
      <c r="BY535" s="103"/>
    </row>
    <row r="536" spans="1:77" ht="16.5" hidden="1" customHeight="1" thickBot="1" x14ac:dyDescent="0.3">
      <c r="A536" s="490"/>
      <c r="B536" s="495"/>
      <c r="C536" s="644"/>
      <c r="D536" s="644"/>
      <c r="E536" s="644"/>
      <c r="F536" s="644"/>
      <c r="G536" s="644"/>
      <c r="H536" s="644"/>
      <c r="I536" s="644"/>
      <c r="J536" s="644"/>
      <c r="K536" s="644"/>
      <c r="L536" s="644"/>
      <c r="M536" s="644"/>
      <c r="N536" s="644"/>
      <c r="O536" s="644"/>
      <c r="P536" s="644"/>
      <c r="Q536" s="644"/>
      <c r="R536" s="644"/>
      <c r="S536" s="644"/>
      <c r="T536" s="644"/>
      <c r="U536" s="644"/>
      <c r="V536" s="103"/>
      <c r="W536" s="637"/>
      <c r="X536" s="526"/>
      <c r="Y536" s="103"/>
      <c r="AE536" s="124"/>
      <c r="AF536" s="124"/>
      <c r="AG536" s="124"/>
      <c r="AH536" s="124"/>
      <c r="AI536" s="124"/>
      <c r="AJ536" s="124"/>
      <c r="AK536" s="145"/>
      <c r="AL536" s="145"/>
      <c r="AM536" s="145"/>
      <c r="AN536" s="103"/>
      <c r="AO536" s="103"/>
      <c r="AP536" s="103"/>
      <c r="AQ536" s="103"/>
      <c r="AR536" s="116"/>
      <c r="AS536" s="116"/>
      <c r="AT536" s="325"/>
      <c r="AU536" s="290"/>
      <c r="AV536" s="116"/>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c r="BQ536" s="103"/>
      <c r="BR536" s="103"/>
      <c r="BS536" s="103"/>
      <c r="BT536" s="103"/>
      <c r="BU536" s="103"/>
      <c r="BV536" s="103"/>
      <c r="BW536" s="103"/>
      <c r="BX536" s="103"/>
      <c r="BY536" s="103"/>
    </row>
    <row r="537" spans="1:77" ht="16.5" hidden="1" customHeight="1" x14ac:dyDescent="0.25">
      <c r="A537" s="629">
        <v>21</v>
      </c>
      <c r="B537" s="638" t="str">
        <f>IF(Matriz_de_Riesgos!N55="Corrupción_O_LA_FT",Matriz_de_Riesgos!I55,IF(Matriz_de_Riesgos!N55="Gestión","No valorar",""))</f>
        <v>Afectación económica y reputacional por hallazgos de los entes de control a causa de por entregar beneficios o incentivos a personas naturales o unidades productivas que no cumplan con los requisitos de acceso a cada uno de los programas o iniciativas, para beneficio propio o de un tercero; así como a fallas en mecanismos de seguimiento y verificación sobre la entrega de beneficios e incentivos a las unidades productivas o personas naturales y conflicto de interés de servidores públicos o contratistas no declarados y/o interés indebido de terceros en la ejecución de los programas o iniciativas</v>
      </c>
      <c r="C537" s="639" t="s">
        <v>203</v>
      </c>
      <c r="D537" s="639" t="s">
        <v>203</v>
      </c>
      <c r="E537" s="639" t="s">
        <v>204</v>
      </c>
      <c r="F537" s="639" t="s">
        <v>204</v>
      </c>
      <c r="G537" s="639" t="s">
        <v>203</v>
      </c>
      <c r="H537" s="639" t="s">
        <v>203</v>
      </c>
      <c r="I537" s="639" t="s">
        <v>204</v>
      </c>
      <c r="J537" s="639" t="s">
        <v>204</v>
      </c>
      <c r="K537" s="639" t="s">
        <v>204</v>
      </c>
      <c r="L537" s="639" t="s">
        <v>203</v>
      </c>
      <c r="M537" s="639" t="s">
        <v>203</v>
      </c>
      <c r="N537" s="639" t="s">
        <v>203</v>
      </c>
      <c r="O537" s="639" t="s">
        <v>203</v>
      </c>
      <c r="P537" s="639" t="s">
        <v>203</v>
      </c>
      <c r="Q537" s="639" t="s">
        <v>204</v>
      </c>
      <c r="R537" s="639" t="s">
        <v>204</v>
      </c>
      <c r="S537" s="639" t="s">
        <v>204</v>
      </c>
      <c r="T537" s="639" t="s">
        <v>204</v>
      </c>
      <c r="U537" s="639" t="s">
        <v>204</v>
      </c>
      <c r="V537" s="103"/>
      <c r="W537" s="635">
        <f>COUNTIF(C537:U537,"SI")</f>
        <v>9</v>
      </c>
      <c r="X537" s="463" t="str">
        <f>IF(OR(R537="SI",W537&gt;11),"CATASTRÓFICO",IF(W537&gt;5,"MAYOR",IF(W537&gt;0,"MODERADO","")))</f>
        <v>MAYOR</v>
      </c>
      <c r="Y537" s="103"/>
      <c r="AE537" s="124"/>
      <c r="AF537" s="124"/>
      <c r="AG537" s="124"/>
      <c r="AH537" s="124"/>
      <c r="AI537" s="124"/>
      <c r="AJ537" s="124"/>
      <c r="AK537" s="145"/>
      <c r="AL537" s="145"/>
      <c r="AM537" s="145"/>
      <c r="AN537" s="103"/>
      <c r="AO537" s="103"/>
      <c r="AP537" s="103"/>
      <c r="AQ537" s="103"/>
      <c r="AR537" s="116"/>
      <c r="AS537" s="116"/>
      <c r="AT537" s="325"/>
      <c r="AU537" s="290"/>
      <c r="AV537" s="116"/>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c r="BQ537" s="103"/>
      <c r="BR537" s="103"/>
      <c r="BS537" s="103"/>
      <c r="BT537" s="103"/>
      <c r="BU537" s="103"/>
      <c r="BV537" s="103"/>
      <c r="BW537" s="103"/>
      <c r="BX537" s="103"/>
      <c r="BY537" s="103"/>
    </row>
    <row r="538" spans="1:77" ht="16.5" hidden="1" customHeight="1" x14ac:dyDescent="0.25">
      <c r="A538" s="489"/>
      <c r="B538" s="494"/>
      <c r="C538" s="640"/>
      <c r="D538" s="640"/>
      <c r="E538" s="640"/>
      <c r="F538" s="640"/>
      <c r="G538" s="640"/>
      <c r="H538" s="640"/>
      <c r="I538" s="640"/>
      <c r="J538" s="640"/>
      <c r="K538" s="640"/>
      <c r="L538" s="640"/>
      <c r="M538" s="640"/>
      <c r="N538" s="640"/>
      <c r="O538" s="640"/>
      <c r="P538" s="640"/>
      <c r="Q538" s="640"/>
      <c r="R538" s="640"/>
      <c r="S538" s="640"/>
      <c r="T538" s="640"/>
      <c r="U538" s="640"/>
      <c r="V538" s="103"/>
      <c r="W538" s="636"/>
      <c r="X538" s="525"/>
      <c r="Y538" s="103"/>
      <c r="AE538" s="124"/>
      <c r="AF538" s="124"/>
      <c r="AG538" s="124"/>
      <c r="AH538" s="124"/>
      <c r="AI538" s="124"/>
      <c r="AJ538" s="124"/>
      <c r="AK538" s="145"/>
      <c r="AL538" s="145"/>
      <c r="AM538" s="145"/>
      <c r="AN538" s="103"/>
      <c r="AO538" s="103"/>
      <c r="AP538" s="103"/>
      <c r="AQ538" s="103"/>
      <c r="AR538" s="116"/>
      <c r="AS538" s="116"/>
      <c r="AT538" s="325"/>
      <c r="AU538" s="290"/>
      <c r="AV538" s="116"/>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c r="BQ538" s="103"/>
      <c r="BR538" s="103"/>
      <c r="BS538" s="103"/>
      <c r="BT538" s="103"/>
      <c r="BU538" s="103"/>
      <c r="BV538" s="103"/>
      <c r="BW538" s="103"/>
      <c r="BX538" s="103"/>
      <c r="BY538" s="103"/>
    </row>
    <row r="539" spans="1:77" ht="16.5" hidden="1" customHeight="1" x14ac:dyDescent="0.25">
      <c r="A539" s="489"/>
      <c r="B539" s="494"/>
      <c r="C539" s="640"/>
      <c r="D539" s="640"/>
      <c r="E539" s="640"/>
      <c r="F539" s="640"/>
      <c r="G539" s="640"/>
      <c r="H539" s="640"/>
      <c r="I539" s="640"/>
      <c r="J539" s="640"/>
      <c r="K539" s="640"/>
      <c r="L539" s="640"/>
      <c r="M539" s="640"/>
      <c r="N539" s="640"/>
      <c r="O539" s="640"/>
      <c r="P539" s="640"/>
      <c r="Q539" s="640"/>
      <c r="R539" s="640"/>
      <c r="S539" s="640"/>
      <c r="T539" s="640"/>
      <c r="U539" s="640"/>
      <c r="V539" s="103"/>
      <c r="W539" s="636"/>
      <c r="X539" s="525"/>
      <c r="Y539" s="103"/>
      <c r="AE539" s="124"/>
      <c r="AF539" s="124"/>
      <c r="AG539" s="124"/>
      <c r="AH539" s="124"/>
      <c r="AI539" s="124"/>
      <c r="AJ539" s="124"/>
      <c r="AK539" s="145"/>
      <c r="AL539" s="145"/>
      <c r="AM539" s="145"/>
      <c r="AN539" s="103"/>
      <c r="AO539" s="103"/>
      <c r="AP539" s="103"/>
      <c r="AQ539" s="103"/>
      <c r="AR539" s="116"/>
      <c r="AS539" s="116"/>
      <c r="AT539" s="325"/>
      <c r="AU539" s="290"/>
      <c r="AV539" s="116"/>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c r="BQ539" s="103"/>
      <c r="BR539" s="103"/>
      <c r="BS539" s="103"/>
      <c r="BT539" s="103"/>
      <c r="BU539" s="103"/>
      <c r="BV539" s="103"/>
      <c r="BW539" s="103"/>
      <c r="BX539" s="103"/>
      <c r="BY539" s="103"/>
    </row>
    <row r="540" spans="1:77" ht="16.5" hidden="1" customHeight="1" x14ac:dyDescent="0.25">
      <c r="A540" s="489"/>
      <c r="B540" s="494"/>
      <c r="C540" s="640"/>
      <c r="D540" s="640"/>
      <c r="E540" s="640"/>
      <c r="F540" s="640"/>
      <c r="G540" s="640"/>
      <c r="H540" s="640"/>
      <c r="I540" s="640"/>
      <c r="J540" s="640"/>
      <c r="K540" s="640"/>
      <c r="L540" s="640"/>
      <c r="M540" s="640"/>
      <c r="N540" s="640"/>
      <c r="O540" s="640"/>
      <c r="P540" s="640"/>
      <c r="Q540" s="640"/>
      <c r="R540" s="640"/>
      <c r="S540" s="640"/>
      <c r="T540" s="640"/>
      <c r="U540" s="640"/>
      <c r="V540" s="103"/>
      <c r="W540" s="636"/>
      <c r="X540" s="525"/>
      <c r="Y540" s="103"/>
      <c r="AE540" s="124"/>
      <c r="AF540" s="124"/>
      <c r="AG540" s="124"/>
      <c r="AH540" s="124"/>
      <c r="AI540" s="124"/>
      <c r="AJ540" s="124"/>
      <c r="AK540" s="145"/>
      <c r="AL540" s="145"/>
      <c r="AM540" s="145"/>
      <c r="AN540" s="103"/>
      <c r="AO540" s="103"/>
      <c r="AP540" s="103"/>
      <c r="AQ540" s="103"/>
      <c r="AR540" s="116"/>
      <c r="AS540" s="116"/>
      <c r="AT540" s="325"/>
      <c r="AU540" s="290"/>
      <c r="AV540" s="116"/>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c r="BQ540" s="103"/>
      <c r="BR540" s="103"/>
      <c r="BS540" s="103"/>
      <c r="BT540" s="103"/>
      <c r="BU540" s="103"/>
      <c r="BV540" s="103"/>
      <c r="BW540" s="103"/>
      <c r="BX540" s="103"/>
      <c r="BY540" s="103"/>
    </row>
    <row r="541" spans="1:77" ht="16.5" hidden="1" customHeight="1" thickBot="1" x14ac:dyDescent="0.3">
      <c r="A541" s="490"/>
      <c r="B541" s="495"/>
      <c r="C541" s="641"/>
      <c r="D541" s="641"/>
      <c r="E541" s="641"/>
      <c r="F541" s="641"/>
      <c r="G541" s="641"/>
      <c r="H541" s="641"/>
      <c r="I541" s="641"/>
      <c r="J541" s="641"/>
      <c r="K541" s="641"/>
      <c r="L541" s="641"/>
      <c r="M541" s="641"/>
      <c r="N541" s="641"/>
      <c r="O541" s="641"/>
      <c r="P541" s="641"/>
      <c r="Q541" s="641"/>
      <c r="R541" s="641"/>
      <c r="S541" s="641"/>
      <c r="T541" s="641"/>
      <c r="U541" s="641"/>
      <c r="V541" s="103"/>
      <c r="W541" s="637"/>
      <c r="X541" s="526"/>
      <c r="Y541" s="103"/>
      <c r="AE541" s="124"/>
      <c r="AF541" s="124"/>
      <c r="AG541" s="124"/>
      <c r="AH541" s="124"/>
      <c r="AI541" s="124"/>
      <c r="AJ541" s="124"/>
      <c r="AK541" s="145"/>
      <c r="AL541" s="145"/>
      <c r="AM541" s="145"/>
      <c r="AN541" s="103"/>
      <c r="AO541" s="103"/>
      <c r="AP541" s="103"/>
      <c r="AQ541" s="103"/>
      <c r="AR541" s="116"/>
      <c r="AS541" s="116"/>
      <c r="AT541" s="325"/>
      <c r="AU541" s="290"/>
      <c r="AV541" s="116"/>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c r="BQ541" s="103"/>
      <c r="BR541" s="103"/>
      <c r="BS541" s="103"/>
      <c r="BT541" s="103"/>
      <c r="BU541" s="103"/>
      <c r="BV541" s="103"/>
      <c r="BW541" s="103"/>
      <c r="BX541" s="103"/>
      <c r="BY541" s="103"/>
    </row>
    <row r="542" spans="1:77" ht="16.5" hidden="1" customHeight="1" x14ac:dyDescent="0.25">
      <c r="A542" s="629">
        <v>22</v>
      </c>
      <c r="B542" s="629" t="str">
        <f>IF(Matriz_de_Riesgos!N57="Corrupción_O_LA_FT",Matriz_de_Riesgos!I57,IF(Matriz_de_Riesgos!N57="Gestión","No valorar",""))</f>
        <v/>
      </c>
      <c r="C542" s="629"/>
      <c r="D542" s="629"/>
      <c r="E542" s="629"/>
      <c r="F542" s="629"/>
      <c r="G542" s="629"/>
      <c r="H542" s="629"/>
      <c r="I542" s="629"/>
      <c r="J542" s="629"/>
      <c r="K542" s="629"/>
      <c r="L542" s="629"/>
      <c r="M542" s="629"/>
      <c r="N542" s="629"/>
      <c r="O542" s="629"/>
      <c r="P542" s="629"/>
      <c r="Q542" s="629"/>
      <c r="R542" s="629"/>
      <c r="S542" s="629"/>
      <c r="T542" s="629"/>
      <c r="U542" s="629"/>
      <c r="V542" s="103"/>
      <c r="W542" s="635">
        <f>COUNTIF(C542:U542,"SI")</f>
        <v>0</v>
      </c>
      <c r="X542" s="463" t="str">
        <f>IF(OR(R542="SI",W542&gt;11),"CATASTRÓFICO",IF(W542&gt;5,"MAYOR",IF(W542&gt;0,"MODERADO","")))</f>
        <v/>
      </c>
      <c r="Y542" s="103"/>
      <c r="AE542" s="124"/>
      <c r="AF542" s="124"/>
      <c r="AG542" s="124"/>
      <c r="AH542" s="124"/>
      <c r="AI542" s="124"/>
      <c r="AJ542" s="124"/>
      <c r="AK542" s="145"/>
      <c r="AL542" s="145"/>
      <c r="AM542" s="145"/>
      <c r="AN542" s="103"/>
      <c r="AO542" s="103"/>
      <c r="AP542" s="103"/>
      <c r="AQ542" s="103"/>
      <c r="AR542" s="116"/>
      <c r="AS542" s="116"/>
      <c r="AT542" s="325"/>
      <c r="AU542" s="290"/>
      <c r="AV542" s="116"/>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c r="BQ542" s="103"/>
      <c r="BR542" s="103"/>
      <c r="BS542" s="103"/>
      <c r="BT542" s="103"/>
      <c r="BU542" s="103"/>
      <c r="BV542" s="103"/>
      <c r="BW542" s="103"/>
      <c r="BX542" s="103"/>
      <c r="BY542" s="103"/>
    </row>
    <row r="543" spans="1:77" ht="16.5" hidden="1" customHeight="1" x14ac:dyDescent="0.25">
      <c r="A543" s="489"/>
      <c r="B543" s="489"/>
      <c r="C543" s="489"/>
      <c r="D543" s="489"/>
      <c r="E543" s="489"/>
      <c r="F543" s="489"/>
      <c r="G543" s="489"/>
      <c r="H543" s="489"/>
      <c r="I543" s="489"/>
      <c r="J543" s="489"/>
      <c r="K543" s="489"/>
      <c r="L543" s="489"/>
      <c r="M543" s="489"/>
      <c r="N543" s="489"/>
      <c r="O543" s="489"/>
      <c r="P543" s="489"/>
      <c r="Q543" s="489"/>
      <c r="R543" s="489"/>
      <c r="S543" s="489"/>
      <c r="T543" s="489"/>
      <c r="U543" s="489"/>
      <c r="V543" s="103"/>
      <c r="W543" s="636"/>
      <c r="X543" s="525"/>
      <c r="Y543" s="103"/>
      <c r="AE543" s="124"/>
      <c r="AF543" s="124"/>
      <c r="AG543" s="124"/>
      <c r="AH543" s="124"/>
      <c r="AI543" s="124"/>
      <c r="AJ543" s="124"/>
      <c r="AK543" s="145"/>
      <c r="AL543" s="145"/>
      <c r="AM543" s="145"/>
      <c r="AN543" s="103"/>
      <c r="AO543" s="103"/>
      <c r="AP543" s="103"/>
      <c r="AQ543" s="103"/>
      <c r="AR543" s="116"/>
      <c r="AS543" s="116"/>
      <c r="AT543" s="325"/>
      <c r="AU543" s="290"/>
      <c r="AV543" s="116"/>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c r="BQ543" s="103"/>
      <c r="BR543" s="103"/>
      <c r="BS543" s="103"/>
      <c r="BT543" s="103"/>
      <c r="BU543" s="103"/>
      <c r="BV543" s="103"/>
      <c r="BW543" s="103"/>
      <c r="BX543" s="103"/>
      <c r="BY543" s="103"/>
    </row>
    <row r="544" spans="1:77" ht="16.5" hidden="1" customHeight="1" x14ac:dyDescent="0.25">
      <c r="A544" s="489"/>
      <c r="B544" s="489"/>
      <c r="C544" s="489"/>
      <c r="D544" s="489"/>
      <c r="E544" s="489"/>
      <c r="F544" s="489"/>
      <c r="G544" s="489"/>
      <c r="H544" s="489"/>
      <c r="I544" s="489"/>
      <c r="J544" s="489"/>
      <c r="K544" s="489"/>
      <c r="L544" s="489"/>
      <c r="M544" s="489"/>
      <c r="N544" s="489"/>
      <c r="O544" s="489"/>
      <c r="P544" s="489"/>
      <c r="Q544" s="489"/>
      <c r="R544" s="489"/>
      <c r="S544" s="489"/>
      <c r="T544" s="489"/>
      <c r="U544" s="489"/>
      <c r="V544" s="103"/>
      <c r="W544" s="636"/>
      <c r="X544" s="525"/>
      <c r="Y544" s="103"/>
      <c r="AE544" s="124"/>
      <c r="AF544" s="124"/>
      <c r="AG544" s="124"/>
      <c r="AH544" s="124"/>
      <c r="AI544" s="124"/>
      <c r="AJ544" s="124"/>
      <c r="AK544" s="145"/>
      <c r="AL544" s="145"/>
      <c r="AM544" s="145"/>
      <c r="AN544" s="103"/>
      <c r="AO544" s="103"/>
      <c r="AP544" s="103"/>
      <c r="AQ544" s="103"/>
      <c r="AR544" s="116"/>
      <c r="AS544" s="116"/>
      <c r="AT544" s="325"/>
      <c r="AU544" s="290"/>
      <c r="AV544" s="116"/>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c r="BQ544" s="103"/>
      <c r="BR544" s="103"/>
      <c r="BS544" s="103"/>
      <c r="BT544" s="103"/>
      <c r="BU544" s="103"/>
      <c r="BV544" s="103"/>
      <c r="BW544" s="103"/>
      <c r="BX544" s="103"/>
      <c r="BY544" s="103"/>
    </row>
    <row r="545" spans="1:77" ht="16.5" hidden="1" customHeight="1" x14ac:dyDescent="0.25">
      <c r="A545" s="489"/>
      <c r="B545" s="489"/>
      <c r="C545" s="489"/>
      <c r="D545" s="489"/>
      <c r="E545" s="489"/>
      <c r="F545" s="489"/>
      <c r="G545" s="489"/>
      <c r="H545" s="489"/>
      <c r="I545" s="489"/>
      <c r="J545" s="489"/>
      <c r="K545" s="489"/>
      <c r="L545" s="489"/>
      <c r="M545" s="489"/>
      <c r="N545" s="489"/>
      <c r="O545" s="489"/>
      <c r="P545" s="489"/>
      <c r="Q545" s="489"/>
      <c r="R545" s="489"/>
      <c r="S545" s="489"/>
      <c r="T545" s="489"/>
      <c r="U545" s="489"/>
      <c r="V545" s="103"/>
      <c r="W545" s="636"/>
      <c r="X545" s="525"/>
      <c r="Y545" s="103"/>
      <c r="AE545" s="124"/>
      <c r="AF545" s="124"/>
      <c r="AG545" s="124"/>
      <c r="AH545" s="124"/>
      <c r="AI545" s="124"/>
      <c r="AJ545" s="124"/>
      <c r="AK545" s="145"/>
      <c r="AL545" s="145"/>
      <c r="AM545" s="145"/>
      <c r="AN545" s="103"/>
      <c r="AO545" s="103"/>
      <c r="AP545" s="103"/>
      <c r="AQ545" s="103"/>
      <c r="AR545" s="116"/>
      <c r="AS545" s="116"/>
      <c r="AT545" s="325"/>
      <c r="AU545" s="290"/>
      <c r="AV545" s="116"/>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c r="BQ545" s="103"/>
      <c r="BR545" s="103"/>
      <c r="BS545" s="103"/>
      <c r="BT545" s="103"/>
      <c r="BU545" s="103"/>
      <c r="BV545" s="103"/>
      <c r="BW545" s="103"/>
      <c r="BX545" s="103"/>
      <c r="BY545" s="103"/>
    </row>
    <row r="546" spans="1:77" ht="16.5" hidden="1" customHeight="1" thickBot="1" x14ac:dyDescent="0.3">
      <c r="A546" s="490"/>
      <c r="B546" s="490"/>
      <c r="C546" s="490"/>
      <c r="D546" s="490"/>
      <c r="E546" s="490"/>
      <c r="F546" s="490"/>
      <c r="G546" s="490"/>
      <c r="H546" s="490"/>
      <c r="I546" s="490"/>
      <c r="J546" s="490"/>
      <c r="K546" s="490"/>
      <c r="L546" s="490"/>
      <c r="M546" s="490"/>
      <c r="N546" s="490"/>
      <c r="O546" s="490"/>
      <c r="P546" s="490"/>
      <c r="Q546" s="490"/>
      <c r="R546" s="490"/>
      <c r="S546" s="490"/>
      <c r="T546" s="490"/>
      <c r="U546" s="490"/>
      <c r="V546" s="103"/>
      <c r="W546" s="637"/>
      <c r="X546" s="526"/>
      <c r="Y546" s="103"/>
      <c r="AE546" s="124"/>
      <c r="AF546" s="124"/>
      <c r="AG546" s="124"/>
      <c r="AH546" s="124"/>
      <c r="AI546" s="124"/>
      <c r="AJ546" s="124"/>
      <c r="AK546" s="145"/>
      <c r="AL546" s="145"/>
      <c r="AM546" s="145"/>
      <c r="AN546" s="103"/>
      <c r="AO546" s="103"/>
      <c r="AP546" s="103"/>
      <c r="AQ546" s="103"/>
      <c r="AR546" s="116"/>
      <c r="AS546" s="116"/>
      <c r="AT546" s="325"/>
      <c r="AU546" s="290"/>
      <c r="AV546" s="116"/>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c r="BQ546" s="103"/>
      <c r="BR546" s="103"/>
      <c r="BS546" s="103"/>
      <c r="BT546" s="103"/>
      <c r="BU546" s="103"/>
      <c r="BV546" s="103"/>
      <c r="BW546" s="103"/>
      <c r="BX546" s="103"/>
      <c r="BY546" s="103"/>
    </row>
    <row r="547" spans="1:77" ht="16.5" hidden="1" customHeight="1" x14ac:dyDescent="0.25">
      <c r="A547" s="629">
        <v>23</v>
      </c>
      <c r="B547" s="629" t="str">
        <f>IF(Matriz_de_Riesgos!N62="Corrupción_O_LA_FT",Matriz_de_Riesgos!I62,IF(Matriz_de_Riesgos!N62="Gestión","No valorar",""))</f>
        <v/>
      </c>
      <c r="C547" s="629"/>
      <c r="D547" s="629"/>
      <c r="E547" s="629"/>
      <c r="F547" s="629"/>
      <c r="G547" s="629"/>
      <c r="H547" s="629"/>
      <c r="I547" s="629"/>
      <c r="J547" s="629"/>
      <c r="K547" s="629"/>
      <c r="L547" s="629"/>
      <c r="M547" s="629"/>
      <c r="N547" s="629"/>
      <c r="O547" s="629"/>
      <c r="P547" s="629"/>
      <c r="Q547" s="629"/>
      <c r="R547" s="629"/>
      <c r="S547" s="629"/>
      <c r="T547" s="629"/>
      <c r="U547" s="629"/>
      <c r="V547" s="103"/>
      <c r="W547" s="635">
        <f>COUNTIF(C547:U547,"SI")</f>
        <v>0</v>
      </c>
      <c r="X547" s="463" t="str">
        <f>IF(OR(R547="SI",W547&gt;11),"CATASTRÓFICO",IF(W547&gt;5,"MAYOR",IF(W547&gt;0,"MODERADO","")))</f>
        <v/>
      </c>
      <c r="Y547" s="103"/>
      <c r="AE547" s="124"/>
      <c r="AF547" s="124"/>
      <c r="AG547" s="124"/>
      <c r="AH547" s="124"/>
      <c r="AI547" s="124"/>
      <c r="AJ547" s="124"/>
      <c r="AK547" s="145"/>
      <c r="AL547" s="145"/>
      <c r="AM547" s="145"/>
      <c r="AN547" s="103"/>
      <c r="AO547" s="103"/>
      <c r="AP547" s="103"/>
      <c r="AQ547" s="103"/>
      <c r="AR547" s="116"/>
      <c r="AS547" s="116"/>
      <c r="AT547" s="325"/>
      <c r="AU547" s="290"/>
      <c r="AV547" s="116"/>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c r="BQ547" s="103"/>
      <c r="BR547" s="103"/>
      <c r="BS547" s="103"/>
      <c r="BT547" s="103"/>
      <c r="BU547" s="103"/>
      <c r="BV547" s="103"/>
      <c r="BW547" s="103"/>
      <c r="BX547" s="103"/>
      <c r="BY547" s="103"/>
    </row>
    <row r="548" spans="1:77" ht="16.5" hidden="1" customHeight="1" x14ac:dyDescent="0.25">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103"/>
      <c r="W548" s="636"/>
      <c r="X548" s="525"/>
      <c r="Y548" s="103"/>
      <c r="AE548" s="124"/>
      <c r="AF548" s="124"/>
      <c r="AG548" s="124"/>
      <c r="AH548" s="124"/>
      <c r="AI548" s="124"/>
      <c r="AJ548" s="124"/>
      <c r="AK548" s="145"/>
      <c r="AL548" s="145"/>
      <c r="AM548" s="145"/>
      <c r="AN548" s="103"/>
      <c r="AO548" s="103"/>
      <c r="AP548" s="103"/>
      <c r="AQ548" s="103"/>
      <c r="AR548" s="116"/>
      <c r="AS548" s="116"/>
      <c r="AT548" s="325"/>
      <c r="AU548" s="290"/>
      <c r="AV548" s="116"/>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c r="BQ548" s="103"/>
      <c r="BR548" s="103"/>
      <c r="BS548" s="103"/>
      <c r="BT548" s="103"/>
      <c r="BU548" s="103"/>
      <c r="BV548" s="103"/>
      <c r="BW548" s="103"/>
      <c r="BX548" s="103"/>
      <c r="BY548" s="103"/>
    </row>
    <row r="549" spans="1:77" ht="16.5" hidden="1" customHeight="1" x14ac:dyDescent="0.25">
      <c r="A549" s="489"/>
      <c r="B549" s="489"/>
      <c r="C549" s="489"/>
      <c r="D549" s="489"/>
      <c r="E549" s="489"/>
      <c r="F549" s="489"/>
      <c r="G549" s="489"/>
      <c r="H549" s="489"/>
      <c r="I549" s="489"/>
      <c r="J549" s="489"/>
      <c r="K549" s="489"/>
      <c r="L549" s="489"/>
      <c r="M549" s="489"/>
      <c r="N549" s="489"/>
      <c r="O549" s="489"/>
      <c r="P549" s="489"/>
      <c r="Q549" s="489"/>
      <c r="R549" s="489"/>
      <c r="S549" s="489"/>
      <c r="T549" s="489"/>
      <c r="U549" s="489"/>
      <c r="V549" s="103"/>
      <c r="W549" s="636"/>
      <c r="X549" s="525"/>
      <c r="Y549" s="103"/>
      <c r="AE549" s="124"/>
      <c r="AF549" s="124"/>
      <c r="AG549" s="124"/>
      <c r="AH549" s="124"/>
      <c r="AI549" s="124"/>
      <c r="AJ549" s="124"/>
      <c r="AK549" s="145"/>
      <c r="AL549" s="145"/>
      <c r="AM549" s="145"/>
      <c r="AN549" s="103"/>
      <c r="AO549" s="103"/>
      <c r="AP549" s="103"/>
      <c r="AQ549" s="103"/>
      <c r="AR549" s="116"/>
      <c r="AS549" s="116"/>
      <c r="AT549" s="325"/>
      <c r="AU549" s="290"/>
      <c r="AV549" s="116"/>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c r="BQ549" s="103"/>
      <c r="BR549" s="103"/>
      <c r="BS549" s="103"/>
      <c r="BT549" s="103"/>
      <c r="BU549" s="103"/>
      <c r="BV549" s="103"/>
      <c r="BW549" s="103"/>
      <c r="BX549" s="103"/>
      <c r="BY549" s="103"/>
    </row>
    <row r="550" spans="1:77" ht="16.5" hidden="1" customHeight="1" x14ac:dyDescent="0.25">
      <c r="A550" s="489"/>
      <c r="B550" s="489"/>
      <c r="C550" s="489"/>
      <c r="D550" s="489"/>
      <c r="E550" s="489"/>
      <c r="F550" s="489"/>
      <c r="G550" s="489"/>
      <c r="H550" s="489"/>
      <c r="I550" s="489"/>
      <c r="J550" s="489"/>
      <c r="K550" s="489"/>
      <c r="L550" s="489"/>
      <c r="M550" s="489"/>
      <c r="N550" s="489"/>
      <c r="O550" s="489"/>
      <c r="P550" s="489"/>
      <c r="Q550" s="489"/>
      <c r="R550" s="489"/>
      <c r="S550" s="489"/>
      <c r="T550" s="489"/>
      <c r="U550" s="489"/>
      <c r="V550" s="103"/>
      <c r="W550" s="636"/>
      <c r="X550" s="525"/>
      <c r="Y550" s="103"/>
      <c r="AE550" s="124"/>
      <c r="AF550" s="124"/>
      <c r="AG550" s="124"/>
      <c r="AH550" s="124"/>
      <c r="AI550" s="124"/>
      <c r="AJ550" s="124"/>
      <c r="AK550" s="145"/>
      <c r="AL550" s="145"/>
      <c r="AM550" s="145"/>
      <c r="AN550" s="103"/>
      <c r="AO550" s="103"/>
      <c r="AP550" s="103"/>
      <c r="AQ550" s="103"/>
      <c r="AR550" s="116"/>
      <c r="AS550" s="116"/>
      <c r="AT550" s="325"/>
      <c r="AU550" s="290"/>
      <c r="AV550" s="116"/>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c r="BQ550" s="103"/>
      <c r="BR550" s="103"/>
      <c r="BS550" s="103"/>
      <c r="BT550" s="103"/>
      <c r="BU550" s="103"/>
      <c r="BV550" s="103"/>
      <c r="BW550" s="103"/>
      <c r="BX550" s="103"/>
      <c r="BY550" s="103"/>
    </row>
    <row r="551" spans="1:77" ht="16.5" hidden="1" customHeight="1" thickBot="1" x14ac:dyDescent="0.3">
      <c r="A551" s="490"/>
      <c r="B551" s="490"/>
      <c r="C551" s="490"/>
      <c r="D551" s="490"/>
      <c r="E551" s="490"/>
      <c r="F551" s="490"/>
      <c r="G551" s="490"/>
      <c r="H551" s="490"/>
      <c r="I551" s="490"/>
      <c r="J551" s="490"/>
      <c r="K551" s="490"/>
      <c r="L551" s="490"/>
      <c r="M551" s="490"/>
      <c r="N551" s="490"/>
      <c r="O551" s="490"/>
      <c r="P551" s="490"/>
      <c r="Q551" s="490"/>
      <c r="R551" s="490"/>
      <c r="S551" s="490"/>
      <c r="T551" s="490"/>
      <c r="U551" s="490"/>
      <c r="V551" s="103"/>
      <c r="W551" s="637"/>
      <c r="X551" s="526"/>
      <c r="Y551" s="103"/>
      <c r="AE551" s="124"/>
      <c r="AF551" s="124"/>
      <c r="AG551" s="124"/>
      <c r="AH551" s="124"/>
      <c r="AI551" s="124"/>
      <c r="AJ551" s="124"/>
      <c r="AK551" s="145"/>
      <c r="AL551" s="145"/>
      <c r="AM551" s="145"/>
      <c r="AN551" s="103"/>
      <c r="AO551" s="103"/>
      <c r="AP551" s="103"/>
      <c r="AQ551" s="103"/>
      <c r="AR551" s="116"/>
      <c r="AS551" s="116"/>
      <c r="AT551" s="325"/>
      <c r="AU551" s="290"/>
      <c r="AV551" s="116"/>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c r="BQ551" s="103"/>
      <c r="BR551" s="103"/>
      <c r="BS551" s="103"/>
      <c r="BT551" s="103"/>
      <c r="BU551" s="103"/>
      <c r="BV551" s="103"/>
      <c r="BW551" s="103"/>
      <c r="BX551" s="103"/>
      <c r="BY551" s="103"/>
    </row>
    <row r="552" spans="1:77" ht="16.5" hidden="1" customHeight="1" x14ac:dyDescent="0.25">
      <c r="A552" s="629">
        <v>24</v>
      </c>
      <c r="B552" s="629" t="str">
        <f>IF(Matriz_de_Riesgos!N67="Corrupción_O_LA_FT",Matriz_de_Riesgos!I67,IF(Matriz_de_Riesgos!N67="Gestión","No valorar",""))</f>
        <v/>
      </c>
      <c r="C552" s="629"/>
      <c r="D552" s="629"/>
      <c r="E552" s="629"/>
      <c r="F552" s="629"/>
      <c r="G552" s="629"/>
      <c r="H552" s="629"/>
      <c r="I552" s="629"/>
      <c r="J552" s="629"/>
      <c r="K552" s="629"/>
      <c r="L552" s="629"/>
      <c r="M552" s="629"/>
      <c r="N552" s="629"/>
      <c r="O552" s="629"/>
      <c r="P552" s="629"/>
      <c r="Q552" s="629"/>
      <c r="R552" s="629"/>
      <c r="S552" s="629"/>
      <c r="T552" s="629"/>
      <c r="U552" s="629"/>
      <c r="V552" s="103"/>
      <c r="W552" s="635">
        <f>COUNTIF(C552:U552,"SI")</f>
        <v>0</v>
      </c>
      <c r="X552" s="463" t="str">
        <f>IF(OR(R552="SI",W552&gt;11),"CATASTRÓFICO",IF(W552&gt;5,"MAYOR",IF(W552&gt;0,"MODERADO","")))</f>
        <v/>
      </c>
      <c r="Y552" s="103"/>
      <c r="AE552" s="124"/>
      <c r="AF552" s="124"/>
      <c r="AG552" s="124"/>
      <c r="AH552" s="124"/>
      <c r="AI552" s="124"/>
      <c r="AJ552" s="124"/>
      <c r="AK552" s="145"/>
      <c r="AL552" s="145"/>
      <c r="AM552" s="145"/>
      <c r="AN552" s="103"/>
      <c r="AO552" s="103"/>
      <c r="AP552" s="103"/>
      <c r="AQ552" s="103"/>
      <c r="AR552" s="116"/>
      <c r="AS552" s="116"/>
      <c r="AT552" s="325"/>
      <c r="AU552" s="290"/>
      <c r="AV552" s="116"/>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c r="BQ552" s="103"/>
      <c r="BR552" s="103"/>
      <c r="BS552" s="103"/>
      <c r="BT552" s="103"/>
      <c r="BU552" s="103"/>
      <c r="BV552" s="103"/>
      <c r="BW552" s="103"/>
      <c r="BX552" s="103"/>
      <c r="BY552" s="103"/>
    </row>
    <row r="553" spans="1:77" ht="16.5" hidden="1" customHeight="1" x14ac:dyDescent="0.25">
      <c r="A553" s="489"/>
      <c r="B553" s="489"/>
      <c r="C553" s="489"/>
      <c r="D553" s="489"/>
      <c r="E553" s="489"/>
      <c r="F553" s="489"/>
      <c r="G553" s="489"/>
      <c r="H553" s="489"/>
      <c r="I553" s="489"/>
      <c r="J553" s="489"/>
      <c r="K553" s="489"/>
      <c r="L553" s="489"/>
      <c r="M553" s="489"/>
      <c r="N553" s="489"/>
      <c r="O553" s="489"/>
      <c r="P553" s="489"/>
      <c r="Q553" s="489"/>
      <c r="R553" s="489"/>
      <c r="S553" s="489"/>
      <c r="T553" s="489"/>
      <c r="U553" s="489"/>
      <c r="V553" s="103"/>
      <c r="W553" s="636"/>
      <c r="X553" s="525"/>
      <c r="Y553" s="103"/>
      <c r="AE553" s="124"/>
      <c r="AF553" s="124"/>
      <c r="AG553" s="124"/>
      <c r="AH553" s="124"/>
      <c r="AI553" s="124"/>
      <c r="AJ553" s="124"/>
      <c r="AK553" s="145"/>
      <c r="AL553" s="145"/>
      <c r="AM553" s="145"/>
      <c r="AN553" s="103"/>
      <c r="AO553" s="103"/>
      <c r="AP553" s="103"/>
      <c r="AQ553" s="103"/>
      <c r="AR553" s="116"/>
      <c r="AS553" s="116"/>
      <c r="AT553" s="325"/>
      <c r="AU553" s="290"/>
      <c r="AV553" s="116"/>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c r="BQ553" s="103"/>
      <c r="BR553" s="103"/>
      <c r="BS553" s="103"/>
      <c r="BT553" s="103"/>
      <c r="BU553" s="103"/>
      <c r="BV553" s="103"/>
      <c r="BW553" s="103"/>
      <c r="BX553" s="103"/>
      <c r="BY553" s="103"/>
    </row>
    <row r="554" spans="1:77" ht="16.5" hidden="1" customHeight="1" x14ac:dyDescent="0.25">
      <c r="A554" s="489"/>
      <c r="B554" s="489"/>
      <c r="C554" s="489"/>
      <c r="D554" s="489"/>
      <c r="E554" s="489"/>
      <c r="F554" s="489"/>
      <c r="G554" s="489"/>
      <c r="H554" s="489"/>
      <c r="I554" s="489"/>
      <c r="J554" s="489"/>
      <c r="K554" s="489"/>
      <c r="L554" s="489"/>
      <c r="M554" s="489"/>
      <c r="N554" s="489"/>
      <c r="O554" s="489"/>
      <c r="P554" s="489"/>
      <c r="Q554" s="489"/>
      <c r="R554" s="489"/>
      <c r="S554" s="489"/>
      <c r="T554" s="489"/>
      <c r="U554" s="489"/>
      <c r="V554" s="103"/>
      <c r="W554" s="636"/>
      <c r="X554" s="525"/>
      <c r="Y554" s="103"/>
      <c r="AE554" s="124"/>
      <c r="AF554" s="124"/>
      <c r="AG554" s="124"/>
      <c r="AH554" s="124"/>
      <c r="AI554" s="124"/>
      <c r="AJ554" s="124"/>
      <c r="AK554" s="145"/>
      <c r="AL554" s="145"/>
      <c r="AM554" s="145"/>
      <c r="AN554" s="103"/>
      <c r="AO554" s="103"/>
      <c r="AP554" s="103"/>
      <c r="AQ554" s="103"/>
      <c r="AR554" s="116"/>
      <c r="AS554" s="116"/>
      <c r="AT554" s="325"/>
      <c r="AU554" s="290"/>
      <c r="AV554" s="116"/>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c r="BQ554" s="103"/>
      <c r="BR554" s="103"/>
      <c r="BS554" s="103"/>
      <c r="BT554" s="103"/>
      <c r="BU554" s="103"/>
      <c r="BV554" s="103"/>
      <c r="BW554" s="103"/>
      <c r="BX554" s="103"/>
      <c r="BY554" s="103"/>
    </row>
    <row r="555" spans="1:77" ht="16.5" hidden="1" customHeight="1" x14ac:dyDescent="0.25">
      <c r="A555" s="489"/>
      <c r="B555" s="489"/>
      <c r="C555" s="489"/>
      <c r="D555" s="489"/>
      <c r="E555" s="489"/>
      <c r="F555" s="489"/>
      <c r="G555" s="489"/>
      <c r="H555" s="489"/>
      <c r="I555" s="489"/>
      <c r="J555" s="489"/>
      <c r="K555" s="489"/>
      <c r="L555" s="489"/>
      <c r="M555" s="489"/>
      <c r="N555" s="489"/>
      <c r="O555" s="489"/>
      <c r="P555" s="489"/>
      <c r="Q555" s="489"/>
      <c r="R555" s="489"/>
      <c r="S555" s="489"/>
      <c r="T555" s="489"/>
      <c r="U555" s="489"/>
      <c r="V555" s="103"/>
      <c r="W555" s="636"/>
      <c r="X555" s="525"/>
      <c r="Y555" s="103"/>
      <c r="AE555" s="124"/>
      <c r="AF555" s="124"/>
      <c r="AG555" s="124"/>
      <c r="AH555" s="124"/>
      <c r="AI555" s="124"/>
      <c r="AJ555" s="124"/>
      <c r="AK555" s="145"/>
      <c r="AL555" s="145"/>
      <c r="AM555" s="145"/>
      <c r="AN555" s="103"/>
      <c r="AO555" s="103"/>
      <c r="AP555" s="103"/>
      <c r="AQ555" s="103"/>
      <c r="AR555" s="116"/>
      <c r="AS555" s="116"/>
      <c r="AT555" s="325"/>
      <c r="AU555" s="290"/>
      <c r="AV555" s="116"/>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c r="BQ555" s="103"/>
      <c r="BR555" s="103"/>
      <c r="BS555" s="103"/>
      <c r="BT555" s="103"/>
      <c r="BU555" s="103"/>
      <c r="BV555" s="103"/>
      <c r="BW555" s="103"/>
      <c r="BX555" s="103"/>
      <c r="BY555" s="103"/>
    </row>
    <row r="556" spans="1:77" ht="16.5" hidden="1" customHeight="1" thickBot="1" x14ac:dyDescent="0.3">
      <c r="A556" s="490"/>
      <c r="B556" s="490"/>
      <c r="C556" s="490"/>
      <c r="D556" s="490"/>
      <c r="E556" s="490"/>
      <c r="F556" s="490"/>
      <c r="G556" s="490"/>
      <c r="H556" s="490"/>
      <c r="I556" s="490"/>
      <c r="J556" s="490"/>
      <c r="K556" s="490"/>
      <c r="L556" s="490"/>
      <c r="M556" s="490"/>
      <c r="N556" s="490"/>
      <c r="O556" s="490"/>
      <c r="P556" s="490"/>
      <c r="Q556" s="490"/>
      <c r="R556" s="490"/>
      <c r="S556" s="490"/>
      <c r="T556" s="490"/>
      <c r="U556" s="490"/>
      <c r="V556" s="103"/>
      <c r="W556" s="637"/>
      <c r="X556" s="526"/>
      <c r="Y556" s="103"/>
      <c r="AE556" s="124"/>
      <c r="AF556" s="124"/>
      <c r="AG556" s="124"/>
      <c r="AH556" s="124"/>
      <c r="AI556" s="124"/>
      <c r="AJ556" s="124"/>
      <c r="AK556" s="145"/>
      <c r="AL556" s="145"/>
      <c r="AM556" s="145"/>
      <c r="AN556" s="103"/>
      <c r="AO556" s="103"/>
      <c r="AP556" s="103"/>
      <c r="AQ556" s="103"/>
      <c r="AR556" s="116"/>
      <c r="AS556" s="116"/>
      <c r="AT556" s="325"/>
      <c r="AU556" s="290"/>
      <c r="AV556" s="116"/>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c r="BQ556" s="103"/>
      <c r="BR556" s="103"/>
      <c r="BS556" s="103"/>
      <c r="BT556" s="103"/>
      <c r="BU556" s="103"/>
      <c r="BV556" s="103"/>
      <c r="BW556" s="103"/>
      <c r="BX556" s="103"/>
      <c r="BY556" s="103"/>
    </row>
    <row r="557" spans="1:77" ht="16.5" hidden="1" customHeight="1" x14ac:dyDescent="0.25">
      <c r="A557" s="629">
        <v>25</v>
      </c>
      <c r="B557" s="629" t="str">
        <f>IF(Matriz_de_Riesgos!N72="Corrupción_O_LA_FT",Matriz_de_Riesgos!I72,IF(Matriz_de_Riesgos!N72="Gestión","No valorar",""))</f>
        <v/>
      </c>
      <c r="C557" s="629"/>
      <c r="D557" s="629"/>
      <c r="E557" s="629"/>
      <c r="F557" s="629"/>
      <c r="G557" s="629"/>
      <c r="H557" s="629"/>
      <c r="I557" s="629"/>
      <c r="J557" s="629"/>
      <c r="K557" s="629"/>
      <c r="L557" s="629"/>
      <c r="M557" s="629"/>
      <c r="N557" s="629"/>
      <c r="O557" s="629"/>
      <c r="P557" s="629"/>
      <c r="Q557" s="629"/>
      <c r="R557" s="629"/>
      <c r="S557" s="629"/>
      <c r="T557" s="629"/>
      <c r="U557" s="629"/>
      <c r="V557" s="103"/>
      <c r="W557" s="635">
        <f>COUNTIF(C557:U557,"SI")</f>
        <v>0</v>
      </c>
      <c r="X557" s="463" t="str">
        <f>IF(OR(R557="SI",W557&gt;11),"CATASTRÓFICO",IF(W557&gt;5,"MAYOR",IF(W557&gt;0,"MODERADO","")))</f>
        <v/>
      </c>
      <c r="Y557" s="103"/>
      <c r="AE557" s="124"/>
      <c r="AF557" s="124"/>
      <c r="AG557" s="124"/>
      <c r="AH557" s="124"/>
      <c r="AI557" s="124"/>
      <c r="AJ557" s="124"/>
      <c r="AK557" s="145"/>
      <c r="AL557" s="145"/>
      <c r="AM557" s="145"/>
      <c r="AN557" s="103"/>
      <c r="AO557" s="103"/>
      <c r="AP557" s="103"/>
      <c r="AQ557" s="103"/>
      <c r="AR557" s="116"/>
      <c r="AS557" s="116"/>
      <c r="AT557" s="325"/>
      <c r="AU557" s="290"/>
      <c r="AV557" s="116"/>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c r="BQ557" s="103"/>
      <c r="BR557" s="103"/>
      <c r="BS557" s="103"/>
      <c r="BT557" s="103"/>
      <c r="BU557" s="103"/>
      <c r="BV557" s="103"/>
      <c r="BW557" s="103"/>
      <c r="BX557" s="103"/>
      <c r="BY557" s="103"/>
    </row>
    <row r="558" spans="1:77" ht="16.5" hidden="1" customHeight="1" x14ac:dyDescent="0.25">
      <c r="A558" s="489"/>
      <c r="B558" s="489"/>
      <c r="C558" s="489"/>
      <c r="D558" s="489"/>
      <c r="E558" s="489"/>
      <c r="F558" s="489"/>
      <c r="G558" s="489"/>
      <c r="H558" s="489"/>
      <c r="I558" s="489"/>
      <c r="J558" s="489"/>
      <c r="K558" s="489"/>
      <c r="L558" s="489"/>
      <c r="M558" s="489"/>
      <c r="N558" s="489"/>
      <c r="O558" s="489"/>
      <c r="P558" s="489"/>
      <c r="Q558" s="489"/>
      <c r="R558" s="489"/>
      <c r="S558" s="489"/>
      <c r="T558" s="489"/>
      <c r="U558" s="489"/>
      <c r="V558" s="103"/>
      <c r="W558" s="636"/>
      <c r="X558" s="525"/>
      <c r="Y558" s="103"/>
      <c r="AE558" s="124"/>
      <c r="AF558" s="124"/>
      <c r="AG558" s="124"/>
      <c r="AH558" s="124"/>
      <c r="AI558" s="124"/>
      <c r="AJ558" s="124"/>
      <c r="AK558" s="145"/>
      <c r="AL558" s="145"/>
      <c r="AM558" s="145"/>
      <c r="AN558" s="103"/>
      <c r="AO558" s="103"/>
      <c r="AP558" s="103"/>
      <c r="AQ558" s="103"/>
      <c r="AR558" s="116"/>
      <c r="AS558" s="116"/>
      <c r="AT558" s="325"/>
      <c r="AU558" s="290"/>
      <c r="AV558" s="116"/>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row>
    <row r="559" spans="1:77" ht="16.5" hidden="1" customHeight="1" x14ac:dyDescent="0.25">
      <c r="A559" s="489"/>
      <c r="B559" s="489"/>
      <c r="C559" s="489"/>
      <c r="D559" s="489"/>
      <c r="E559" s="489"/>
      <c r="F559" s="489"/>
      <c r="G559" s="489"/>
      <c r="H559" s="489"/>
      <c r="I559" s="489"/>
      <c r="J559" s="489"/>
      <c r="K559" s="489"/>
      <c r="L559" s="489"/>
      <c r="M559" s="489"/>
      <c r="N559" s="489"/>
      <c r="O559" s="489"/>
      <c r="P559" s="489"/>
      <c r="Q559" s="489"/>
      <c r="R559" s="489"/>
      <c r="S559" s="489"/>
      <c r="T559" s="489"/>
      <c r="U559" s="489"/>
      <c r="V559" s="103"/>
      <c r="W559" s="636"/>
      <c r="X559" s="525"/>
      <c r="Y559" s="103"/>
      <c r="AE559" s="124"/>
      <c r="AF559" s="124"/>
      <c r="AG559" s="124"/>
      <c r="AH559" s="124"/>
      <c r="AI559" s="124"/>
      <c r="AJ559" s="124"/>
      <c r="AK559" s="145"/>
      <c r="AL559" s="145"/>
      <c r="AM559" s="145"/>
      <c r="AN559" s="103"/>
      <c r="AO559" s="103"/>
      <c r="AP559" s="103"/>
      <c r="AQ559" s="103"/>
      <c r="AR559" s="116"/>
      <c r="AS559" s="116"/>
      <c r="AT559" s="325"/>
      <c r="AU559" s="290"/>
      <c r="AV559" s="116"/>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c r="BQ559" s="103"/>
      <c r="BR559" s="103"/>
      <c r="BS559" s="103"/>
      <c r="BT559" s="103"/>
      <c r="BU559" s="103"/>
      <c r="BV559" s="103"/>
      <c r="BW559" s="103"/>
      <c r="BX559" s="103"/>
      <c r="BY559" s="103"/>
    </row>
    <row r="560" spans="1:77" ht="16.5" hidden="1" customHeight="1" x14ac:dyDescent="0.25">
      <c r="A560" s="489"/>
      <c r="B560" s="489"/>
      <c r="C560" s="489"/>
      <c r="D560" s="489"/>
      <c r="E560" s="489"/>
      <c r="F560" s="489"/>
      <c r="G560" s="489"/>
      <c r="H560" s="489"/>
      <c r="I560" s="489"/>
      <c r="J560" s="489"/>
      <c r="K560" s="489"/>
      <c r="L560" s="489"/>
      <c r="M560" s="489"/>
      <c r="N560" s="489"/>
      <c r="O560" s="489"/>
      <c r="P560" s="489"/>
      <c r="Q560" s="489"/>
      <c r="R560" s="489"/>
      <c r="S560" s="489"/>
      <c r="T560" s="489"/>
      <c r="U560" s="489"/>
      <c r="V560" s="103"/>
      <c r="W560" s="636"/>
      <c r="X560" s="525"/>
      <c r="Y560" s="103"/>
      <c r="AE560" s="124"/>
      <c r="AF560" s="124"/>
      <c r="AG560" s="124"/>
      <c r="AH560" s="124"/>
      <c r="AI560" s="124"/>
      <c r="AJ560" s="124"/>
      <c r="AK560" s="145"/>
      <c r="AL560" s="145"/>
      <c r="AM560" s="145"/>
      <c r="AN560" s="103"/>
      <c r="AO560" s="103"/>
      <c r="AP560" s="103"/>
      <c r="AQ560" s="103"/>
      <c r="AR560" s="116"/>
      <c r="AS560" s="116"/>
      <c r="AT560" s="325"/>
      <c r="AU560" s="290"/>
      <c r="AV560" s="116"/>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c r="BQ560" s="103"/>
      <c r="BR560" s="103"/>
      <c r="BS560" s="103"/>
      <c r="BT560" s="103"/>
      <c r="BU560" s="103"/>
      <c r="BV560" s="103"/>
      <c r="BW560" s="103"/>
      <c r="BX560" s="103"/>
      <c r="BY560" s="103"/>
    </row>
    <row r="561" spans="1:77" ht="16.5" hidden="1" customHeight="1" thickBot="1" x14ac:dyDescent="0.3">
      <c r="A561" s="490"/>
      <c r="B561" s="490"/>
      <c r="C561" s="490"/>
      <c r="D561" s="490"/>
      <c r="E561" s="490"/>
      <c r="F561" s="490"/>
      <c r="G561" s="490"/>
      <c r="H561" s="490"/>
      <c r="I561" s="490"/>
      <c r="J561" s="490"/>
      <c r="K561" s="490"/>
      <c r="L561" s="490"/>
      <c r="M561" s="490"/>
      <c r="N561" s="490"/>
      <c r="O561" s="490"/>
      <c r="P561" s="490"/>
      <c r="Q561" s="490"/>
      <c r="R561" s="490"/>
      <c r="S561" s="490"/>
      <c r="T561" s="490"/>
      <c r="U561" s="490"/>
      <c r="V561" s="103"/>
      <c r="W561" s="637"/>
      <c r="X561" s="526"/>
      <c r="Y561" s="103"/>
      <c r="AE561" s="124"/>
      <c r="AF561" s="124"/>
      <c r="AG561" s="124"/>
      <c r="AH561" s="124"/>
      <c r="AI561" s="124"/>
      <c r="AJ561" s="124"/>
      <c r="AK561" s="145"/>
      <c r="AL561" s="145"/>
      <c r="AM561" s="145"/>
      <c r="AN561" s="103"/>
      <c r="AO561" s="103"/>
      <c r="AP561" s="103"/>
      <c r="AQ561" s="103"/>
      <c r="AR561" s="116"/>
      <c r="AS561" s="116"/>
      <c r="AT561" s="325"/>
      <c r="AU561" s="290"/>
      <c r="AV561" s="116"/>
      <c r="AW561" s="103"/>
      <c r="AX561" s="103"/>
      <c r="AY561" s="103"/>
      <c r="AZ561" s="103"/>
      <c r="BA561" s="103"/>
      <c r="BB561" s="103"/>
      <c r="BC561" s="103"/>
      <c r="BD561" s="103"/>
      <c r="BE561" s="103"/>
      <c r="BF561" s="103"/>
      <c r="BG561" s="103"/>
      <c r="BH561" s="103"/>
      <c r="BI561" s="103"/>
      <c r="BJ561" s="103"/>
      <c r="BK561" s="103"/>
      <c r="BL561" s="103"/>
      <c r="BM561" s="103"/>
      <c r="BN561" s="103"/>
      <c r="BO561" s="103"/>
      <c r="BP561" s="103"/>
      <c r="BQ561" s="103"/>
      <c r="BR561" s="103"/>
      <c r="BS561" s="103"/>
      <c r="BT561" s="103"/>
      <c r="BU561" s="103"/>
      <c r="BV561" s="103"/>
      <c r="BW561" s="103"/>
      <c r="BX561" s="103"/>
      <c r="BY561" s="103"/>
    </row>
    <row r="562" spans="1:77" ht="16.5" hidden="1" customHeight="1" x14ac:dyDescent="0.25">
      <c r="A562" s="629">
        <v>26</v>
      </c>
      <c r="B562" s="629" t="str">
        <f>IF(Matriz_de_Riesgos!N77="Corrupción_O_LA_FT",Matriz_de_Riesgos!I77,IF(Matriz_de_Riesgos!N77="Gestión","No valorar",""))</f>
        <v/>
      </c>
      <c r="C562" s="629"/>
      <c r="D562" s="629"/>
      <c r="E562" s="629"/>
      <c r="F562" s="629"/>
      <c r="G562" s="629"/>
      <c r="H562" s="629"/>
      <c r="I562" s="629"/>
      <c r="J562" s="629"/>
      <c r="K562" s="629"/>
      <c r="L562" s="629"/>
      <c r="M562" s="629"/>
      <c r="N562" s="629"/>
      <c r="O562" s="629"/>
      <c r="P562" s="629"/>
      <c r="Q562" s="629"/>
      <c r="R562" s="629"/>
      <c r="S562" s="629"/>
      <c r="T562" s="629"/>
      <c r="U562" s="629"/>
      <c r="V562" s="103"/>
      <c r="W562" s="635">
        <f>COUNTIF(C562:U562,"SI")</f>
        <v>0</v>
      </c>
      <c r="X562" s="463" t="str">
        <f>IF(OR(R562="SI",W562&gt;11),"CATASTRÓFICO",IF(W562&gt;5,"MAYOR",IF(W562&gt;0,"MODERADO","")))</f>
        <v/>
      </c>
      <c r="Y562" s="103"/>
      <c r="AE562" s="124"/>
      <c r="AF562" s="124"/>
      <c r="AG562" s="124"/>
      <c r="AH562" s="124"/>
      <c r="AI562" s="124"/>
      <c r="AJ562" s="124"/>
      <c r="AK562" s="145"/>
      <c r="AL562" s="145"/>
      <c r="AM562" s="145"/>
      <c r="AN562" s="103"/>
      <c r="AO562" s="103"/>
      <c r="AP562" s="103"/>
      <c r="AQ562" s="103"/>
      <c r="AR562" s="116"/>
      <c r="AS562" s="116"/>
      <c r="AT562" s="325"/>
      <c r="AU562" s="290"/>
      <c r="AV562" s="116"/>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c r="BQ562" s="103"/>
      <c r="BR562" s="103"/>
      <c r="BS562" s="103"/>
      <c r="BT562" s="103"/>
      <c r="BU562" s="103"/>
      <c r="BV562" s="103"/>
      <c r="BW562" s="103"/>
      <c r="BX562" s="103"/>
      <c r="BY562" s="103"/>
    </row>
    <row r="563" spans="1:77" ht="16.5" hidden="1" customHeight="1" x14ac:dyDescent="0.25">
      <c r="A563" s="489"/>
      <c r="B563" s="489"/>
      <c r="C563" s="489"/>
      <c r="D563" s="489"/>
      <c r="E563" s="489"/>
      <c r="F563" s="489"/>
      <c r="G563" s="489"/>
      <c r="H563" s="489"/>
      <c r="I563" s="489"/>
      <c r="J563" s="489"/>
      <c r="K563" s="489"/>
      <c r="L563" s="489"/>
      <c r="M563" s="489"/>
      <c r="N563" s="489"/>
      <c r="O563" s="489"/>
      <c r="P563" s="489"/>
      <c r="Q563" s="489"/>
      <c r="R563" s="489"/>
      <c r="S563" s="489"/>
      <c r="T563" s="489"/>
      <c r="U563" s="489"/>
      <c r="V563" s="103"/>
      <c r="W563" s="636"/>
      <c r="X563" s="525"/>
      <c r="Y563" s="103"/>
      <c r="AE563" s="124"/>
      <c r="AF563" s="124"/>
      <c r="AG563" s="124"/>
      <c r="AH563" s="124"/>
      <c r="AI563" s="124"/>
      <c r="AJ563" s="124"/>
      <c r="AK563" s="145"/>
      <c r="AL563" s="145"/>
      <c r="AM563" s="145"/>
      <c r="AN563" s="103"/>
      <c r="AO563" s="103"/>
      <c r="AP563" s="103"/>
      <c r="AQ563" s="103"/>
      <c r="AR563" s="116"/>
      <c r="AS563" s="116"/>
      <c r="AT563" s="325"/>
      <c r="AU563" s="290"/>
      <c r="AV563" s="116"/>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c r="BQ563" s="103"/>
      <c r="BR563" s="103"/>
      <c r="BS563" s="103"/>
      <c r="BT563" s="103"/>
      <c r="BU563" s="103"/>
      <c r="BV563" s="103"/>
      <c r="BW563" s="103"/>
      <c r="BX563" s="103"/>
      <c r="BY563" s="103"/>
    </row>
    <row r="564" spans="1:77" ht="16.5" hidden="1" customHeight="1" x14ac:dyDescent="0.25">
      <c r="A564" s="489"/>
      <c r="B564" s="489"/>
      <c r="C564" s="489"/>
      <c r="D564" s="489"/>
      <c r="E564" s="489"/>
      <c r="F564" s="489"/>
      <c r="G564" s="489"/>
      <c r="H564" s="489"/>
      <c r="I564" s="489"/>
      <c r="J564" s="489"/>
      <c r="K564" s="489"/>
      <c r="L564" s="489"/>
      <c r="M564" s="489"/>
      <c r="N564" s="489"/>
      <c r="O564" s="489"/>
      <c r="P564" s="489"/>
      <c r="Q564" s="489"/>
      <c r="R564" s="489"/>
      <c r="S564" s="489"/>
      <c r="T564" s="489"/>
      <c r="U564" s="489"/>
      <c r="V564" s="103"/>
      <c r="W564" s="636"/>
      <c r="X564" s="525"/>
      <c r="Y564" s="103"/>
      <c r="AE564" s="124"/>
      <c r="AF564" s="124"/>
      <c r="AG564" s="124"/>
      <c r="AH564" s="124"/>
      <c r="AI564" s="124"/>
      <c r="AJ564" s="124"/>
      <c r="AK564" s="145"/>
      <c r="AL564" s="145"/>
      <c r="AM564" s="145"/>
      <c r="AN564" s="103"/>
      <c r="AO564" s="103"/>
      <c r="AP564" s="103"/>
      <c r="AQ564" s="103"/>
      <c r="AR564" s="116"/>
      <c r="AS564" s="116"/>
      <c r="AT564" s="325"/>
      <c r="AU564" s="290"/>
      <c r="AV564" s="116"/>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c r="BQ564" s="103"/>
      <c r="BR564" s="103"/>
      <c r="BS564" s="103"/>
      <c r="BT564" s="103"/>
      <c r="BU564" s="103"/>
      <c r="BV564" s="103"/>
      <c r="BW564" s="103"/>
      <c r="BX564" s="103"/>
      <c r="BY564" s="103"/>
    </row>
    <row r="565" spans="1:77" ht="16.5" hidden="1" customHeight="1" x14ac:dyDescent="0.25">
      <c r="A565" s="489"/>
      <c r="B565" s="489"/>
      <c r="C565" s="489"/>
      <c r="D565" s="489"/>
      <c r="E565" s="489"/>
      <c r="F565" s="489"/>
      <c r="G565" s="489"/>
      <c r="H565" s="489"/>
      <c r="I565" s="489"/>
      <c r="J565" s="489"/>
      <c r="K565" s="489"/>
      <c r="L565" s="489"/>
      <c r="M565" s="489"/>
      <c r="N565" s="489"/>
      <c r="O565" s="489"/>
      <c r="P565" s="489"/>
      <c r="Q565" s="489"/>
      <c r="R565" s="489"/>
      <c r="S565" s="489"/>
      <c r="T565" s="489"/>
      <c r="U565" s="489"/>
      <c r="V565" s="103"/>
      <c r="W565" s="636"/>
      <c r="X565" s="525"/>
      <c r="Y565" s="103"/>
      <c r="AE565" s="124"/>
      <c r="AF565" s="124"/>
      <c r="AG565" s="124"/>
      <c r="AH565" s="124"/>
      <c r="AI565" s="124"/>
      <c r="AJ565" s="124"/>
      <c r="AK565" s="145"/>
      <c r="AL565" s="145"/>
      <c r="AM565" s="145"/>
      <c r="AN565" s="103"/>
      <c r="AO565" s="103"/>
      <c r="AP565" s="103"/>
      <c r="AQ565" s="103"/>
      <c r="AR565" s="116"/>
      <c r="AS565" s="116"/>
      <c r="AT565" s="325"/>
      <c r="AU565" s="290"/>
      <c r="AV565" s="116"/>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c r="BQ565" s="103"/>
      <c r="BR565" s="103"/>
      <c r="BS565" s="103"/>
      <c r="BT565" s="103"/>
      <c r="BU565" s="103"/>
      <c r="BV565" s="103"/>
      <c r="BW565" s="103"/>
      <c r="BX565" s="103"/>
      <c r="BY565" s="103"/>
    </row>
    <row r="566" spans="1:77" ht="16.5" hidden="1" customHeight="1" thickBot="1" x14ac:dyDescent="0.3">
      <c r="A566" s="490"/>
      <c r="B566" s="490"/>
      <c r="C566" s="490"/>
      <c r="D566" s="490"/>
      <c r="E566" s="490"/>
      <c r="F566" s="490"/>
      <c r="G566" s="490"/>
      <c r="H566" s="490"/>
      <c r="I566" s="490"/>
      <c r="J566" s="490"/>
      <c r="K566" s="490"/>
      <c r="L566" s="490"/>
      <c r="M566" s="490"/>
      <c r="N566" s="490"/>
      <c r="O566" s="490"/>
      <c r="P566" s="490"/>
      <c r="Q566" s="490"/>
      <c r="R566" s="490"/>
      <c r="S566" s="490"/>
      <c r="T566" s="490"/>
      <c r="U566" s="490"/>
      <c r="V566" s="103"/>
      <c r="W566" s="637"/>
      <c r="X566" s="526"/>
      <c r="Y566" s="103"/>
      <c r="AE566" s="124"/>
      <c r="AF566" s="124"/>
      <c r="AG566" s="124"/>
      <c r="AH566" s="124"/>
      <c r="AI566" s="124"/>
      <c r="AJ566" s="124"/>
      <c r="AK566" s="145"/>
      <c r="AL566" s="145"/>
      <c r="AM566" s="145"/>
      <c r="AN566" s="103"/>
      <c r="AO566" s="103"/>
      <c r="AP566" s="103"/>
      <c r="AQ566" s="103"/>
      <c r="AR566" s="116"/>
      <c r="AS566" s="116"/>
      <c r="AT566" s="325"/>
      <c r="AU566" s="290"/>
      <c r="AV566" s="116"/>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c r="BQ566" s="103"/>
      <c r="BR566" s="103"/>
      <c r="BS566" s="103"/>
      <c r="BT566" s="103"/>
      <c r="BU566" s="103"/>
      <c r="BV566" s="103"/>
      <c r="BW566" s="103"/>
      <c r="BX566" s="103"/>
      <c r="BY566" s="103"/>
    </row>
    <row r="567" spans="1:77" ht="16.5" hidden="1" customHeight="1" x14ac:dyDescent="0.25">
      <c r="A567" s="629">
        <v>27</v>
      </c>
      <c r="B567" s="629" t="str">
        <f>IF(Matriz_de_Riesgos!N82="Corrupción_O_LA_FT",Matriz_de_Riesgos!I82,IF(Matriz_de_Riesgos!N82="Gestión","No valorar",""))</f>
        <v/>
      </c>
      <c r="C567" s="629"/>
      <c r="D567" s="629"/>
      <c r="E567" s="629"/>
      <c r="F567" s="629"/>
      <c r="G567" s="629"/>
      <c r="H567" s="629"/>
      <c r="I567" s="629"/>
      <c r="J567" s="629"/>
      <c r="K567" s="629"/>
      <c r="L567" s="629"/>
      <c r="M567" s="629"/>
      <c r="N567" s="629"/>
      <c r="O567" s="629"/>
      <c r="P567" s="629"/>
      <c r="Q567" s="629"/>
      <c r="R567" s="629"/>
      <c r="S567" s="629"/>
      <c r="T567" s="629"/>
      <c r="U567" s="629"/>
      <c r="V567" s="103"/>
      <c r="W567" s="635">
        <f>COUNTIF(C567:U567,"SI")</f>
        <v>0</v>
      </c>
      <c r="X567" s="463" t="str">
        <f>IF(OR(R567="SI",W567&gt;11),"CATASTRÓFICO",IF(W567&gt;5,"MAYOR",IF(W567&gt;0,"MODERADO","")))</f>
        <v/>
      </c>
      <c r="Y567" s="103"/>
      <c r="AE567" s="124"/>
      <c r="AF567" s="124"/>
      <c r="AG567" s="124"/>
      <c r="AH567" s="124"/>
      <c r="AI567" s="124"/>
      <c r="AJ567" s="124"/>
      <c r="AK567" s="145"/>
      <c r="AL567" s="145"/>
      <c r="AM567" s="145"/>
      <c r="AN567" s="103"/>
      <c r="AO567" s="103"/>
      <c r="AP567" s="103"/>
      <c r="AQ567" s="103"/>
      <c r="AR567" s="116"/>
      <c r="AS567" s="116"/>
      <c r="AT567" s="325"/>
      <c r="AU567" s="290"/>
      <c r="AV567" s="116"/>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c r="BQ567" s="103"/>
      <c r="BR567" s="103"/>
      <c r="BS567" s="103"/>
      <c r="BT567" s="103"/>
      <c r="BU567" s="103"/>
      <c r="BV567" s="103"/>
      <c r="BW567" s="103"/>
      <c r="BX567" s="103"/>
      <c r="BY567" s="103"/>
    </row>
    <row r="568" spans="1:77" ht="16.5" hidden="1" customHeight="1" x14ac:dyDescent="0.25">
      <c r="A568" s="489"/>
      <c r="B568" s="489"/>
      <c r="C568" s="489"/>
      <c r="D568" s="489"/>
      <c r="E568" s="489"/>
      <c r="F568" s="489"/>
      <c r="G568" s="489"/>
      <c r="H568" s="489"/>
      <c r="I568" s="489"/>
      <c r="J568" s="489"/>
      <c r="K568" s="489"/>
      <c r="L568" s="489"/>
      <c r="M568" s="489"/>
      <c r="N568" s="489"/>
      <c r="O568" s="489"/>
      <c r="P568" s="489"/>
      <c r="Q568" s="489"/>
      <c r="R568" s="489"/>
      <c r="S568" s="489"/>
      <c r="T568" s="489"/>
      <c r="U568" s="489"/>
      <c r="V568" s="103"/>
      <c r="W568" s="636"/>
      <c r="X568" s="525"/>
      <c r="Y568" s="103"/>
      <c r="AE568" s="124"/>
      <c r="AF568" s="124"/>
      <c r="AG568" s="124"/>
      <c r="AH568" s="124"/>
      <c r="AI568" s="124"/>
      <c r="AJ568" s="124"/>
      <c r="AK568" s="145"/>
      <c r="AL568" s="145"/>
      <c r="AM568" s="145"/>
      <c r="AN568" s="103"/>
      <c r="AO568" s="103"/>
      <c r="AP568" s="103"/>
      <c r="AQ568" s="103"/>
      <c r="AR568" s="116"/>
      <c r="AS568" s="116"/>
      <c r="AT568" s="325"/>
      <c r="AU568" s="290"/>
      <c r="AV568" s="116"/>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c r="BQ568" s="103"/>
      <c r="BR568" s="103"/>
      <c r="BS568" s="103"/>
      <c r="BT568" s="103"/>
      <c r="BU568" s="103"/>
      <c r="BV568" s="103"/>
      <c r="BW568" s="103"/>
      <c r="BX568" s="103"/>
      <c r="BY568" s="103"/>
    </row>
    <row r="569" spans="1:77" ht="16.5" hidden="1" customHeight="1" x14ac:dyDescent="0.25">
      <c r="A569" s="489"/>
      <c r="B569" s="489"/>
      <c r="C569" s="489"/>
      <c r="D569" s="489"/>
      <c r="E569" s="489"/>
      <c r="F569" s="489"/>
      <c r="G569" s="489"/>
      <c r="H569" s="489"/>
      <c r="I569" s="489"/>
      <c r="J569" s="489"/>
      <c r="K569" s="489"/>
      <c r="L569" s="489"/>
      <c r="M569" s="489"/>
      <c r="N569" s="489"/>
      <c r="O569" s="489"/>
      <c r="P569" s="489"/>
      <c r="Q569" s="489"/>
      <c r="R569" s="489"/>
      <c r="S569" s="489"/>
      <c r="T569" s="489"/>
      <c r="U569" s="489"/>
      <c r="V569" s="103"/>
      <c r="W569" s="636"/>
      <c r="X569" s="525"/>
      <c r="Y569" s="103"/>
      <c r="AE569" s="124"/>
      <c r="AF569" s="124"/>
      <c r="AG569" s="124"/>
      <c r="AH569" s="124"/>
      <c r="AI569" s="124"/>
      <c r="AJ569" s="124"/>
      <c r="AK569" s="145"/>
      <c r="AL569" s="145"/>
      <c r="AM569" s="145"/>
      <c r="AN569" s="103"/>
      <c r="AO569" s="103"/>
      <c r="AP569" s="103"/>
      <c r="AQ569" s="103"/>
      <c r="AR569" s="116"/>
      <c r="AS569" s="116"/>
      <c r="AT569" s="325"/>
      <c r="AU569" s="290"/>
      <c r="AV569" s="116"/>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c r="BQ569" s="103"/>
      <c r="BR569" s="103"/>
      <c r="BS569" s="103"/>
      <c r="BT569" s="103"/>
      <c r="BU569" s="103"/>
      <c r="BV569" s="103"/>
      <c r="BW569" s="103"/>
      <c r="BX569" s="103"/>
      <c r="BY569" s="103"/>
    </row>
    <row r="570" spans="1:77" ht="16.5" hidden="1" customHeight="1" x14ac:dyDescent="0.25">
      <c r="A570" s="489"/>
      <c r="B570" s="489"/>
      <c r="C570" s="489"/>
      <c r="D570" s="489"/>
      <c r="E570" s="489"/>
      <c r="F570" s="489"/>
      <c r="G570" s="489"/>
      <c r="H570" s="489"/>
      <c r="I570" s="489"/>
      <c r="J570" s="489"/>
      <c r="K570" s="489"/>
      <c r="L570" s="489"/>
      <c r="M570" s="489"/>
      <c r="N570" s="489"/>
      <c r="O570" s="489"/>
      <c r="P570" s="489"/>
      <c r="Q570" s="489"/>
      <c r="R570" s="489"/>
      <c r="S570" s="489"/>
      <c r="T570" s="489"/>
      <c r="U570" s="489"/>
      <c r="V570" s="103"/>
      <c r="W570" s="636"/>
      <c r="X570" s="525"/>
      <c r="Y570" s="103"/>
      <c r="AE570" s="124"/>
      <c r="AF570" s="124"/>
      <c r="AG570" s="124"/>
      <c r="AH570" s="124"/>
      <c r="AI570" s="124"/>
      <c r="AJ570" s="124"/>
      <c r="AK570" s="145"/>
      <c r="AL570" s="145"/>
      <c r="AM570" s="145"/>
      <c r="AN570" s="103"/>
      <c r="AO570" s="103"/>
      <c r="AP570" s="103"/>
      <c r="AQ570" s="103"/>
      <c r="AR570" s="116"/>
      <c r="AS570" s="116"/>
      <c r="AT570" s="325"/>
      <c r="AU570" s="290"/>
      <c r="AV570" s="116"/>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c r="BQ570" s="103"/>
      <c r="BR570" s="103"/>
      <c r="BS570" s="103"/>
      <c r="BT570" s="103"/>
      <c r="BU570" s="103"/>
      <c r="BV570" s="103"/>
      <c r="BW570" s="103"/>
      <c r="BX570" s="103"/>
      <c r="BY570" s="103"/>
    </row>
    <row r="571" spans="1:77" ht="16.5" hidden="1" customHeight="1" thickBot="1" x14ac:dyDescent="0.3">
      <c r="A571" s="490"/>
      <c r="B571" s="490"/>
      <c r="C571" s="490"/>
      <c r="D571" s="490"/>
      <c r="E571" s="490"/>
      <c r="F571" s="490"/>
      <c r="G571" s="490"/>
      <c r="H571" s="490"/>
      <c r="I571" s="490"/>
      <c r="J571" s="490"/>
      <c r="K571" s="490"/>
      <c r="L571" s="490"/>
      <c r="M571" s="490"/>
      <c r="N571" s="490"/>
      <c r="O571" s="490"/>
      <c r="P571" s="490"/>
      <c r="Q571" s="490"/>
      <c r="R571" s="490"/>
      <c r="S571" s="490"/>
      <c r="T571" s="490"/>
      <c r="U571" s="490"/>
      <c r="V571" s="103"/>
      <c r="W571" s="637"/>
      <c r="X571" s="526"/>
      <c r="Y571" s="103"/>
      <c r="AE571" s="124"/>
      <c r="AF571" s="124"/>
      <c r="AG571" s="124"/>
      <c r="AH571" s="124"/>
      <c r="AI571" s="124"/>
      <c r="AJ571" s="124"/>
      <c r="AK571" s="145"/>
      <c r="AL571" s="145"/>
      <c r="AM571" s="145"/>
      <c r="AN571" s="103"/>
      <c r="AO571" s="103"/>
      <c r="AP571" s="103"/>
      <c r="AQ571" s="103"/>
      <c r="AR571" s="116"/>
      <c r="AS571" s="116"/>
      <c r="AT571" s="325"/>
      <c r="AU571" s="290"/>
      <c r="AV571" s="116"/>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c r="BQ571" s="103"/>
      <c r="BR571" s="103"/>
      <c r="BS571" s="103"/>
      <c r="BT571" s="103"/>
      <c r="BU571" s="103"/>
      <c r="BV571" s="103"/>
      <c r="BW571" s="103"/>
      <c r="BX571" s="103"/>
      <c r="BY571" s="103"/>
    </row>
    <row r="572" spans="1:77" ht="16.5" hidden="1" customHeight="1" x14ac:dyDescent="0.25">
      <c r="A572" s="629">
        <v>28</v>
      </c>
      <c r="B572" s="629" t="str">
        <f>IF(Matriz_de_Riesgos!N87="Corrupción_O_LA_FT",Matriz_de_Riesgos!I87,IF(Matriz_de_Riesgos!N87="Gestión","No valorar",""))</f>
        <v/>
      </c>
      <c r="C572" s="629"/>
      <c r="D572" s="629"/>
      <c r="E572" s="629"/>
      <c r="F572" s="629"/>
      <c r="G572" s="629"/>
      <c r="H572" s="629"/>
      <c r="I572" s="629"/>
      <c r="J572" s="629"/>
      <c r="K572" s="629"/>
      <c r="L572" s="629"/>
      <c r="M572" s="629"/>
      <c r="N572" s="629"/>
      <c r="O572" s="629"/>
      <c r="P572" s="629"/>
      <c r="Q572" s="629"/>
      <c r="R572" s="629"/>
      <c r="S572" s="629"/>
      <c r="T572" s="629"/>
      <c r="U572" s="629"/>
      <c r="V572" s="103"/>
      <c r="W572" s="635">
        <f>COUNTIF(C572:U572,"SI")</f>
        <v>0</v>
      </c>
      <c r="X572" s="463" t="str">
        <f>IF(OR(R572="SI",W572&gt;11),"CATASTRÓFICO",IF(W572&gt;5,"MAYOR",IF(W572&gt;0,"MODERADO","")))</f>
        <v/>
      </c>
      <c r="Y572" s="103"/>
      <c r="AE572" s="124"/>
      <c r="AF572" s="124"/>
      <c r="AG572" s="124"/>
      <c r="AH572" s="124"/>
      <c r="AI572" s="124"/>
      <c r="AJ572" s="124"/>
      <c r="AK572" s="145"/>
      <c r="AL572" s="145"/>
      <c r="AM572" s="145"/>
      <c r="AN572" s="103"/>
      <c r="AO572" s="103"/>
      <c r="AP572" s="103"/>
      <c r="AQ572" s="103"/>
      <c r="AR572" s="116"/>
      <c r="AS572" s="116"/>
      <c r="AT572" s="325"/>
      <c r="AU572" s="290"/>
      <c r="AV572" s="116"/>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c r="BQ572" s="103"/>
      <c r="BR572" s="103"/>
      <c r="BS572" s="103"/>
      <c r="BT572" s="103"/>
      <c r="BU572" s="103"/>
      <c r="BV572" s="103"/>
      <c r="BW572" s="103"/>
      <c r="BX572" s="103"/>
      <c r="BY572" s="103"/>
    </row>
    <row r="573" spans="1:77" ht="16.5" hidden="1" customHeight="1" x14ac:dyDescent="0.25">
      <c r="A573" s="489"/>
      <c r="B573" s="489"/>
      <c r="C573" s="489"/>
      <c r="D573" s="489"/>
      <c r="E573" s="489"/>
      <c r="F573" s="489"/>
      <c r="G573" s="489"/>
      <c r="H573" s="489"/>
      <c r="I573" s="489"/>
      <c r="J573" s="489"/>
      <c r="K573" s="489"/>
      <c r="L573" s="489"/>
      <c r="M573" s="489"/>
      <c r="N573" s="489"/>
      <c r="O573" s="489"/>
      <c r="P573" s="489"/>
      <c r="Q573" s="489"/>
      <c r="R573" s="489"/>
      <c r="S573" s="489"/>
      <c r="T573" s="489"/>
      <c r="U573" s="489"/>
      <c r="V573" s="103"/>
      <c r="W573" s="636"/>
      <c r="X573" s="525"/>
      <c r="Y573" s="103"/>
      <c r="AE573" s="124"/>
      <c r="AF573" s="124"/>
      <c r="AG573" s="124"/>
      <c r="AH573" s="124"/>
      <c r="AI573" s="124"/>
      <c r="AJ573" s="124"/>
      <c r="AK573" s="145"/>
      <c r="AL573" s="145"/>
      <c r="AM573" s="145"/>
      <c r="AN573" s="103"/>
      <c r="AO573" s="103"/>
      <c r="AP573" s="103"/>
      <c r="AQ573" s="103"/>
      <c r="AR573" s="116"/>
      <c r="AS573" s="116"/>
      <c r="AT573" s="325"/>
      <c r="AU573" s="290"/>
      <c r="AV573" s="116"/>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c r="BQ573" s="103"/>
      <c r="BR573" s="103"/>
      <c r="BS573" s="103"/>
      <c r="BT573" s="103"/>
      <c r="BU573" s="103"/>
      <c r="BV573" s="103"/>
      <c r="BW573" s="103"/>
      <c r="BX573" s="103"/>
      <c r="BY573" s="103"/>
    </row>
    <row r="574" spans="1:77" ht="16.5" hidden="1" customHeight="1" x14ac:dyDescent="0.25">
      <c r="A574" s="489"/>
      <c r="B574" s="489"/>
      <c r="C574" s="489"/>
      <c r="D574" s="489"/>
      <c r="E574" s="489"/>
      <c r="F574" s="489"/>
      <c r="G574" s="489"/>
      <c r="H574" s="489"/>
      <c r="I574" s="489"/>
      <c r="J574" s="489"/>
      <c r="K574" s="489"/>
      <c r="L574" s="489"/>
      <c r="M574" s="489"/>
      <c r="N574" s="489"/>
      <c r="O574" s="489"/>
      <c r="P574" s="489"/>
      <c r="Q574" s="489"/>
      <c r="R574" s="489"/>
      <c r="S574" s="489"/>
      <c r="T574" s="489"/>
      <c r="U574" s="489"/>
      <c r="V574" s="103"/>
      <c r="W574" s="636"/>
      <c r="X574" s="525"/>
      <c r="Y574" s="103"/>
      <c r="AE574" s="124"/>
      <c r="AF574" s="124"/>
      <c r="AG574" s="124"/>
      <c r="AH574" s="124"/>
      <c r="AI574" s="124"/>
      <c r="AJ574" s="124"/>
      <c r="AK574" s="145"/>
      <c r="AL574" s="145"/>
      <c r="AM574" s="145"/>
      <c r="AN574" s="103"/>
      <c r="AO574" s="103"/>
      <c r="AP574" s="103"/>
      <c r="AQ574" s="103"/>
      <c r="AR574" s="116"/>
      <c r="AS574" s="116"/>
      <c r="AT574" s="325"/>
      <c r="AU574" s="290"/>
      <c r="AV574" s="116"/>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c r="BQ574" s="103"/>
      <c r="BR574" s="103"/>
      <c r="BS574" s="103"/>
      <c r="BT574" s="103"/>
      <c r="BU574" s="103"/>
      <c r="BV574" s="103"/>
      <c r="BW574" s="103"/>
      <c r="BX574" s="103"/>
      <c r="BY574" s="103"/>
    </row>
    <row r="575" spans="1:77" ht="16.5" hidden="1" customHeight="1" x14ac:dyDescent="0.25">
      <c r="A575" s="489"/>
      <c r="B575" s="489"/>
      <c r="C575" s="489"/>
      <c r="D575" s="489"/>
      <c r="E575" s="489"/>
      <c r="F575" s="489"/>
      <c r="G575" s="489"/>
      <c r="H575" s="489"/>
      <c r="I575" s="489"/>
      <c r="J575" s="489"/>
      <c r="K575" s="489"/>
      <c r="L575" s="489"/>
      <c r="M575" s="489"/>
      <c r="N575" s="489"/>
      <c r="O575" s="489"/>
      <c r="P575" s="489"/>
      <c r="Q575" s="489"/>
      <c r="R575" s="489"/>
      <c r="S575" s="489"/>
      <c r="T575" s="489"/>
      <c r="U575" s="489"/>
      <c r="V575" s="103"/>
      <c r="W575" s="636"/>
      <c r="X575" s="525"/>
      <c r="Y575" s="103"/>
      <c r="AE575" s="124"/>
      <c r="AF575" s="124"/>
      <c r="AG575" s="124"/>
      <c r="AH575" s="124"/>
      <c r="AI575" s="124"/>
      <c r="AJ575" s="124"/>
      <c r="AK575" s="145"/>
      <c r="AL575" s="145"/>
      <c r="AM575" s="145"/>
      <c r="AN575" s="103"/>
      <c r="AO575" s="103"/>
      <c r="AP575" s="103"/>
      <c r="AQ575" s="103"/>
      <c r="AR575" s="116"/>
      <c r="AS575" s="116"/>
      <c r="AT575" s="325"/>
      <c r="AU575" s="290"/>
      <c r="AV575" s="116"/>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c r="BQ575" s="103"/>
      <c r="BR575" s="103"/>
      <c r="BS575" s="103"/>
      <c r="BT575" s="103"/>
      <c r="BU575" s="103"/>
      <c r="BV575" s="103"/>
      <c r="BW575" s="103"/>
      <c r="BX575" s="103"/>
      <c r="BY575" s="103"/>
    </row>
    <row r="576" spans="1:77" ht="16.5" hidden="1" customHeight="1" thickBot="1" x14ac:dyDescent="0.3">
      <c r="A576" s="490"/>
      <c r="B576" s="490"/>
      <c r="C576" s="490"/>
      <c r="D576" s="490"/>
      <c r="E576" s="490"/>
      <c r="F576" s="490"/>
      <c r="G576" s="490"/>
      <c r="H576" s="490"/>
      <c r="I576" s="490"/>
      <c r="J576" s="490"/>
      <c r="K576" s="490"/>
      <c r="L576" s="490"/>
      <c r="M576" s="490"/>
      <c r="N576" s="490"/>
      <c r="O576" s="490"/>
      <c r="P576" s="490"/>
      <c r="Q576" s="490"/>
      <c r="R576" s="490"/>
      <c r="S576" s="490"/>
      <c r="T576" s="490"/>
      <c r="U576" s="490"/>
      <c r="V576" s="103"/>
      <c r="W576" s="637"/>
      <c r="X576" s="526"/>
      <c r="Y576" s="103"/>
      <c r="AE576" s="124"/>
      <c r="AF576" s="124"/>
      <c r="AG576" s="124"/>
      <c r="AH576" s="124"/>
      <c r="AI576" s="124"/>
      <c r="AJ576" s="124"/>
      <c r="AK576" s="145"/>
      <c r="AL576" s="145"/>
      <c r="AM576" s="145"/>
      <c r="AN576" s="103"/>
      <c r="AO576" s="103"/>
      <c r="AP576" s="103"/>
      <c r="AQ576" s="103"/>
      <c r="AR576" s="116"/>
      <c r="AS576" s="116"/>
      <c r="AT576" s="325"/>
      <c r="AU576" s="290"/>
      <c r="AV576" s="116"/>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c r="BQ576" s="103"/>
      <c r="BR576" s="103"/>
      <c r="BS576" s="103"/>
      <c r="BT576" s="103"/>
      <c r="BU576" s="103"/>
      <c r="BV576" s="103"/>
      <c r="BW576" s="103"/>
      <c r="BX576" s="103"/>
      <c r="BY576" s="103"/>
    </row>
    <row r="577" spans="1:77" ht="16.5" hidden="1" customHeight="1" x14ac:dyDescent="0.25">
      <c r="A577" s="629">
        <v>29</v>
      </c>
      <c r="B577" s="629" t="str">
        <f>IF(Matriz_de_Riesgos!N92="Corrupción_O_LA_FT",Matriz_de_Riesgos!I92,IF(Matriz_de_Riesgos!N92="Gestión","No valorar",""))</f>
        <v/>
      </c>
      <c r="C577" s="629"/>
      <c r="D577" s="629"/>
      <c r="E577" s="629"/>
      <c r="F577" s="629"/>
      <c r="G577" s="629"/>
      <c r="H577" s="629"/>
      <c r="I577" s="629"/>
      <c r="J577" s="629"/>
      <c r="K577" s="629"/>
      <c r="L577" s="629"/>
      <c r="M577" s="629"/>
      <c r="N577" s="629"/>
      <c r="O577" s="629"/>
      <c r="P577" s="629"/>
      <c r="Q577" s="629"/>
      <c r="R577" s="629"/>
      <c r="S577" s="629"/>
      <c r="T577" s="629"/>
      <c r="U577" s="629"/>
      <c r="V577" s="103"/>
      <c r="W577" s="635">
        <f>COUNTIF(C577:U577,"SI")</f>
        <v>0</v>
      </c>
      <c r="X577" s="463" t="str">
        <f>IF(OR(R577="SI",W577&gt;11),"CATASTRÓFICO",IF(W577&gt;5,"MAYOR",IF(W577&gt;0,"MODERADO","")))</f>
        <v/>
      </c>
      <c r="Y577" s="103"/>
      <c r="AE577" s="124"/>
      <c r="AF577" s="124"/>
      <c r="AG577" s="124"/>
      <c r="AH577" s="124"/>
      <c r="AI577" s="124"/>
      <c r="AJ577" s="124"/>
      <c r="AK577" s="145"/>
      <c r="AL577" s="145"/>
      <c r="AM577" s="145"/>
      <c r="AN577" s="103"/>
      <c r="AO577" s="103"/>
      <c r="AP577" s="103"/>
      <c r="AQ577" s="103"/>
      <c r="AR577" s="116"/>
      <c r="AS577" s="116"/>
      <c r="AT577" s="325"/>
      <c r="AU577" s="290"/>
      <c r="AV577" s="116"/>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c r="BQ577" s="103"/>
      <c r="BR577" s="103"/>
      <c r="BS577" s="103"/>
      <c r="BT577" s="103"/>
      <c r="BU577" s="103"/>
      <c r="BV577" s="103"/>
      <c r="BW577" s="103"/>
      <c r="BX577" s="103"/>
      <c r="BY577" s="103"/>
    </row>
    <row r="578" spans="1:77" ht="16.5" hidden="1" customHeight="1" x14ac:dyDescent="0.25">
      <c r="A578" s="489"/>
      <c r="B578" s="489"/>
      <c r="C578" s="489"/>
      <c r="D578" s="489"/>
      <c r="E578" s="489"/>
      <c r="F578" s="489"/>
      <c r="G578" s="489"/>
      <c r="H578" s="489"/>
      <c r="I578" s="489"/>
      <c r="J578" s="489"/>
      <c r="K578" s="489"/>
      <c r="L578" s="489"/>
      <c r="M578" s="489"/>
      <c r="N578" s="489"/>
      <c r="O578" s="489"/>
      <c r="P578" s="489"/>
      <c r="Q578" s="489"/>
      <c r="R578" s="489"/>
      <c r="S578" s="489"/>
      <c r="T578" s="489"/>
      <c r="U578" s="489"/>
      <c r="V578" s="103"/>
      <c r="W578" s="636"/>
      <c r="X578" s="525"/>
      <c r="Y578" s="103"/>
      <c r="AE578" s="124"/>
      <c r="AF578" s="124"/>
      <c r="AG578" s="124"/>
      <c r="AH578" s="124"/>
      <c r="AI578" s="124"/>
      <c r="AJ578" s="124"/>
      <c r="AK578" s="145"/>
      <c r="AL578" s="145"/>
      <c r="AM578" s="145"/>
      <c r="AN578" s="103"/>
      <c r="AO578" s="103"/>
      <c r="AP578" s="103"/>
      <c r="AQ578" s="103"/>
      <c r="AR578" s="116"/>
      <c r="AS578" s="116"/>
      <c r="AT578" s="325"/>
      <c r="AU578" s="290"/>
      <c r="AV578" s="116"/>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c r="BQ578" s="103"/>
      <c r="BR578" s="103"/>
      <c r="BS578" s="103"/>
      <c r="BT578" s="103"/>
      <c r="BU578" s="103"/>
      <c r="BV578" s="103"/>
      <c r="BW578" s="103"/>
      <c r="BX578" s="103"/>
      <c r="BY578" s="103"/>
    </row>
    <row r="579" spans="1:77" ht="16.5" hidden="1" customHeight="1" x14ac:dyDescent="0.25">
      <c r="A579" s="489"/>
      <c r="B579" s="489"/>
      <c r="C579" s="489"/>
      <c r="D579" s="489"/>
      <c r="E579" s="489"/>
      <c r="F579" s="489"/>
      <c r="G579" s="489"/>
      <c r="H579" s="489"/>
      <c r="I579" s="489"/>
      <c r="J579" s="489"/>
      <c r="K579" s="489"/>
      <c r="L579" s="489"/>
      <c r="M579" s="489"/>
      <c r="N579" s="489"/>
      <c r="O579" s="489"/>
      <c r="P579" s="489"/>
      <c r="Q579" s="489"/>
      <c r="R579" s="489"/>
      <c r="S579" s="489"/>
      <c r="T579" s="489"/>
      <c r="U579" s="489"/>
      <c r="V579" s="103"/>
      <c r="W579" s="636"/>
      <c r="X579" s="525"/>
      <c r="Y579" s="103"/>
      <c r="AE579" s="124"/>
      <c r="AF579" s="124"/>
      <c r="AG579" s="124"/>
      <c r="AH579" s="124"/>
      <c r="AI579" s="124"/>
      <c r="AJ579" s="124"/>
      <c r="AK579" s="145"/>
      <c r="AL579" s="145"/>
      <c r="AM579" s="145"/>
      <c r="AN579" s="103"/>
      <c r="AO579" s="103"/>
      <c r="AP579" s="103"/>
      <c r="AQ579" s="103"/>
      <c r="AR579" s="116"/>
      <c r="AS579" s="116"/>
      <c r="AT579" s="325"/>
      <c r="AU579" s="290"/>
      <c r="AV579" s="116"/>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c r="BQ579" s="103"/>
      <c r="BR579" s="103"/>
      <c r="BS579" s="103"/>
      <c r="BT579" s="103"/>
      <c r="BU579" s="103"/>
      <c r="BV579" s="103"/>
      <c r="BW579" s="103"/>
      <c r="BX579" s="103"/>
      <c r="BY579" s="103"/>
    </row>
    <row r="580" spans="1:77" ht="16.5" hidden="1" customHeight="1" x14ac:dyDescent="0.25">
      <c r="A580" s="489"/>
      <c r="B580" s="489"/>
      <c r="C580" s="489"/>
      <c r="D580" s="489"/>
      <c r="E580" s="489"/>
      <c r="F580" s="489"/>
      <c r="G580" s="489"/>
      <c r="H580" s="489"/>
      <c r="I580" s="489"/>
      <c r="J580" s="489"/>
      <c r="K580" s="489"/>
      <c r="L580" s="489"/>
      <c r="M580" s="489"/>
      <c r="N580" s="489"/>
      <c r="O580" s="489"/>
      <c r="P580" s="489"/>
      <c r="Q580" s="489"/>
      <c r="R580" s="489"/>
      <c r="S580" s="489"/>
      <c r="T580" s="489"/>
      <c r="U580" s="489"/>
      <c r="V580" s="103"/>
      <c r="W580" s="636"/>
      <c r="X580" s="525"/>
      <c r="Y580" s="103"/>
      <c r="AE580" s="124"/>
      <c r="AF580" s="124"/>
      <c r="AG580" s="124"/>
      <c r="AH580" s="124"/>
      <c r="AI580" s="124"/>
      <c r="AJ580" s="124"/>
      <c r="AK580" s="145"/>
      <c r="AL580" s="145"/>
      <c r="AM580" s="145"/>
      <c r="AN580" s="103"/>
      <c r="AO580" s="103"/>
      <c r="AP580" s="103"/>
      <c r="AQ580" s="103"/>
      <c r="AR580" s="116"/>
      <c r="AS580" s="116"/>
      <c r="AT580" s="325"/>
      <c r="AU580" s="290"/>
      <c r="AV580" s="116"/>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c r="BQ580" s="103"/>
      <c r="BR580" s="103"/>
      <c r="BS580" s="103"/>
      <c r="BT580" s="103"/>
      <c r="BU580" s="103"/>
      <c r="BV580" s="103"/>
      <c r="BW580" s="103"/>
      <c r="BX580" s="103"/>
      <c r="BY580" s="103"/>
    </row>
    <row r="581" spans="1:77" ht="16.5" hidden="1" customHeight="1" thickBot="1" x14ac:dyDescent="0.3">
      <c r="A581" s="490"/>
      <c r="B581" s="490"/>
      <c r="C581" s="490"/>
      <c r="D581" s="490"/>
      <c r="E581" s="490"/>
      <c r="F581" s="490"/>
      <c r="G581" s="490"/>
      <c r="H581" s="490"/>
      <c r="I581" s="490"/>
      <c r="J581" s="490"/>
      <c r="K581" s="490"/>
      <c r="L581" s="490"/>
      <c r="M581" s="490"/>
      <c r="N581" s="490"/>
      <c r="O581" s="490"/>
      <c r="P581" s="490"/>
      <c r="Q581" s="490"/>
      <c r="R581" s="490"/>
      <c r="S581" s="490"/>
      <c r="T581" s="490"/>
      <c r="U581" s="490"/>
      <c r="V581" s="103"/>
      <c r="W581" s="637"/>
      <c r="X581" s="526"/>
      <c r="Y581" s="103"/>
      <c r="AE581" s="124"/>
      <c r="AF581" s="124"/>
      <c r="AG581" s="124"/>
      <c r="AH581" s="124"/>
      <c r="AI581" s="124"/>
      <c r="AJ581" s="124"/>
      <c r="AK581" s="145"/>
      <c r="AL581" s="145"/>
      <c r="AM581" s="145"/>
      <c r="AN581" s="103"/>
      <c r="AO581" s="103"/>
      <c r="AP581" s="103"/>
      <c r="AQ581" s="103"/>
      <c r="AR581" s="116"/>
      <c r="AS581" s="116"/>
      <c r="AT581" s="325"/>
      <c r="AU581" s="290"/>
      <c r="AV581" s="116"/>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c r="BQ581" s="103"/>
      <c r="BR581" s="103"/>
      <c r="BS581" s="103"/>
      <c r="BT581" s="103"/>
      <c r="BU581" s="103"/>
      <c r="BV581" s="103"/>
      <c r="BW581" s="103"/>
      <c r="BX581" s="103"/>
      <c r="BY581" s="103"/>
    </row>
    <row r="582" spans="1:77" ht="16.5" hidden="1" customHeight="1" x14ac:dyDescent="0.25">
      <c r="A582" s="629">
        <v>30</v>
      </c>
      <c r="B582" s="629" t="str">
        <f>IF(Matriz_de_Riesgos!N97="Corrupción_O_LA_FT",Matriz_de_Riesgos!I97,IF(Matriz_de_Riesgos!N97="Gestión","No valorar",""))</f>
        <v/>
      </c>
      <c r="C582" s="629"/>
      <c r="D582" s="629"/>
      <c r="E582" s="629"/>
      <c r="F582" s="629"/>
      <c r="G582" s="629"/>
      <c r="H582" s="629"/>
      <c r="I582" s="629"/>
      <c r="J582" s="629"/>
      <c r="K582" s="629"/>
      <c r="L582" s="629"/>
      <c r="M582" s="629"/>
      <c r="N582" s="629"/>
      <c r="O582" s="629"/>
      <c r="P582" s="629"/>
      <c r="Q582" s="629"/>
      <c r="R582" s="629"/>
      <c r="S582" s="629"/>
      <c r="T582" s="629"/>
      <c r="U582" s="629"/>
      <c r="V582" s="103"/>
      <c r="W582" s="635">
        <f>COUNTIF(C582:U582,"SI")</f>
        <v>0</v>
      </c>
      <c r="X582" s="463" t="str">
        <f>IF(OR(R582="SI",W582&gt;11),"CATASTRÓFICO",IF(W582&gt;5,"MAYOR",IF(W582&gt;0,"MODERADO","")))</f>
        <v/>
      </c>
      <c r="Y582" s="103"/>
      <c r="AE582" s="124"/>
      <c r="AF582" s="124"/>
      <c r="AG582" s="124"/>
      <c r="AH582" s="124"/>
      <c r="AI582" s="124"/>
      <c r="AJ582" s="124"/>
      <c r="AK582" s="145"/>
      <c r="AL582" s="145"/>
      <c r="AM582" s="145"/>
      <c r="AN582" s="103"/>
      <c r="AO582" s="103"/>
      <c r="AP582" s="103"/>
      <c r="AQ582" s="103"/>
      <c r="AR582" s="116"/>
      <c r="AS582" s="116"/>
      <c r="AT582" s="325"/>
      <c r="AU582" s="290"/>
      <c r="AV582" s="116"/>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c r="BQ582" s="103"/>
      <c r="BR582" s="103"/>
      <c r="BS582" s="103"/>
      <c r="BT582" s="103"/>
      <c r="BU582" s="103"/>
      <c r="BV582" s="103"/>
      <c r="BW582" s="103"/>
      <c r="BX582" s="103"/>
      <c r="BY582" s="103"/>
    </row>
    <row r="583" spans="1:77" ht="16.5" hidden="1" customHeight="1" x14ac:dyDescent="0.25">
      <c r="A583" s="489"/>
      <c r="B583" s="489"/>
      <c r="C583" s="489"/>
      <c r="D583" s="489"/>
      <c r="E583" s="489"/>
      <c r="F583" s="489"/>
      <c r="G583" s="489"/>
      <c r="H583" s="489"/>
      <c r="I583" s="489"/>
      <c r="J583" s="489"/>
      <c r="K583" s="489"/>
      <c r="L583" s="489"/>
      <c r="M583" s="489"/>
      <c r="N583" s="489"/>
      <c r="O583" s="489"/>
      <c r="P583" s="489"/>
      <c r="Q583" s="489"/>
      <c r="R583" s="489"/>
      <c r="S583" s="489"/>
      <c r="T583" s="489"/>
      <c r="U583" s="489"/>
      <c r="V583" s="103"/>
      <c r="W583" s="636"/>
      <c r="X583" s="525"/>
      <c r="Y583" s="103"/>
      <c r="AE583" s="124"/>
      <c r="AF583" s="124"/>
      <c r="AG583" s="124"/>
      <c r="AH583" s="124"/>
      <c r="AI583" s="124"/>
      <c r="AJ583" s="124"/>
      <c r="AK583" s="145"/>
      <c r="AL583" s="145"/>
      <c r="AM583" s="145"/>
      <c r="AN583" s="103"/>
      <c r="AO583" s="103"/>
      <c r="AP583" s="103"/>
      <c r="AQ583" s="103"/>
      <c r="AR583" s="116"/>
      <c r="AS583" s="116"/>
      <c r="AT583" s="325"/>
      <c r="AU583" s="290"/>
      <c r="AV583" s="116"/>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row>
    <row r="584" spans="1:77" ht="16.5" hidden="1" customHeight="1" x14ac:dyDescent="0.25">
      <c r="A584" s="489"/>
      <c r="B584" s="489"/>
      <c r="C584" s="489"/>
      <c r="D584" s="489"/>
      <c r="E584" s="489"/>
      <c r="F584" s="489"/>
      <c r="G584" s="489"/>
      <c r="H584" s="489"/>
      <c r="I584" s="489"/>
      <c r="J584" s="489"/>
      <c r="K584" s="489"/>
      <c r="L584" s="489"/>
      <c r="M584" s="489"/>
      <c r="N584" s="489"/>
      <c r="O584" s="489"/>
      <c r="P584" s="489"/>
      <c r="Q584" s="489"/>
      <c r="R584" s="489"/>
      <c r="S584" s="489"/>
      <c r="T584" s="489"/>
      <c r="U584" s="489"/>
      <c r="V584" s="103"/>
      <c r="W584" s="636"/>
      <c r="X584" s="525"/>
      <c r="Y584" s="103"/>
      <c r="AE584" s="124"/>
      <c r="AF584" s="124"/>
      <c r="AG584" s="124"/>
      <c r="AH584" s="124"/>
      <c r="AI584" s="124"/>
      <c r="AJ584" s="124"/>
      <c r="AK584" s="145"/>
      <c r="AL584" s="145"/>
      <c r="AM584" s="145"/>
      <c r="AN584" s="103"/>
      <c r="AO584" s="103"/>
      <c r="AP584" s="103"/>
      <c r="AQ584" s="103"/>
      <c r="AR584" s="116"/>
      <c r="AS584" s="116"/>
      <c r="AT584" s="325"/>
      <c r="AU584" s="290"/>
      <c r="AV584" s="116"/>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c r="BQ584" s="103"/>
      <c r="BR584" s="103"/>
      <c r="BS584" s="103"/>
      <c r="BT584" s="103"/>
      <c r="BU584" s="103"/>
      <c r="BV584" s="103"/>
      <c r="BW584" s="103"/>
      <c r="BX584" s="103"/>
      <c r="BY584" s="103"/>
    </row>
    <row r="585" spans="1:77" ht="16.5" hidden="1" customHeight="1" x14ac:dyDescent="0.25">
      <c r="A585" s="489"/>
      <c r="B585" s="489"/>
      <c r="C585" s="489"/>
      <c r="D585" s="489"/>
      <c r="E585" s="489"/>
      <c r="F585" s="489"/>
      <c r="G585" s="489"/>
      <c r="H585" s="489"/>
      <c r="I585" s="489"/>
      <c r="J585" s="489"/>
      <c r="K585" s="489"/>
      <c r="L585" s="489"/>
      <c r="M585" s="489"/>
      <c r="N585" s="489"/>
      <c r="O585" s="489"/>
      <c r="P585" s="489"/>
      <c r="Q585" s="489"/>
      <c r="R585" s="489"/>
      <c r="S585" s="489"/>
      <c r="T585" s="489"/>
      <c r="U585" s="489"/>
      <c r="V585" s="103"/>
      <c r="W585" s="636"/>
      <c r="X585" s="525"/>
      <c r="Y585" s="103"/>
      <c r="AE585" s="124"/>
      <c r="AF585" s="124"/>
      <c r="AG585" s="124"/>
      <c r="AH585" s="124"/>
      <c r="AI585" s="124"/>
      <c r="AJ585" s="124"/>
      <c r="AK585" s="145"/>
      <c r="AL585" s="145"/>
      <c r="AM585" s="145"/>
      <c r="AN585" s="103"/>
      <c r="AO585" s="103"/>
      <c r="AP585" s="103"/>
      <c r="AQ585" s="103"/>
      <c r="AR585" s="116"/>
      <c r="AS585" s="116"/>
      <c r="AT585" s="325"/>
      <c r="AU585" s="290"/>
      <c r="AV585" s="116"/>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c r="BQ585" s="103"/>
      <c r="BR585" s="103"/>
      <c r="BS585" s="103"/>
      <c r="BT585" s="103"/>
      <c r="BU585" s="103"/>
      <c r="BV585" s="103"/>
      <c r="BW585" s="103"/>
      <c r="BX585" s="103"/>
      <c r="BY585" s="103"/>
    </row>
    <row r="586" spans="1:77" ht="16.5" hidden="1" customHeight="1" thickBot="1" x14ac:dyDescent="0.3">
      <c r="A586" s="490"/>
      <c r="B586" s="490"/>
      <c r="C586" s="490"/>
      <c r="D586" s="490"/>
      <c r="E586" s="490"/>
      <c r="F586" s="490"/>
      <c r="G586" s="490"/>
      <c r="H586" s="490"/>
      <c r="I586" s="490"/>
      <c r="J586" s="490"/>
      <c r="K586" s="490"/>
      <c r="L586" s="490"/>
      <c r="M586" s="490"/>
      <c r="N586" s="490"/>
      <c r="O586" s="490"/>
      <c r="P586" s="490"/>
      <c r="Q586" s="490"/>
      <c r="R586" s="490"/>
      <c r="S586" s="490"/>
      <c r="T586" s="490"/>
      <c r="U586" s="490"/>
      <c r="V586" s="103"/>
      <c r="W586" s="637"/>
      <c r="X586" s="526"/>
      <c r="Y586" s="103"/>
      <c r="AE586" s="124"/>
      <c r="AF586" s="124"/>
      <c r="AG586" s="124"/>
      <c r="AH586" s="124"/>
      <c r="AI586" s="124"/>
      <c r="AJ586" s="124"/>
      <c r="AK586" s="145"/>
      <c r="AL586" s="145"/>
      <c r="AM586" s="145"/>
      <c r="AN586" s="103"/>
      <c r="AO586" s="103"/>
      <c r="AP586" s="103"/>
      <c r="AQ586" s="103"/>
      <c r="AR586" s="116"/>
      <c r="AS586" s="116"/>
      <c r="AT586" s="325"/>
      <c r="AU586" s="290"/>
      <c r="AV586" s="116"/>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row>
    <row r="587" spans="1:77" ht="16.5" hidden="1" customHeight="1" x14ac:dyDescent="0.25">
      <c r="A587" s="629">
        <v>31</v>
      </c>
      <c r="B587" s="629" t="str">
        <f>IF(Matriz_de_Riesgos!N102="Corrupción_O_LA_FT",Matriz_de_Riesgos!I102,IF(Matriz_de_Riesgos!N102="Gestión","No valorar",""))</f>
        <v/>
      </c>
      <c r="C587" s="629"/>
      <c r="D587" s="629"/>
      <c r="E587" s="629"/>
      <c r="F587" s="629"/>
      <c r="G587" s="629"/>
      <c r="H587" s="629"/>
      <c r="I587" s="629"/>
      <c r="J587" s="629"/>
      <c r="K587" s="629"/>
      <c r="L587" s="629"/>
      <c r="M587" s="629"/>
      <c r="N587" s="629"/>
      <c r="O587" s="629"/>
      <c r="P587" s="629"/>
      <c r="Q587" s="629"/>
      <c r="R587" s="629"/>
      <c r="S587" s="629"/>
      <c r="T587" s="629"/>
      <c r="U587" s="629"/>
      <c r="V587" s="103"/>
      <c r="W587" s="635">
        <f>COUNTIF(C587:U587,"SI")</f>
        <v>0</v>
      </c>
      <c r="X587" s="463" t="str">
        <f>IF(OR(R587="SI",W587&gt;11),"CATASTRÓFICO",IF(W587&gt;5,"MAYOR",IF(W587&gt;0,"MODERADO","")))</f>
        <v/>
      </c>
      <c r="Y587" s="103"/>
      <c r="AE587" s="124"/>
      <c r="AF587" s="124"/>
      <c r="AG587" s="124"/>
      <c r="AH587" s="124"/>
      <c r="AI587" s="124"/>
      <c r="AJ587" s="124"/>
      <c r="AK587" s="145"/>
      <c r="AL587" s="145"/>
      <c r="AM587" s="145"/>
      <c r="AN587" s="103"/>
      <c r="AO587" s="103"/>
      <c r="AP587" s="103"/>
      <c r="AQ587" s="103"/>
      <c r="AR587" s="116"/>
      <c r="AS587" s="116"/>
      <c r="AT587" s="325"/>
      <c r="AU587" s="290"/>
      <c r="AV587" s="116"/>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c r="BQ587" s="103"/>
      <c r="BR587" s="103"/>
      <c r="BS587" s="103"/>
      <c r="BT587" s="103"/>
      <c r="BU587" s="103"/>
      <c r="BV587" s="103"/>
      <c r="BW587" s="103"/>
      <c r="BX587" s="103"/>
      <c r="BY587" s="103"/>
    </row>
    <row r="588" spans="1:77" ht="16.5" hidden="1" customHeight="1" x14ac:dyDescent="0.25">
      <c r="A588" s="489"/>
      <c r="B588" s="489"/>
      <c r="C588" s="489"/>
      <c r="D588" s="489"/>
      <c r="E588" s="489"/>
      <c r="F588" s="489"/>
      <c r="G588" s="489"/>
      <c r="H588" s="489"/>
      <c r="I588" s="489"/>
      <c r="J588" s="489"/>
      <c r="K588" s="489"/>
      <c r="L588" s="489"/>
      <c r="M588" s="489"/>
      <c r="N588" s="489"/>
      <c r="O588" s="489"/>
      <c r="P588" s="489"/>
      <c r="Q588" s="489"/>
      <c r="R588" s="489"/>
      <c r="S588" s="489"/>
      <c r="T588" s="489"/>
      <c r="U588" s="489"/>
      <c r="V588" s="103"/>
      <c r="W588" s="636"/>
      <c r="X588" s="525"/>
      <c r="Y588" s="103"/>
      <c r="AE588" s="124"/>
      <c r="AF588" s="124"/>
      <c r="AG588" s="124"/>
      <c r="AH588" s="124"/>
      <c r="AI588" s="124"/>
      <c r="AJ588" s="124"/>
      <c r="AK588" s="145"/>
      <c r="AL588" s="145"/>
      <c r="AM588" s="145"/>
      <c r="AN588" s="103"/>
      <c r="AO588" s="103"/>
      <c r="AP588" s="103"/>
      <c r="AQ588" s="103"/>
      <c r="AR588" s="116"/>
      <c r="AS588" s="116"/>
      <c r="AT588" s="325"/>
      <c r="AU588" s="290"/>
      <c r="AV588" s="116"/>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c r="BQ588" s="103"/>
      <c r="BR588" s="103"/>
      <c r="BS588" s="103"/>
      <c r="BT588" s="103"/>
      <c r="BU588" s="103"/>
      <c r="BV588" s="103"/>
      <c r="BW588" s="103"/>
      <c r="BX588" s="103"/>
      <c r="BY588" s="103"/>
    </row>
    <row r="589" spans="1:77" ht="16.5" hidden="1" customHeight="1" x14ac:dyDescent="0.25">
      <c r="A589" s="489"/>
      <c r="B589" s="489"/>
      <c r="C589" s="489"/>
      <c r="D589" s="489"/>
      <c r="E589" s="489"/>
      <c r="F589" s="489"/>
      <c r="G589" s="489"/>
      <c r="H589" s="489"/>
      <c r="I589" s="489"/>
      <c r="J589" s="489"/>
      <c r="K589" s="489"/>
      <c r="L589" s="489"/>
      <c r="M589" s="489"/>
      <c r="N589" s="489"/>
      <c r="O589" s="489"/>
      <c r="P589" s="489"/>
      <c r="Q589" s="489"/>
      <c r="R589" s="489"/>
      <c r="S589" s="489"/>
      <c r="T589" s="489"/>
      <c r="U589" s="489"/>
      <c r="V589" s="103"/>
      <c r="W589" s="636"/>
      <c r="X589" s="525"/>
      <c r="Y589" s="103"/>
      <c r="AE589" s="124"/>
      <c r="AF589" s="124"/>
      <c r="AG589" s="124"/>
      <c r="AH589" s="124"/>
      <c r="AI589" s="124"/>
      <c r="AJ589" s="124"/>
      <c r="AK589" s="145"/>
      <c r="AL589" s="145"/>
      <c r="AM589" s="145"/>
      <c r="AN589" s="103"/>
      <c r="AO589" s="103"/>
      <c r="AP589" s="103"/>
      <c r="AQ589" s="103"/>
      <c r="AR589" s="116"/>
      <c r="AS589" s="116"/>
      <c r="AT589" s="325"/>
      <c r="AU589" s="290"/>
      <c r="AV589" s="116"/>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c r="BQ589" s="103"/>
      <c r="BR589" s="103"/>
      <c r="BS589" s="103"/>
      <c r="BT589" s="103"/>
      <c r="BU589" s="103"/>
      <c r="BV589" s="103"/>
      <c r="BW589" s="103"/>
      <c r="BX589" s="103"/>
      <c r="BY589" s="103"/>
    </row>
    <row r="590" spans="1:77" ht="16.5" hidden="1" customHeight="1" x14ac:dyDescent="0.25">
      <c r="A590" s="489"/>
      <c r="B590" s="489"/>
      <c r="C590" s="489"/>
      <c r="D590" s="489"/>
      <c r="E590" s="489"/>
      <c r="F590" s="489"/>
      <c r="G590" s="489"/>
      <c r="H590" s="489"/>
      <c r="I590" s="489"/>
      <c r="J590" s="489"/>
      <c r="K590" s="489"/>
      <c r="L590" s="489"/>
      <c r="M590" s="489"/>
      <c r="N590" s="489"/>
      <c r="O590" s="489"/>
      <c r="P590" s="489"/>
      <c r="Q590" s="489"/>
      <c r="R590" s="489"/>
      <c r="S590" s="489"/>
      <c r="T590" s="489"/>
      <c r="U590" s="489"/>
      <c r="V590" s="103"/>
      <c r="W590" s="636"/>
      <c r="X590" s="525"/>
      <c r="Y590" s="103"/>
      <c r="AE590" s="124"/>
      <c r="AF590" s="124"/>
      <c r="AG590" s="124"/>
      <c r="AH590" s="124"/>
      <c r="AI590" s="124"/>
      <c r="AJ590" s="124"/>
      <c r="AK590" s="145"/>
      <c r="AL590" s="145"/>
      <c r="AM590" s="145"/>
      <c r="AN590" s="103"/>
      <c r="AO590" s="103"/>
      <c r="AP590" s="103"/>
      <c r="AQ590" s="103"/>
      <c r="AR590" s="116"/>
      <c r="AS590" s="116"/>
      <c r="AT590" s="325"/>
      <c r="AU590" s="290"/>
      <c r="AV590" s="116"/>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c r="BQ590" s="103"/>
      <c r="BR590" s="103"/>
      <c r="BS590" s="103"/>
      <c r="BT590" s="103"/>
      <c r="BU590" s="103"/>
      <c r="BV590" s="103"/>
      <c r="BW590" s="103"/>
      <c r="BX590" s="103"/>
      <c r="BY590" s="103"/>
    </row>
    <row r="591" spans="1:77" ht="16.5" hidden="1" customHeight="1" thickBot="1" x14ac:dyDescent="0.3">
      <c r="A591" s="490"/>
      <c r="B591" s="490"/>
      <c r="C591" s="490"/>
      <c r="D591" s="490"/>
      <c r="E591" s="490"/>
      <c r="F591" s="490"/>
      <c r="G591" s="490"/>
      <c r="H591" s="490"/>
      <c r="I591" s="490"/>
      <c r="J591" s="490"/>
      <c r="K591" s="490"/>
      <c r="L591" s="490"/>
      <c r="M591" s="490"/>
      <c r="N591" s="490"/>
      <c r="O591" s="490"/>
      <c r="P591" s="490"/>
      <c r="Q591" s="490"/>
      <c r="R591" s="490"/>
      <c r="S591" s="490"/>
      <c r="T591" s="490"/>
      <c r="U591" s="490"/>
      <c r="V591" s="103"/>
      <c r="W591" s="637"/>
      <c r="X591" s="526"/>
      <c r="Y591" s="103"/>
      <c r="AE591" s="124"/>
      <c r="AF591" s="124"/>
      <c r="AG591" s="124"/>
      <c r="AH591" s="124"/>
      <c r="AI591" s="124"/>
      <c r="AJ591" s="124"/>
      <c r="AK591" s="145"/>
      <c r="AL591" s="145"/>
      <c r="AM591" s="145"/>
      <c r="AN591" s="103"/>
      <c r="AO591" s="103"/>
      <c r="AP591" s="103"/>
      <c r="AQ591" s="103"/>
      <c r="AR591" s="116"/>
      <c r="AS591" s="116"/>
      <c r="AT591" s="325"/>
      <c r="AU591" s="290"/>
      <c r="AV591" s="116"/>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c r="BQ591" s="103"/>
      <c r="BR591" s="103"/>
      <c r="BS591" s="103"/>
      <c r="BT591" s="103"/>
      <c r="BU591" s="103"/>
      <c r="BV591" s="103"/>
      <c r="BW591" s="103"/>
      <c r="BX591" s="103"/>
      <c r="BY591" s="103"/>
    </row>
    <row r="592" spans="1:77" ht="16.5" hidden="1" customHeight="1" x14ac:dyDescent="0.25">
      <c r="A592" s="629">
        <v>32</v>
      </c>
      <c r="B592" s="629" t="str">
        <f>IF(Matriz_de_Riesgos!N107="Corrupción_O_LA_FT",Matriz_de_Riesgos!I107,IF(Matriz_de_Riesgos!N107="Gestión","No valorar",""))</f>
        <v/>
      </c>
      <c r="C592" s="629"/>
      <c r="D592" s="629"/>
      <c r="E592" s="629"/>
      <c r="F592" s="629"/>
      <c r="G592" s="629"/>
      <c r="H592" s="629"/>
      <c r="I592" s="629"/>
      <c r="J592" s="629"/>
      <c r="K592" s="629"/>
      <c r="L592" s="629"/>
      <c r="M592" s="629"/>
      <c r="N592" s="629"/>
      <c r="O592" s="629"/>
      <c r="P592" s="629"/>
      <c r="Q592" s="629"/>
      <c r="R592" s="629"/>
      <c r="S592" s="629"/>
      <c r="T592" s="629"/>
      <c r="U592" s="629"/>
      <c r="V592" s="103"/>
      <c r="W592" s="630">
        <f>COUNTIF(C592:U592,"SI")</f>
        <v>0</v>
      </c>
      <c r="X592" s="463" t="str">
        <f>IF(OR(R592="SI",W592&gt;11),"CATASTRÓFICO",IF(W592&gt;5,"MAYOR",IF(W592&gt;0,"MODERADO","")))</f>
        <v/>
      </c>
      <c r="Y592" s="103"/>
      <c r="AE592" s="124"/>
      <c r="AF592" s="124"/>
      <c r="AG592" s="124"/>
      <c r="AH592" s="124"/>
      <c r="AI592" s="124"/>
      <c r="AJ592" s="124"/>
      <c r="AK592" s="145"/>
      <c r="AL592" s="145"/>
      <c r="AM592" s="145"/>
      <c r="AN592" s="103"/>
      <c r="AO592" s="103"/>
      <c r="AP592" s="103"/>
      <c r="AQ592" s="103"/>
      <c r="AR592" s="116"/>
      <c r="AS592" s="116"/>
      <c r="AT592" s="325"/>
      <c r="AU592" s="290"/>
      <c r="AV592" s="116"/>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c r="BQ592" s="103"/>
      <c r="BR592" s="103"/>
      <c r="BS592" s="103"/>
      <c r="BT592" s="103"/>
      <c r="BU592" s="103"/>
      <c r="BV592" s="103"/>
      <c r="BW592" s="103"/>
      <c r="BX592" s="103"/>
      <c r="BY592" s="103"/>
    </row>
    <row r="593" spans="1:77" ht="16.5" hidden="1" customHeight="1" x14ac:dyDescent="0.25">
      <c r="A593" s="489"/>
      <c r="B593" s="489"/>
      <c r="C593" s="489"/>
      <c r="D593" s="489"/>
      <c r="E593" s="489"/>
      <c r="F593" s="489"/>
      <c r="G593" s="489"/>
      <c r="H593" s="489"/>
      <c r="I593" s="489"/>
      <c r="J593" s="489"/>
      <c r="K593" s="489"/>
      <c r="L593" s="489"/>
      <c r="M593" s="489"/>
      <c r="N593" s="489"/>
      <c r="O593" s="489"/>
      <c r="P593" s="489"/>
      <c r="Q593" s="489"/>
      <c r="R593" s="489"/>
      <c r="S593" s="489"/>
      <c r="T593" s="489"/>
      <c r="U593" s="489"/>
      <c r="V593" s="103"/>
      <c r="W593" s="529"/>
      <c r="X593" s="525"/>
      <c r="Y593" s="103"/>
      <c r="AE593" s="124"/>
      <c r="AF593" s="124"/>
      <c r="AG593" s="124"/>
      <c r="AH593" s="124"/>
      <c r="AI593" s="124"/>
      <c r="AJ593" s="124"/>
      <c r="AK593" s="145"/>
      <c r="AL593" s="145"/>
      <c r="AM593" s="145"/>
      <c r="AN593" s="103"/>
      <c r="AO593" s="103"/>
      <c r="AP593" s="103"/>
      <c r="AQ593" s="103"/>
      <c r="AR593" s="116"/>
      <c r="AS593" s="116"/>
      <c r="AT593" s="325"/>
      <c r="AU593" s="290"/>
      <c r="AV593" s="116"/>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c r="BQ593" s="103"/>
      <c r="BR593" s="103"/>
      <c r="BS593" s="103"/>
      <c r="BT593" s="103"/>
      <c r="BU593" s="103"/>
      <c r="BV593" s="103"/>
      <c r="BW593" s="103"/>
      <c r="BX593" s="103"/>
      <c r="BY593" s="103"/>
    </row>
    <row r="594" spans="1:77" ht="16.5" hidden="1" customHeight="1" x14ac:dyDescent="0.25">
      <c r="A594" s="489"/>
      <c r="B594" s="489"/>
      <c r="C594" s="489"/>
      <c r="D594" s="489"/>
      <c r="E594" s="489"/>
      <c r="F594" s="489"/>
      <c r="G594" s="489"/>
      <c r="H594" s="489"/>
      <c r="I594" s="489"/>
      <c r="J594" s="489"/>
      <c r="K594" s="489"/>
      <c r="L594" s="489"/>
      <c r="M594" s="489"/>
      <c r="N594" s="489"/>
      <c r="O594" s="489"/>
      <c r="P594" s="489"/>
      <c r="Q594" s="489"/>
      <c r="R594" s="489"/>
      <c r="S594" s="489"/>
      <c r="T594" s="489"/>
      <c r="U594" s="489"/>
      <c r="V594" s="103"/>
      <c r="W594" s="529"/>
      <c r="X594" s="525"/>
      <c r="Y594" s="103"/>
      <c r="AE594" s="124"/>
      <c r="AF594" s="124"/>
      <c r="AG594" s="124"/>
      <c r="AH594" s="124"/>
      <c r="AI594" s="124"/>
      <c r="AJ594" s="124"/>
      <c r="AK594" s="145"/>
      <c r="AL594" s="145"/>
      <c r="AM594" s="145"/>
      <c r="AN594" s="103"/>
      <c r="AO594" s="103"/>
      <c r="AP594" s="103"/>
      <c r="AQ594" s="103"/>
      <c r="AR594" s="116"/>
      <c r="AS594" s="116"/>
      <c r="AT594" s="325"/>
      <c r="AU594" s="290"/>
      <c r="AV594" s="116"/>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c r="BQ594" s="103"/>
      <c r="BR594" s="103"/>
      <c r="BS594" s="103"/>
      <c r="BT594" s="103"/>
      <c r="BU594" s="103"/>
      <c r="BV594" s="103"/>
      <c r="BW594" s="103"/>
      <c r="BX594" s="103"/>
      <c r="BY594" s="103"/>
    </row>
    <row r="595" spans="1:77" ht="16.5" hidden="1" customHeight="1" x14ac:dyDescent="0.25">
      <c r="A595" s="489"/>
      <c r="B595" s="489"/>
      <c r="C595" s="489"/>
      <c r="D595" s="489"/>
      <c r="E595" s="489"/>
      <c r="F595" s="489"/>
      <c r="G595" s="489"/>
      <c r="H595" s="489"/>
      <c r="I595" s="489"/>
      <c r="J595" s="489"/>
      <c r="K595" s="489"/>
      <c r="L595" s="489"/>
      <c r="M595" s="489"/>
      <c r="N595" s="489"/>
      <c r="O595" s="489"/>
      <c r="P595" s="489"/>
      <c r="Q595" s="489"/>
      <c r="R595" s="489"/>
      <c r="S595" s="489"/>
      <c r="T595" s="489"/>
      <c r="U595" s="489"/>
      <c r="V595" s="103"/>
      <c r="W595" s="529"/>
      <c r="X595" s="525"/>
      <c r="Y595" s="103"/>
      <c r="AE595" s="124"/>
      <c r="AF595" s="124"/>
      <c r="AG595" s="124"/>
      <c r="AH595" s="124"/>
      <c r="AI595" s="124"/>
      <c r="AJ595" s="124"/>
      <c r="AK595" s="145"/>
      <c r="AL595" s="145"/>
      <c r="AM595" s="145"/>
      <c r="AN595" s="103"/>
      <c r="AO595" s="103"/>
      <c r="AP595" s="103"/>
      <c r="AQ595" s="103"/>
      <c r="AR595" s="116"/>
      <c r="AS595" s="116"/>
      <c r="AT595" s="325"/>
      <c r="AU595" s="290"/>
      <c r="AV595" s="116"/>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c r="BQ595" s="103"/>
      <c r="BR595" s="103"/>
      <c r="BS595" s="103"/>
      <c r="BT595" s="103"/>
      <c r="BU595" s="103"/>
      <c r="BV595" s="103"/>
      <c r="BW595" s="103"/>
      <c r="BX595" s="103"/>
      <c r="BY595" s="103"/>
    </row>
    <row r="596" spans="1:77" ht="16.5" hidden="1" customHeight="1" thickBot="1" x14ac:dyDescent="0.3">
      <c r="A596" s="490"/>
      <c r="B596" s="490"/>
      <c r="C596" s="490"/>
      <c r="D596" s="490"/>
      <c r="E596" s="490"/>
      <c r="F596" s="490"/>
      <c r="G596" s="490"/>
      <c r="H596" s="490"/>
      <c r="I596" s="490"/>
      <c r="J596" s="490"/>
      <c r="K596" s="490"/>
      <c r="L596" s="490"/>
      <c r="M596" s="490"/>
      <c r="N596" s="490"/>
      <c r="O596" s="490"/>
      <c r="P596" s="490"/>
      <c r="Q596" s="490"/>
      <c r="R596" s="490"/>
      <c r="S596" s="490"/>
      <c r="T596" s="490"/>
      <c r="U596" s="490"/>
      <c r="V596" s="103"/>
      <c r="W596" s="530"/>
      <c r="X596" s="526"/>
      <c r="Y596" s="103"/>
      <c r="AE596" s="124"/>
      <c r="AF596" s="124"/>
      <c r="AG596" s="124"/>
      <c r="AH596" s="124"/>
      <c r="AI596" s="124"/>
      <c r="AJ596" s="124"/>
      <c r="AK596" s="145"/>
      <c r="AL596" s="145"/>
      <c r="AM596" s="145"/>
      <c r="AN596" s="103"/>
      <c r="AO596" s="103"/>
      <c r="AP596" s="103"/>
      <c r="AQ596" s="103"/>
      <c r="AR596" s="116"/>
      <c r="AS596" s="116"/>
      <c r="AT596" s="325"/>
      <c r="AU596" s="290"/>
      <c r="AV596" s="116"/>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c r="BQ596" s="103"/>
      <c r="BR596" s="103"/>
      <c r="BS596" s="103"/>
      <c r="BT596" s="103"/>
      <c r="BU596" s="103"/>
      <c r="BV596" s="103"/>
      <c r="BW596" s="103"/>
      <c r="BX596" s="103"/>
      <c r="BY596" s="103"/>
    </row>
    <row r="597" spans="1:77" ht="16.5" hidden="1" customHeight="1" x14ac:dyDescent="0.25">
      <c r="A597" s="629">
        <v>33</v>
      </c>
      <c r="B597" s="629" t="str">
        <f>IF(Matriz_de_Riesgos!N112="Corrupción_O_LA_FT",Matriz_de_Riesgos!I112,IF(Matriz_de_Riesgos!N112="Gestión","No valorar",""))</f>
        <v/>
      </c>
      <c r="C597" s="629"/>
      <c r="D597" s="629"/>
      <c r="E597" s="629"/>
      <c r="F597" s="629"/>
      <c r="G597" s="629"/>
      <c r="H597" s="629"/>
      <c r="I597" s="629"/>
      <c r="J597" s="629"/>
      <c r="K597" s="629"/>
      <c r="L597" s="629"/>
      <c r="M597" s="629"/>
      <c r="N597" s="629"/>
      <c r="O597" s="629"/>
      <c r="P597" s="629"/>
      <c r="Q597" s="629"/>
      <c r="R597" s="629"/>
      <c r="S597" s="629"/>
      <c r="T597" s="629"/>
      <c r="U597" s="629"/>
      <c r="V597" s="103"/>
      <c r="W597" s="630">
        <f>COUNTIF(C597:U597,"SI")</f>
        <v>0</v>
      </c>
      <c r="X597" s="463" t="str">
        <f>IF(OR(R597="SI",W597&gt;11),"CATASTRÓFICO",IF(W597&gt;5,"MAYOR",IF(W597&gt;0,"MODERADO","")))</f>
        <v/>
      </c>
      <c r="Y597" s="103"/>
      <c r="AE597" s="124"/>
      <c r="AF597" s="124"/>
      <c r="AG597" s="124"/>
      <c r="AH597" s="124"/>
      <c r="AI597" s="124"/>
      <c r="AJ597" s="124"/>
      <c r="AK597" s="145"/>
      <c r="AL597" s="145"/>
      <c r="AM597" s="145"/>
      <c r="AN597" s="103"/>
      <c r="AO597" s="103"/>
      <c r="AP597" s="103"/>
      <c r="AQ597" s="103"/>
      <c r="AR597" s="116"/>
      <c r="AS597" s="116"/>
      <c r="AT597" s="325"/>
      <c r="AU597" s="290"/>
      <c r="AV597" s="116"/>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c r="BQ597" s="103"/>
      <c r="BR597" s="103"/>
      <c r="BS597" s="103"/>
      <c r="BT597" s="103"/>
      <c r="BU597" s="103"/>
      <c r="BV597" s="103"/>
      <c r="BW597" s="103"/>
      <c r="BX597" s="103"/>
      <c r="BY597" s="103"/>
    </row>
    <row r="598" spans="1:77" ht="16.5" hidden="1" customHeight="1" x14ac:dyDescent="0.25">
      <c r="A598" s="489"/>
      <c r="B598" s="489"/>
      <c r="C598" s="489"/>
      <c r="D598" s="489"/>
      <c r="E598" s="489"/>
      <c r="F598" s="489"/>
      <c r="G598" s="489"/>
      <c r="H598" s="489"/>
      <c r="I598" s="489"/>
      <c r="J598" s="489"/>
      <c r="K598" s="489"/>
      <c r="L598" s="489"/>
      <c r="M598" s="489"/>
      <c r="N598" s="489"/>
      <c r="O598" s="489"/>
      <c r="P598" s="489"/>
      <c r="Q598" s="489"/>
      <c r="R598" s="489"/>
      <c r="S598" s="489"/>
      <c r="T598" s="489"/>
      <c r="U598" s="489"/>
      <c r="V598" s="103"/>
      <c r="W598" s="529"/>
      <c r="X598" s="525"/>
      <c r="Y598" s="103"/>
      <c r="AE598" s="124"/>
      <c r="AF598" s="124"/>
      <c r="AG598" s="124"/>
      <c r="AH598" s="124"/>
      <c r="AI598" s="124"/>
      <c r="AJ598" s="124"/>
      <c r="AK598" s="145"/>
      <c r="AL598" s="145"/>
      <c r="AM598" s="145"/>
      <c r="AN598" s="103"/>
      <c r="AO598" s="103"/>
      <c r="AP598" s="103"/>
      <c r="AQ598" s="103"/>
      <c r="AR598" s="116"/>
      <c r="AS598" s="116"/>
      <c r="AT598" s="325"/>
      <c r="AU598" s="290"/>
      <c r="AV598" s="116"/>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c r="BQ598" s="103"/>
      <c r="BR598" s="103"/>
      <c r="BS598" s="103"/>
      <c r="BT598" s="103"/>
      <c r="BU598" s="103"/>
      <c r="BV598" s="103"/>
      <c r="BW598" s="103"/>
      <c r="BX598" s="103"/>
      <c r="BY598" s="103"/>
    </row>
    <row r="599" spans="1:77" ht="16.5" hidden="1" customHeight="1" x14ac:dyDescent="0.25">
      <c r="A599" s="489"/>
      <c r="B599" s="489"/>
      <c r="C599" s="489"/>
      <c r="D599" s="489"/>
      <c r="E599" s="489"/>
      <c r="F599" s="489"/>
      <c r="G599" s="489"/>
      <c r="H599" s="489"/>
      <c r="I599" s="489"/>
      <c r="J599" s="489"/>
      <c r="K599" s="489"/>
      <c r="L599" s="489"/>
      <c r="M599" s="489"/>
      <c r="N599" s="489"/>
      <c r="O599" s="489"/>
      <c r="P599" s="489"/>
      <c r="Q599" s="489"/>
      <c r="R599" s="489"/>
      <c r="S599" s="489"/>
      <c r="T599" s="489"/>
      <c r="U599" s="489"/>
      <c r="V599" s="103"/>
      <c r="W599" s="529"/>
      <c r="X599" s="525"/>
      <c r="Y599" s="103"/>
      <c r="AE599" s="124"/>
      <c r="AF599" s="124"/>
      <c r="AG599" s="124"/>
      <c r="AH599" s="124"/>
      <c r="AI599" s="124"/>
      <c r="AJ599" s="124"/>
      <c r="AK599" s="145"/>
      <c r="AL599" s="145"/>
      <c r="AM599" s="145"/>
      <c r="AN599" s="103"/>
      <c r="AO599" s="103"/>
      <c r="AP599" s="103"/>
      <c r="AQ599" s="103"/>
      <c r="AR599" s="116"/>
      <c r="AS599" s="116"/>
      <c r="AT599" s="325"/>
      <c r="AU599" s="290"/>
      <c r="AV599" s="116"/>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c r="BQ599" s="103"/>
      <c r="BR599" s="103"/>
      <c r="BS599" s="103"/>
      <c r="BT599" s="103"/>
      <c r="BU599" s="103"/>
      <c r="BV599" s="103"/>
      <c r="BW599" s="103"/>
      <c r="BX599" s="103"/>
      <c r="BY599" s="103"/>
    </row>
    <row r="600" spans="1:77" ht="16.5" hidden="1" customHeight="1" x14ac:dyDescent="0.25">
      <c r="A600" s="489"/>
      <c r="B600" s="489"/>
      <c r="C600" s="489"/>
      <c r="D600" s="489"/>
      <c r="E600" s="489"/>
      <c r="F600" s="489"/>
      <c r="G600" s="489"/>
      <c r="H600" s="489"/>
      <c r="I600" s="489"/>
      <c r="J600" s="489"/>
      <c r="K600" s="489"/>
      <c r="L600" s="489"/>
      <c r="M600" s="489"/>
      <c r="N600" s="489"/>
      <c r="O600" s="489"/>
      <c r="P600" s="489"/>
      <c r="Q600" s="489"/>
      <c r="R600" s="489"/>
      <c r="S600" s="489"/>
      <c r="T600" s="489"/>
      <c r="U600" s="489"/>
      <c r="V600" s="103"/>
      <c r="W600" s="529"/>
      <c r="X600" s="525"/>
      <c r="Y600" s="103"/>
      <c r="AE600" s="124"/>
      <c r="AF600" s="124"/>
      <c r="AG600" s="124"/>
      <c r="AH600" s="124"/>
      <c r="AI600" s="124"/>
      <c r="AJ600" s="124"/>
      <c r="AK600" s="145"/>
      <c r="AL600" s="145"/>
      <c r="AM600" s="145"/>
      <c r="AN600" s="103"/>
      <c r="AO600" s="103"/>
      <c r="AP600" s="103"/>
      <c r="AQ600" s="103"/>
      <c r="AR600" s="116"/>
      <c r="AS600" s="116"/>
      <c r="AT600" s="325"/>
      <c r="AU600" s="290"/>
      <c r="AV600" s="116"/>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c r="BQ600" s="103"/>
      <c r="BR600" s="103"/>
      <c r="BS600" s="103"/>
      <c r="BT600" s="103"/>
      <c r="BU600" s="103"/>
      <c r="BV600" s="103"/>
      <c r="BW600" s="103"/>
      <c r="BX600" s="103"/>
      <c r="BY600" s="103"/>
    </row>
    <row r="601" spans="1:77" ht="16.5" hidden="1" customHeight="1" thickBot="1" x14ac:dyDescent="0.3">
      <c r="A601" s="490"/>
      <c r="B601" s="490"/>
      <c r="C601" s="490"/>
      <c r="D601" s="490"/>
      <c r="E601" s="490"/>
      <c r="F601" s="490"/>
      <c r="G601" s="490"/>
      <c r="H601" s="490"/>
      <c r="I601" s="490"/>
      <c r="J601" s="490"/>
      <c r="K601" s="490"/>
      <c r="L601" s="490"/>
      <c r="M601" s="490"/>
      <c r="N601" s="490"/>
      <c r="O601" s="490"/>
      <c r="P601" s="490"/>
      <c r="Q601" s="490"/>
      <c r="R601" s="490"/>
      <c r="S601" s="490"/>
      <c r="T601" s="490"/>
      <c r="U601" s="490"/>
      <c r="V601" s="103"/>
      <c r="W601" s="530"/>
      <c r="X601" s="526"/>
      <c r="Y601" s="103"/>
      <c r="AE601" s="124"/>
      <c r="AF601" s="124"/>
      <c r="AG601" s="124"/>
      <c r="AH601" s="124"/>
      <c r="AI601" s="124"/>
      <c r="AJ601" s="124"/>
      <c r="AK601" s="145"/>
      <c r="AL601" s="145"/>
      <c r="AM601" s="145"/>
      <c r="AN601" s="103"/>
      <c r="AO601" s="103"/>
      <c r="AP601" s="103"/>
      <c r="AQ601" s="103"/>
      <c r="AR601" s="116"/>
      <c r="AS601" s="116"/>
      <c r="AT601" s="325"/>
      <c r="AU601" s="290"/>
      <c r="AV601" s="116"/>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c r="BQ601" s="103"/>
      <c r="BR601" s="103"/>
      <c r="BS601" s="103"/>
      <c r="BT601" s="103"/>
      <c r="BU601" s="103"/>
      <c r="BV601" s="103"/>
      <c r="BW601" s="103"/>
      <c r="BX601" s="103"/>
      <c r="BY601" s="103"/>
    </row>
    <row r="602" spans="1:77" ht="16.5" hidden="1" customHeight="1" x14ac:dyDescent="0.25">
      <c r="A602" s="629">
        <v>34</v>
      </c>
      <c r="B602" s="629" t="str">
        <f>IF(Matriz_de_Riesgos!N117="Corrupción_O_LA_FT",Matriz_de_Riesgos!I117,IF(Matriz_de_Riesgos!N117="Gestión","No valorar",""))</f>
        <v/>
      </c>
      <c r="C602" s="629"/>
      <c r="D602" s="629"/>
      <c r="E602" s="629"/>
      <c r="F602" s="629"/>
      <c r="G602" s="629"/>
      <c r="H602" s="629"/>
      <c r="I602" s="629"/>
      <c r="J602" s="629"/>
      <c r="K602" s="629"/>
      <c r="L602" s="629"/>
      <c r="M602" s="629"/>
      <c r="N602" s="629"/>
      <c r="O602" s="629"/>
      <c r="P602" s="629"/>
      <c r="Q602" s="629"/>
      <c r="R602" s="629"/>
      <c r="S602" s="629"/>
      <c r="T602" s="629"/>
      <c r="U602" s="629"/>
      <c r="V602" s="103"/>
      <c r="W602" s="630">
        <f>COUNTIF(C602:U602,"SI")</f>
        <v>0</v>
      </c>
      <c r="X602" s="463" t="str">
        <f>IF(OR(R602="SI",W602&gt;11),"CATASTRÓFICO",IF(W602&gt;5,"MAYOR",IF(W602&gt;0,"MODERADO","")))</f>
        <v/>
      </c>
      <c r="Y602" s="103"/>
      <c r="AE602" s="124"/>
      <c r="AF602" s="124"/>
      <c r="AG602" s="124"/>
      <c r="AH602" s="124"/>
      <c r="AI602" s="124"/>
      <c r="AJ602" s="124"/>
      <c r="AK602" s="145"/>
      <c r="AL602" s="145"/>
      <c r="AM602" s="145"/>
      <c r="AN602" s="103"/>
      <c r="AO602" s="103"/>
      <c r="AP602" s="103"/>
      <c r="AQ602" s="103"/>
      <c r="AR602" s="116"/>
      <c r="AS602" s="116"/>
      <c r="AT602" s="325"/>
      <c r="AU602" s="290"/>
      <c r="AV602" s="116"/>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c r="BQ602" s="103"/>
      <c r="BR602" s="103"/>
      <c r="BS602" s="103"/>
      <c r="BT602" s="103"/>
      <c r="BU602" s="103"/>
      <c r="BV602" s="103"/>
      <c r="BW602" s="103"/>
      <c r="BX602" s="103"/>
      <c r="BY602" s="103"/>
    </row>
    <row r="603" spans="1:77" ht="16.5" hidden="1" customHeight="1" x14ac:dyDescent="0.25">
      <c r="A603" s="489"/>
      <c r="B603" s="489"/>
      <c r="C603" s="489"/>
      <c r="D603" s="489"/>
      <c r="E603" s="489"/>
      <c r="F603" s="489"/>
      <c r="G603" s="489"/>
      <c r="H603" s="489"/>
      <c r="I603" s="489"/>
      <c r="J603" s="489"/>
      <c r="K603" s="489"/>
      <c r="L603" s="489"/>
      <c r="M603" s="489"/>
      <c r="N603" s="489"/>
      <c r="O603" s="489"/>
      <c r="P603" s="489"/>
      <c r="Q603" s="489"/>
      <c r="R603" s="489"/>
      <c r="S603" s="489"/>
      <c r="T603" s="489"/>
      <c r="U603" s="489"/>
      <c r="V603" s="103"/>
      <c r="W603" s="529"/>
      <c r="X603" s="525"/>
      <c r="Y603" s="103"/>
      <c r="AE603" s="124"/>
      <c r="AF603" s="124"/>
      <c r="AG603" s="124"/>
      <c r="AH603" s="124"/>
      <c r="AI603" s="124"/>
      <c r="AJ603" s="124"/>
      <c r="AK603" s="145"/>
      <c r="AL603" s="145"/>
      <c r="AM603" s="145"/>
      <c r="AN603" s="103"/>
      <c r="AO603" s="103"/>
      <c r="AP603" s="103"/>
      <c r="AQ603" s="103"/>
      <c r="AR603" s="116"/>
      <c r="AS603" s="116"/>
      <c r="AT603" s="325"/>
      <c r="AU603" s="290"/>
      <c r="AV603" s="116"/>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c r="BQ603" s="103"/>
      <c r="BR603" s="103"/>
      <c r="BS603" s="103"/>
      <c r="BT603" s="103"/>
      <c r="BU603" s="103"/>
      <c r="BV603" s="103"/>
      <c r="BW603" s="103"/>
      <c r="BX603" s="103"/>
      <c r="BY603" s="103"/>
    </row>
    <row r="604" spans="1:77" ht="16.5" hidden="1" customHeight="1" x14ac:dyDescent="0.25">
      <c r="A604" s="489"/>
      <c r="B604" s="489"/>
      <c r="C604" s="489"/>
      <c r="D604" s="489"/>
      <c r="E604" s="489"/>
      <c r="F604" s="489"/>
      <c r="G604" s="489"/>
      <c r="H604" s="489"/>
      <c r="I604" s="489"/>
      <c r="J604" s="489"/>
      <c r="K604" s="489"/>
      <c r="L604" s="489"/>
      <c r="M604" s="489"/>
      <c r="N604" s="489"/>
      <c r="O604" s="489"/>
      <c r="P604" s="489"/>
      <c r="Q604" s="489"/>
      <c r="R604" s="489"/>
      <c r="S604" s="489"/>
      <c r="T604" s="489"/>
      <c r="U604" s="489"/>
      <c r="V604" s="103"/>
      <c r="W604" s="529"/>
      <c r="X604" s="525"/>
      <c r="Y604" s="103"/>
      <c r="AE604" s="124"/>
      <c r="AF604" s="124"/>
      <c r="AG604" s="124"/>
      <c r="AH604" s="124"/>
      <c r="AI604" s="124"/>
      <c r="AJ604" s="124"/>
      <c r="AK604" s="145"/>
      <c r="AL604" s="145"/>
      <c r="AM604" s="145"/>
      <c r="AN604" s="103"/>
      <c r="AO604" s="103"/>
      <c r="AP604" s="103"/>
      <c r="AQ604" s="103"/>
      <c r="AR604" s="116"/>
      <c r="AS604" s="116"/>
      <c r="AT604" s="325"/>
      <c r="AU604" s="290"/>
      <c r="AV604" s="116"/>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c r="BQ604" s="103"/>
      <c r="BR604" s="103"/>
      <c r="BS604" s="103"/>
      <c r="BT604" s="103"/>
      <c r="BU604" s="103"/>
      <c r="BV604" s="103"/>
      <c r="BW604" s="103"/>
      <c r="BX604" s="103"/>
      <c r="BY604" s="103"/>
    </row>
    <row r="605" spans="1:77" ht="16.5" hidden="1" customHeight="1" x14ac:dyDescent="0.25">
      <c r="A605" s="489"/>
      <c r="B605" s="489"/>
      <c r="C605" s="489"/>
      <c r="D605" s="489"/>
      <c r="E605" s="489"/>
      <c r="F605" s="489"/>
      <c r="G605" s="489"/>
      <c r="H605" s="489"/>
      <c r="I605" s="489"/>
      <c r="J605" s="489"/>
      <c r="K605" s="489"/>
      <c r="L605" s="489"/>
      <c r="M605" s="489"/>
      <c r="N605" s="489"/>
      <c r="O605" s="489"/>
      <c r="P605" s="489"/>
      <c r="Q605" s="489"/>
      <c r="R605" s="489"/>
      <c r="S605" s="489"/>
      <c r="T605" s="489"/>
      <c r="U605" s="489"/>
      <c r="V605" s="103"/>
      <c r="W605" s="529"/>
      <c r="X605" s="525"/>
      <c r="Y605" s="103"/>
      <c r="AE605" s="124"/>
      <c r="AF605" s="124"/>
      <c r="AG605" s="124"/>
      <c r="AH605" s="124"/>
      <c r="AI605" s="124"/>
      <c r="AJ605" s="124"/>
      <c r="AK605" s="145"/>
      <c r="AL605" s="145"/>
      <c r="AM605" s="145"/>
      <c r="AN605" s="103"/>
      <c r="AO605" s="103"/>
      <c r="AP605" s="103"/>
      <c r="AQ605" s="103"/>
      <c r="AR605" s="116"/>
      <c r="AS605" s="116"/>
      <c r="AT605" s="325"/>
      <c r="AU605" s="290"/>
      <c r="AV605" s="116"/>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103"/>
      <c r="BU605" s="103"/>
      <c r="BV605" s="103"/>
      <c r="BW605" s="103"/>
      <c r="BX605" s="103"/>
      <c r="BY605" s="103"/>
    </row>
    <row r="606" spans="1:77" ht="16.5" hidden="1" customHeight="1" thickBot="1" x14ac:dyDescent="0.3">
      <c r="A606" s="490"/>
      <c r="B606" s="490"/>
      <c r="C606" s="490"/>
      <c r="D606" s="490"/>
      <c r="E606" s="490"/>
      <c r="F606" s="490"/>
      <c r="G606" s="490"/>
      <c r="H606" s="490"/>
      <c r="I606" s="490"/>
      <c r="J606" s="490"/>
      <c r="K606" s="490"/>
      <c r="L606" s="490"/>
      <c r="M606" s="490"/>
      <c r="N606" s="490"/>
      <c r="O606" s="490"/>
      <c r="P606" s="490"/>
      <c r="Q606" s="490"/>
      <c r="R606" s="490"/>
      <c r="S606" s="490"/>
      <c r="T606" s="490"/>
      <c r="U606" s="490"/>
      <c r="V606" s="103"/>
      <c r="W606" s="530"/>
      <c r="X606" s="526"/>
      <c r="Y606" s="103"/>
      <c r="AE606" s="124"/>
      <c r="AF606" s="124"/>
      <c r="AG606" s="124"/>
      <c r="AH606" s="124"/>
      <c r="AI606" s="124"/>
      <c r="AJ606" s="124"/>
      <c r="AK606" s="145"/>
      <c r="AL606" s="145"/>
      <c r="AM606" s="145"/>
      <c r="AN606" s="103"/>
      <c r="AO606" s="103"/>
      <c r="AP606" s="103"/>
      <c r="AQ606" s="103"/>
      <c r="AR606" s="116"/>
      <c r="AS606" s="116"/>
      <c r="AT606" s="325"/>
      <c r="AU606" s="290"/>
      <c r="AV606" s="116"/>
      <c r="AW606" s="103"/>
      <c r="AX606" s="103"/>
      <c r="AY606" s="103"/>
      <c r="AZ606" s="103"/>
      <c r="BA606" s="103"/>
      <c r="BB606" s="103"/>
      <c r="BC606" s="103"/>
      <c r="BD606" s="103"/>
      <c r="BE606" s="103"/>
      <c r="BF606" s="103"/>
      <c r="BG606" s="103"/>
      <c r="BH606" s="103"/>
      <c r="BI606" s="103"/>
      <c r="BJ606" s="103"/>
      <c r="BK606" s="103"/>
      <c r="BL606" s="103"/>
      <c r="BM606" s="103"/>
      <c r="BN606" s="103"/>
      <c r="BO606" s="103"/>
      <c r="BP606" s="103"/>
      <c r="BQ606" s="103"/>
      <c r="BR606" s="103"/>
      <c r="BS606" s="103"/>
      <c r="BT606" s="103"/>
      <c r="BU606" s="103"/>
      <c r="BV606" s="103"/>
      <c r="BW606" s="103"/>
      <c r="BX606" s="103"/>
      <c r="BY606" s="103"/>
    </row>
    <row r="607" spans="1:77" ht="16.5" hidden="1" customHeight="1" x14ac:dyDescent="0.25">
      <c r="A607" s="629">
        <v>35</v>
      </c>
      <c r="B607" s="629" t="str">
        <f>IF(Matriz_de_Riesgos!N122="Corrupción_O_LA_FT",Matriz_de_Riesgos!I122,IF(Matriz_de_Riesgos!N122="Gestión","No valorar",""))</f>
        <v/>
      </c>
      <c r="C607" s="629"/>
      <c r="D607" s="629"/>
      <c r="E607" s="629"/>
      <c r="F607" s="629"/>
      <c r="G607" s="629"/>
      <c r="H607" s="629"/>
      <c r="I607" s="629"/>
      <c r="J607" s="629"/>
      <c r="K607" s="629"/>
      <c r="L607" s="629"/>
      <c r="M607" s="629"/>
      <c r="N607" s="629"/>
      <c r="O607" s="629"/>
      <c r="P607" s="629"/>
      <c r="Q607" s="629"/>
      <c r="R607" s="629"/>
      <c r="S607" s="629"/>
      <c r="T607" s="629"/>
      <c r="U607" s="629"/>
      <c r="V607" s="103"/>
      <c r="W607" s="630">
        <f>COUNTIF(C607:U607,"SI")</f>
        <v>0</v>
      </c>
      <c r="X607" s="463" t="str">
        <f>IF(OR(R607="SI",W607&gt;11),"CATASTRÓFICO",IF(W607&gt;5,"MAYOR",IF(W607&gt;0,"MODERADO","")))</f>
        <v/>
      </c>
      <c r="Y607" s="103"/>
      <c r="AE607" s="124"/>
      <c r="AF607" s="124"/>
      <c r="AG607" s="124"/>
      <c r="AH607" s="124"/>
      <c r="AI607" s="124"/>
      <c r="AJ607" s="124"/>
      <c r="AK607" s="145"/>
      <c r="AL607" s="145"/>
      <c r="AM607" s="145"/>
      <c r="AN607" s="103"/>
      <c r="AO607" s="103"/>
      <c r="AP607" s="103"/>
      <c r="AQ607" s="103"/>
      <c r="AR607" s="116"/>
      <c r="AS607" s="116"/>
      <c r="AT607" s="325"/>
      <c r="AU607" s="290"/>
      <c r="AV607" s="116"/>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c r="BQ607" s="103"/>
      <c r="BR607" s="103"/>
      <c r="BS607" s="103"/>
      <c r="BT607" s="103"/>
      <c r="BU607" s="103"/>
      <c r="BV607" s="103"/>
      <c r="BW607" s="103"/>
      <c r="BX607" s="103"/>
      <c r="BY607" s="103"/>
    </row>
    <row r="608" spans="1:77" ht="16.5" hidden="1" customHeight="1" x14ac:dyDescent="0.25">
      <c r="A608" s="489"/>
      <c r="B608" s="489"/>
      <c r="C608" s="489"/>
      <c r="D608" s="489"/>
      <c r="E608" s="489"/>
      <c r="F608" s="489"/>
      <c r="G608" s="489"/>
      <c r="H608" s="489"/>
      <c r="I608" s="489"/>
      <c r="J608" s="489"/>
      <c r="K608" s="489"/>
      <c r="L608" s="489"/>
      <c r="M608" s="489"/>
      <c r="N608" s="489"/>
      <c r="O608" s="489"/>
      <c r="P608" s="489"/>
      <c r="Q608" s="489"/>
      <c r="R608" s="489"/>
      <c r="S608" s="489"/>
      <c r="T608" s="489"/>
      <c r="U608" s="489"/>
      <c r="V608" s="103"/>
      <c r="W608" s="529"/>
      <c r="X608" s="525"/>
      <c r="Y608" s="103"/>
      <c r="AE608" s="124"/>
      <c r="AF608" s="124"/>
      <c r="AG608" s="124"/>
      <c r="AH608" s="124"/>
      <c r="AI608" s="124"/>
      <c r="AJ608" s="124"/>
      <c r="AK608" s="145"/>
      <c r="AL608" s="145"/>
      <c r="AM608" s="145"/>
      <c r="AN608" s="103"/>
      <c r="AO608" s="103"/>
      <c r="AP608" s="103"/>
      <c r="AQ608" s="103"/>
      <c r="AR608" s="116"/>
      <c r="AS608" s="116"/>
      <c r="AT608" s="325"/>
      <c r="AU608" s="290"/>
      <c r="AV608" s="116"/>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c r="BQ608" s="103"/>
      <c r="BR608" s="103"/>
      <c r="BS608" s="103"/>
      <c r="BT608" s="103"/>
      <c r="BU608" s="103"/>
      <c r="BV608" s="103"/>
      <c r="BW608" s="103"/>
      <c r="BX608" s="103"/>
      <c r="BY608" s="103"/>
    </row>
    <row r="609" spans="1:77" ht="16.5" hidden="1" customHeight="1" x14ac:dyDescent="0.25">
      <c r="A609" s="489"/>
      <c r="B609" s="489"/>
      <c r="C609" s="489"/>
      <c r="D609" s="489"/>
      <c r="E609" s="489"/>
      <c r="F609" s="489"/>
      <c r="G609" s="489"/>
      <c r="H609" s="489"/>
      <c r="I609" s="489"/>
      <c r="J609" s="489"/>
      <c r="K609" s="489"/>
      <c r="L609" s="489"/>
      <c r="M609" s="489"/>
      <c r="N609" s="489"/>
      <c r="O609" s="489"/>
      <c r="P609" s="489"/>
      <c r="Q609" s="489"/>
      <c r="R609" s="489"/>
      <c r="S609" s="489"/>
      <c r="T609" s="489"/>
      <c r="U609" s="489"/>
      <c r="V609" s="103"/>
      <c r="W609" s="529"/>
      <c r="X609" s="525"/>
      <c r="Y609" s="103"/>
      <c r="AE609" s="124"/>
      <c r="AF609" s="124"/>
      <c r="AG609" s="124"/>
      <c r="AH609" s="124"/>
      <c r="AI609" s="124"/>
      <c r="AJ609" s="124"/>
      <c r="AK609" s="145"/>
      <c r="AL609" s="145"/>
      <c r="AM609" s="145"/>
      <c r="AN609" s="103"/>
      <c r="AO609" s="103"/>
      <c r="AP609" s="103"/>
      <c r="AQ609" s="103"/>
      <c r="AR609" s="116"/>
      <c r="AS609" s="116"/>
      <c r="AT609" s="325"/>
      <c r="AU609" s="290"/>
      <c r="AV609" s="116"/>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c r="BQ609" s="103"/>
      <c r="BR609" s="103"/>
      <c r="BS609" s="103"/>
      <c r="BT609" s="103"/>
      <c r="BU609" s="103"/>
      <c r="BV609" s="103"/>
      <c r="BW609" s="103"/>
      <c r="BX609" s="103"/>
      <c r="BY609" s="103"/>
    </row>
    <row r="610" spans="1:77" ht="16.5" hidden="1" customHeight="1" x14ac:dyDescent="0.25">
      <c r="A610" s="489"/>
      <c r="B610" s="489"/>
      <c r="C610" s="489"/>
      <c r="D610" s="489"/>
      <c r="E610" s="489"/>
      <c r="F610" s="489"/>
      <c r="G610" s="489"/>
      <c r="H610" s="489"/>
      <c r="I610" s="489"/>
      <c r="J610" s="489"/>
      <c r="K610" s="489"/>
      <c r="L610" s="489"/>
      <c r="M610" s="489"/>
      <c r="N610" s="489"/>
      <c r="O610" s="489"/>
      <c r="P610" s="489"/>
      <c r="Q610" s="489"/>
      <c r="R610" s="489"/>
      <c r="S610" s="489"/>
      <c r="T610" s="489"/>
      <c r="U610" s="489"/>
      <c r="V610" s="103"/>
      <c r="W610" s="529"/>
      <c r="X610" s="525"/>
      <c r="Y610" s="103"/>
      <c r="AE610" s="124"/>
      <c r="AF610" s="124"/>
      <c r="AG610" s="124"/>
      <c r="AH610" s="124"/>
      <c r="AI610" s="124"/>
      <c r="AJ610" s="124"/>
      <c r="AK610" s="145"/>
      <c r="AL610" s="145"/>
      <c r="AM610" s="145"/>
      <c r="AN610" s="103"/>
      <c r="AO610" s="103"/>
      <c r="AP610" s="103"/>
      <c r="AQ610" s="103"/>
      <c r="AR610" s="116"/>
      <c r="AS610" s="116"/>
      <c r="AT610" s="325"/>
      <c r="AU610" s="290"/>
      <c r="AV610" s="116"/>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c r="BQ610" s="103"/>
      <c r="BR610" s="103"/>
      <c r="BS610" s="103"/>
      <c r="BT610" s="103"/>
      <c r="BU610" s="103"/>
      <c r="BV610" s="103"/>
      <c r="BW610" s="103"/>
      <c r="BX610" s="103"/>
      <c r="BY610" s="103"/>
    </row>
    <row r="611" spans="1:77" ht="16.5" hidden="1" customHeight="1" thickBot="1" x14ac:dyDescent="0.3">
      <c r="A611" s="490"/>
      <c r="B611" s="490"/>
      <c r="C611" s="490"/>
      <c r="D611" s="490"/>
      <c r="E611" s="490"/>
      <c r="F611" s="490"/>
      <c r="G611" s="490"/>
      <c r="H611" s="490"/>
      <c r="I611" s="490"/>
      <c r="J611" s="490"/>
      <c r="K611" s="490"/>
      <c r="L611" s="490"/>
      <c r="M611" s="490"/>
      <c r="N611" s="490"/>
      <c r="O611" s="490"/>
      <c r="P611" s="490"/>
      <c r="Q611" s="490"/>
      <c r="R611" s="490"/>
      <c r="S611" s="490"/>
      <c r="T611" s="490"/>
      <c r="U611" s="490"/>
      <c r="V611" s="103"/>
      <c r="W611" s="530"/>
      <c r="X611" s="526"/>
      <c r="Y611" s="103"/>
      <c r="AE611" s="124"/>
      <c r="AF611" s="124"/>
      <c r="AG611" s="124"/>
      <c r="AH611" s="124"/>
      <c r="AI611" s="124"/>
      <c r="AJ611" s="124"/>
      <c r="AK611" s="145"/>
      <c r="AL611" s="145"/>
      <c r="AM611" s="145"/>
      <c r="AN611" s="103"/>
      <c r="AO611" s="103"/>
      <c r="AP611" s="103"/>
      <c r="AQ611" s="103"/>
      <c r="AR611" s="116"/>
      <c r="AS611" s="116"/>
      <c r="AT611" s="325"/>
      <c r="AU611" s="290"/>
      <c r="AV611" s="116"/>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c r="BQ611" s="103"/>
      <c r="BR611" s="103"/>
      <c r="BS611" s="103"/>
      <c r="BT611" s="103"/>
      <c r="BU611" s="103"/>
      <c r="BV611" s="103"/>
      <c r="BW611" s="103"/>
      <c r="BX611" s="103"/>
      <c r="BY611" s="103"/>
    </row>
    <row r="612" spans="1:77" ht="16.5" hidden="1" customHeight="1" x14ac:dyDescent="0.25">
      <c r="A612" s="629">
        <v>36</v>
      </c>
      <c r="B612" s="629" t="str">
        <f>IF(Matriz_de_Riesgos!N127="Corrupción_O_LA_FT",Matriz_de_Riesgos!I127,IF(Matriz_de_Riesgos!N127="Gestión","No valorar",""))</f>
        <v/>
      </c>
      <c r="C612" s="629"/>
      <c r="D612" s="629"/>
      <c r="E612" s="629"/>
      <c r="F612" s="629"/>
      <c r="G612" s="629"/>
      <c r="H612" s="629"/>
      <c r="I612" s="629"/>
      <c r="J612" s="629"/>
      <c r="K612" s="629"/>
      <c r="L612" s="629"/>
      <c r="M612" s="629"/>
      <c r="N612" s="629"/>
      <c r="O612" s="629"/>
      <c r="P612" s="629"/>
      <c r="Q612" s="629"/>
      <c r="R612" s="629"/>
      <c r="S612" s="629"/>
      <c r="T612" s="629"/>
      <c r="U612" s="629"/>
      <c r="V612" s="103"/>
      <c r="W612" s="630">
        <f>COUNTIF(C612:U612,"SI")</f>
        <v>0</v>
      </c>
      <c r="X612" s="463" t="str">
        <f>IF(OR(R612="SI",W612&gt;11),"CATASTRÓFICO",IF(W612&gt;5,"MAYOR",IF(W612&gt;0,"MODERADO","")))</f>
        <v/>
      </c>
      <c r="Y612" s="103"/>
      <c r="AE612" s="124"/>
      <c r="AF612" s="124"/>
      <c r="AG612" s="124"/>
      <c r="AH612" s="124"/>
      <c r="AI612" s="124"/>
      <c r="AJ612" s="124"/>
      <c r="AK612" s="145"/>
      <c r="AL612" s="145"/>
      <c r="AM612" s="145"/>
      <c r="AN612" s="103"/>
      <c r="AO612" s="103"/>
      <c r="AP612" s="103"/>
      <c r="AQ612" s="103"/>
      <c r="AR612" s="116"/>
      <c r="AS612" s="116"/>
      <c r="AT612" s="325"/>
      <c r="AU612" s="290"/>
      <c r="AV612" s="116"/>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103"/>
      <c r="BU612" s="103"/>
      <c r="BV612" s="103"/>
      <c r="BW612" s="103"/>
      <c r="BX612" s="103"/>
      <c r="BY612" s="103"/>
    </row>
    <row r="613" spans="1:77" ht="16.5" hidden="1" customHeight="1" x14ac:dyDescent="0.25">
      <c r="A613" s="489"/>
      <c r="B613" s="489"/>
      <c r="C613" s="489"/>
      <c r="D613" s="489"/>
      <c r="E613" s="489"/>
      <c r="F613" s="489"/>
      <c r="G613" s="489"/>
      <c r="H613" s="489"/>
      <c r="I613" s="489"/>
      <c r="J613" s="489"/>
      <c r="K613" s="489"/>
      <c r="L613" s="489"/>
      <c r="M613" s="489"/>
      <c r="N613" s="489"/>
      <c r="O613" s="489"/>
      <c r="P613" s="489"/>
      <c r="Q613" s="489"/>
      <c r="R613" s="489"/>
      <c r="S613" s="489"/>
      <c r="T613" s="489"/>
      <c r="U613" s="489"/>
      <c r="V613" s="103"/>
      <c r="W613" s="529"/>
      <c r="X613" s="525"/>
      <c r="Y613" s="103"/>
      <c r="AE613" s="124"/>
      <c r="AF613" s="124"/>
      <c r="AG613" s="124"/>
      <c r="AH613" s="124"/>
      <c r="AI613" s="124"/>
      <c r="AJ613" s="124"/>
      <c r="AK613" s="145"/>
      <c r="AL613" s="145"/>
      <c r="AM613" s="145"/>
      <c r="AN613" s="103"/>
      <c r="AO613" s="103"/>
      <c r="AP613" s="103"/>
      <c r="AQ613" s="103"/>
      <c r="AR613" s="116"/>
      <c r="AS613" s="116"/>
      <c r="AT613" s="325"/>
      <c r="AU613" s="290"/>
      <c r="AV613" s="116"/>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c r="BQ613" s="103"/>
      <c r="BR613" s="103"/>
      <c r="BS613" s="103"/>
      <c r="BT613" s="103"/>
      <c r="BU613" s="103"/>
      <c r="BV613" s="103"/>
      <c r="BW613" s="103"/>
      <c r="BX613" s="103"/>
      <c r="BY613" s="103"/>
    </row>
    <row r="614" spans="1:77" ht="16.5" hidden="1" customHeight="1" x14ac:dyDescent="0.25">
      <c r="A614" s="489"/>
      <c r="B614" s="489"/>
      <c r="C614" s="489"/>
      <c r="D614" s="489"/>
      <c r="E614" s="489"/>
      <c r="F614" s="489"/>
      <c r="G614" s="489"/>
      <c r="H614" s="489"/>
      <c r="I614" s="489"/>
      <c r="J614" s="489"/>
      <c r="K614" s="489"/>
      <c r="L614" s="489"/>
      <c r="M614" s="489"/>
      <c r="N614" s="489"/>
      <c r="O614" s="489"/>
      <c r="P614" s="489"/>
      <c r="Q614" s="489"/>
      <c r="R614" s="489"/>
      <c r="S614" s="489"/>
      <c r="T614" s="489"/>
      <c r="U614" s="489"/>
      <c r="V614" s="103"/>
      <c r="W614" s="529"/>
      <c r="X614" s="525"/>
      <c r="Y614" s="103"/>
      <c r="AE614" s="124"/>
      <c r="AF614" s="124"/>
      <c r="AG614" s="124"/>
      <c r="AH614" s="124"/>
      <c r="AI614" s="124"/>
      <c r="AJ614" s="124"/>
      <c r="AK614" s="145"/>
      <c r="AL614" s="145"/>
      <c r="AM614" s="145"/>
      <c r="AN614" s="103"/>
      <c r="AO614" s="103"/>
      <c r="AP614" s="103"/>
      <c r="AQ614" s="103"/>
      <c r="AR614" s="116"/>
      <c r="AS614" s="116"/>
      <c r="AT614" s="325"/>
      <c r="AU614" s="290"/>
      <c r="AV614" s="116"/>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row>
    <row r="615" spans="1:77" ht="16.5" hidden="1" customHeight="1" x14ac:dyDescent="0.25">
      <c r="A615" s="489"/>
      <c r="B615" s="489"/>
      <c r="C615" s="489"/>
      <c r="D615" s="489"/>
      <c r="E615" s="489"/>
      <c r="F615" s="489"/>
      <c r="G615" s="489"/>
      <c r="H615" s="489"/>
      <c r="I615" s="489"/>
      <c r="J615" s="489"/>
      <c r="K615" s="489"/>
      <c r="L615" s="489"/>
      <c r="M615" s="489"/>
      <c r="N615" s="489"/>
      <c r="O615" s="489"/>
      <c r="P615" s="489"/>
      <c r="Q615" s="489"/>
      <c r="R615" s="489"/>
      <c r="S615" s="489"/>
      <c r="T615" s="489"/>
      <c r="U615" s="489"/>
      <c r="V615" s="103"/>
      <c r="W615" s="529"/>
      <c r="X615" s="525"/>
      <c r="Y615" s="103"/>
      <c r="AE615" s="124"/>
      <c r="AF615" s="124"/>
      <c r="AG615" s="124"/>
      <c r="AH615" s="124"/>
      <c r="AI615" s="124"/>
      <c r="AJ615" s="124"/>
      <c r="AK615" s="145"/>
      <c r="AL615" s="145"/>
      <c r="AM615" s="145"/>
      <c r="AN615" s="103"/>
      <c r="AO615" s="103"/>
      <c r="AP615" s="103"/>
      <c r="AQ615" s="103"/>
      <c r="AR615" s="116"/>
      <c r="AS615" s="116"/>
      <c r="AT615" s="325"/>
      <c r="AU615" s="290"/>
      <c r="AV615" s="116"/>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c r="BQ615" s="103"/>
      <c r="BR615" s="103"/>
      <c r="BS615" s="103"/>
      <c r="BT615" s="103"/>
      <c r="BU615" s="103"/>
      <c r="BV615" s="103"/>
      <c r="BW615" s="103"/>
      <c r="BX615" s="103"/>
      <c r="BY615" s="103"/>
    </row>
    <row r="616" spans="1:77" ht="16.5" hidden="1" customHeight="1" thickBot="1" x14ac:dyDescent="0.3">
      <c r="A616" s="490"/>
      <c r="B616" s="490"/>
      <c r="C616" s="490"/>
      <c r="D616" s="490"/>
      <c r="E616" s="490"/>
      <c r="F616" s="490"/>
      <c r="G616" s="490"/>
      <c r="H616" s="490"/>
      <c r="I616" s="490"/>
      <c r="J616" s="490"/>
      <c r="K616" s="490"/>
      <c r="L616" s="490"/>
      <c r="M616" s="490"/>
      <c r="N616" s="490"/>
      <c r="O616" s="490"/>
      <c r="P616" s="490"/>
      <c r="Q616" s="490"/>
      <c r="R616" s="490"/>
      <c r="S616" s="490"/>
      <c r="T616" s="490"/>
      <c r="U616" s="490"/>
      <c r="V616" s="103"/>
      <c r="W616" s="530"/>
      <c r="X616" s="526"/>
      <c r="Y616" s="103"/>
      <c r="AE616" s="124"/>
      <c r="AF616" s="124"/>
      <c r="AG616" s="124"/>
      <c r="AH616" s="124"/>
      <c r="AI616" s="124"/>
      <c r="AJ616" s="124"/>
      <c r="AK616" s="145"/>
      <c r="AL616" s="145"/>
      <c r="AM616" s="145"/>
      <c r="AN616" s="103"/>
      <c r="AO616" s="103"/>
      <c r="AP616" s="103"/>
      <c r="AQ616" s="103"/>
      <c r="AR616" s="116"/>
      <c r="AS616" s="116"/>
      <c r="AT616" s="325"/>
      <c r="AU616" s="290"/>
      <c r="AV616" s="116"/>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c r="BQ616" s="103"/>
      <c r="BR616" s="103"/>
      <c r="BS616" s="103"/>
      <c r="BT616" s="103"/>
      <c r="BU616" s="103"/>
      <c r="BV616" s="103"/>
      <c r="BW616" s="103"/>
      <c r="BX616" s="103"/>
      <c r="BY616" s="103"/>
    </row>
    <row r="617" spans="1:77" ht="16.5" hidden="1" customHeight="1" x14ac:dyDescent="0.25">
      <c r="A617" s="629">
        <v>37</v>
      </c>
      <c r="B617" s="629" t="str">
        <f>IF(Matriz_de_Riesgos!N132="Corrupción_O_LA_FT",Matriz_de_Riesgos!I132,IF(Matriz_de_Riesgos!N132="Gestión","No valorar",""))</f>
        <v/>
      </c>
      <c r="C617" s="629"/>
      <c r="D617" s="629"/>
      <c r="E617" s="629"/>
      <c r="F617" s="629"/>
      <c r="G617" s="629"/>
      <c r="H617" s="629"/>
      <c r="I617" s="629"/>
      <c r="J617" s="629"/>
      <c r="K617" s="629"/>
      <c r="L617" s="629"/>
      <c r="M617" s="629"/>
      <c r="N617" s="629"/>
      <c r="O617" s="629"/>
      <c r="P617" s="629"/>
      <c r="Q617" s="629"/>
      <c r="R617" s="629"/>
      <c r="S617" s="629"/>
      <c r="T617" s="629"/>
      <c r="U617" s="629"/>
      <c r="V617" s="103"/>
      <c r="W617" s="630">
        <f>COUNTIF(C617:U617,"SI")</f>
        <v>0</v>
      </c>
      <c r="X617" s="463" t="str">
        <f>IF(OR(R617="SI",W617&gt;11),"CATASTRÓFICO",IF(W617&gt;5,"MAYOR",IF(W617&gt;0,"MODERADO","")))</f>
        <v/>
      </c>
      <c r="Y617" s="103"/>
      <c r="AE617" s="124"/>
      <c r="AF617" s="124"/>
      <c r="AG617" s="124"/>
      <c r="AH617" s="124"/>
      <c r="AI617" s="124"/>
      <c r="AJ617" s="124"/>
      <c r="AK617" s="145"/>
      <c r="AL617" s="145"/>
      <c r="AM617" s="145"/>
      <c r="AN617" s="103"/>
      <c r="AO617" s="103"/>
      <c r="AP617" s="103"/>
      <c r="AQ617" s="103"/>
      <c r="AR617" s="116"/>
      <c r="AS617" s="116"/>
      <c r="AT617" s="325"/>
      <c r="AU617" s="290"/>
      <c r="AV617" s="116"/>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c r="BQ617" s="103"/>
      <c r="BR617" s="103"/>
      <c r="BS617" s="103"/>
      <c r="BT617" s="103"/>
      <c r="BU617" s="103"/>
      <c r="BV617" s="103"/>
      <c r="BW617" s="103"/>
      <c r="BX617" s="103"/>
      <c r="BY617" s="103"/>
    </row>
    <row r="618" spans="1:77" ht="16.5" hidden="1" customHeight="1" x14ac:dyDescent="0.25">
      <c r="A618" s="489"/>
      <c r="B618" s="489"/>
      <c r="C618" s="489"/>
      <c r="D618" s="489"/>
      <c r="E618" s="489"/>
      <c r="F618" s="489"/>
      <c r="G618" s="489"/>
      <c r="H618" s="489"/>
      <c r="I618" s="489"/>
      <c r="J618" s="489"/>
      <c r="K618" s="489"/>
      <c r="L618" s="489"/>
      <c r="M618" s="489"/>
      <c r="N618" s="489"/>
      <c r="O618" s="489"/>
      <c r="P618" s="489"/>
      <c r="Q618" s="489"/>
      <c r="R618" s="489"/>
      <c r="S618" s="489"/>
      <c r="T618" s="489"/>
      <c r="U618" s="489"/>
      <c r="V618" s="103"/>
      <c r="W618" s="529"/>
      <c r="X618" s="525"/>
      <c r="Y618" s="103"/>
      <c r="AE618" s="124"/>
      <c r="AF618" s="124"/>
      <c r="AG618" s="124"/>
      <c r="AH618" s="124"/>
      <c r="AI618" s="124"/>
      <c r="AJ618" s="124"/>
      <c r="AK618" s="145"/>
      <c r="AL618" s="145"/>
      <c r="AM618" s="145"/>
      <c r="AN618" s="103"/>
      <c r="AO618" s="103"/>
      <c r="AP618" s="103"/>
      <c r="AQ618" s="103"/>
      <c r="AR618" s="116"/>
      <c r="AS618" s="116"/>
      <c r="AT618" s="325"/>
      <c r="AU618" s="290"/>
      <c r="AV618" s="116"/>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c r="BQ618" s="103"/>
      <c r="BR618" s="103"/>
      <c r="BS618" s="103"/>
      <c r="BT618" s="103"/>
      <c r="BU618" s="103"/>
      <c r="BV618" s="103"/>
      <c r="BW618" s="103"/>
      <c r="BX618" s="103"/>
      <c r="BY618" s="103"/>
    </row>
    <row r="619" spans="1:77" ht="16.5" hidden="1" customHeight="1" x14ac:dyDescent="0.25">
      <c r="A619" s="489"/>
      <c r="B619" s="489"/>
      <c r="C619" s="489"/>
      <c r="D619" s="489"/>
      <c r="E619" s="489"/>
      <c r="F619" s="489"/>
      <c r="G619" s="489"/>
      <c r="H619" s="489"/>
      <c r="I619" s="489"/>
      <c r="J619" s="489"/>
      <c r="K619" s="489"/>
      <c r="L619" s="489"/>
      <c r="M619" s="489"/>
      <c r="N619" s="489"/>
      <c r="O619" s="489"/>
      <c r="P619" s="489"/>
      <c r="Q619" s="489"/>
      <c r="R619" s="489"/>
      <c r="S619" s="489"/>
      <c r="T619" s="489"/>
      <c r="U619" s="489"/>
      <c r="V619" s="103"/>
      <c r="W619" s="529"/>
      <c r="X619" s="525"/>
      <c r="Y619" s="103"/>
      <c r="AE619" s="124"/>
      <c r="AF619" s="124"/>
      <c r="AG619" s="124"/>
      <c r="AH619" s="124"/>
      <c r="AI619" s="124"/>
      <c r="AJ619" s="124"/>
      <c r="AK619" s="145"/>
      <c r="AL619" s="145"/>
      <c r="AM619" s="145"/>
      <c r="AN619" s="103"/>
      <c r="AO619" s="103"/>
      <c r="AP619" s="103"/>
      <c r="AQ619" s="103"/>
      <c r="AR619" s="116"/>
      <c r="AS619" s="116"/>
      <c r="AT619" s="325"/>
      <c r="AU619" s="290"/>
      <c r="AV619" s="116"/>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c r="BQ619" s="103"/>
      <c r="BR619" s="103"/>
      <c r="BS619" s="103"/>
      <c r="BT619" s="103"/>
      <c r="BU619" s="103"/>
      <c r="BV619" s="103"/>
      <c r="BW619" s="103"/>
      <c r="BX619" s="103"/>
      <c r="BY619" s="103"/>
    </row>
    <row r="620" spans="1:77" ht="16.5" hidden="1" customHeight="1" x14ac:dyDescent="0.25">
      <c r="A620" s="489"/>
      <c r="B620" s="489"/>
      <c r="C620" s="489"/>
      <c r="D620" s="489"/>
      <c r="E620" s="489"/>
      <c r="F620" s="489"/>
      <c r="G620" s="489"/>
      <c r="H620" s="489"/>
      <c r="I620" s="489"/>
      <c r="J620" s="489"/>
      <c r="K620" s="489"/>
      <c r="L620" s="489"/>
      <c r="M620" s="489"/>
      <c r="N620" s="489"/>
      <c r="O620" s="489"/>
      <c r="P620" s="489"/>
      <c r="Q620" s="489"/>
      <c r="R620" s="489"/>
      <c r="S620" s="489"/>
      <c r="T620" s="489"/>
      <c r="U620" s="489"/>
      <c r="V620" s="103"/>
      <c r="W620" s="529"/>
      <c r="X620" s="525"/>
      <c r="Y620" s="103"/>
      <c r="AE620" s="124"/>
      <c r="AF620" s="124"/>
      <c r="AG620" s="124"/>
      <c r="AH620" s="124"/>
      <c r="AI620" s="124"/>
      <c r="AJ620" s="124"/>
      <c r="AK620" s="145"/>
      <c r="AL620" s="145"/>
      <c r="AM620" s="145"/>
      <c r="AN620" s="103"/>
      <c r="AO620" s="103"/>
      <c r="AP620" s="103"/>
      <c r="AQ620" s="103"/>
      <c r="AR620" s="116"/>
      <c r="AS620" s="116"/>
      <c r="AT620" s="325"/>
      <c r="AU620" s="290"/>
      <c r="AV620" s="116"/>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c r="BQ620" s="103"/>
      <c r="BR620" s="103"/>
      <c r="BS620" s="103"/>
      <c r="BT620" s="103"/>
      <c r="BU620" s="103"/>
      <c r="BV620" s="103"/>
      <c r="BW620" s="103"/>
      <c r="BX620" s="103"/>
      <c r="BY620" s="103"/>
    </row>
    <row r="621" spans="1:77" ht="16.5" hidden="1" customHeight="1" thickBot="1" x14ac:dyDescent="0.3">
      <c r="A621" s="490"/>
      <c r="B621" s="490"/>
      <c r="C621" s="490"/>
      <c r="D621" s="490"/>
      <c r="E621" s="490"/>
      <c r="F621" s="490"/>
      <c r="G621" s="490"/>
      <c r="H621" s="490"/>
      <c r="I621" s="490"/>
      <c r="J621" s="490"/>
      <c r="K621" s="490"/>
      <c r="L621" s="490"/>
      <c r="M621" s="490"/>
      <c r="N621" s="490"/>
      <c r="O621" s="490"/>
      <c r="P621" s="490"/>
      <c r="Q621" s="490"/>
      <c r="R621" s="490"/>
      <c r="S621" s="490"/>
      <c r="T621" s="490"/>
      <c r="U621" s="490"/>
      <c r="V621" s="103"/>
      <c r="W621" s="530"/>
      <c r="X621" s="526"/>
      <c r="Y621" s="103"/>
      <c r="AE621" s="124"/>
      <c r="AF621" s="124"/>
      <c r="AG621" s="124"/>
      <c r="AH621" s="124"/>
      <c r="AI621" s="124"/>
      <c r="AJ621" s="124"/>
      <c r="AK621" s="145"/>
      <c r="AL621" s="145"/>
      <c r="AM621" s="145"/>
      <c r="AN621" s="103"/>
      <c r="AO621" s="103"/>
      <c r="AP621" s="103"/>
      <c r="AQ621" s="103"/>
      <c r="AR621" s="116"/>
      <c r="AS621" s="116"/>
      <c r="AT621" s="325"/>
      <c r="AU621" s="290"/>
      <c r="AV621" s="116"/>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row>
    <row r="622" spans="1:77" ht="16.5" hidden="1" customHeight="1" x14ac:dyDescent="0.25">
      <c r="A622" s="629">
        <v>38</v>
      </c>
      <c r="B622" s="629" t="str">
        <f>IF(Matriz_de_Riesgos!N137="Corrupción_O_LA_FT",Matriz_de_Riesgos!I137,IF(Matriz_de_Riesgos!N137="Gestión","No valorar",""))</f>
        <v/>
      </c>
      <c r="C622" s="629"/>
      <c r="D622" s="629"/>
      <c r="E622" s="629"/>
      <c r="F622" s="629"/>
      <c r="G622" s="629"/>
      <c r="H622" s="629"/>
      <c r="I622" s="629"/>
      <c r="J622" s="629"/>
      <c r="K622" s="629"/>
      <c r="L622" s="629"/>
      <c r="M622" s="629"/>
      <c r="N622" s="629"/>
      <c r="O622" s="629"/>
      <c r="P622" s="629"/>
      <c r="Q622" s="629"/>
      <c r="R622" s="629"/>
      <c r="S622" s="629"/>
      <c r="T622" s="629"/>
      <c r="U622" s="629"/>
      <c r="V622" s="103"/>
      <c r="W622" s="630">
        <f>COUNTIF(C622:U622,"SI")</f>
        <v>0</v>
      </c>
      <c r="X622" s="463" t="str">
        <f>IF(OR(R622="SI",W622&gt;11),"CATASTRÓFICO",IF(W622&gt;5,"MAYOR",IF(W622&gt;0,"MODERADO","")))</f>
        <v/>
      </c>
      <c r="Y622" s="103"/>
      <c r="AE622" s="124"/>
      <c r="AF622" s="124"/>
      <c r="AG622" s="124"/>
      <c r="AH622" s="124"/>
      <c r="AI622" s="124"/>
      <c r="AJ622" s="124"/>
      <c r="AK622" s="145"/>
      <c r="AL622" s="145"/>
      <c r="AM622" s="145"/>
      <c r="AN622" s="103"/>
      <c r="AO622" s="103"/>
      <c r="AP622" s="103"/>
      <c r="AQ622" s="103"/>
      <c r="AR622" s="116"/>
      <c r="AS622" s="116"/>
      <c r="AT622" s="325"/>
      <c r="AU622" s="290"/>
      <c r="AV622" s="116"/>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c r="BQ622" s="103"/>
      <c r="BR622" s="103"/>
      <c r="BS622" s="103"/>
      <c r="BT622" s="103"/>
      <c r="BU622" s="103"/>
      <c r="BV622" s="103"/>
      <c r="BW622" s="103"/>
      <c r="BX622" s="103"/>
      <c r="BY622" s="103"/>
    </row>
    <row r="623" spans="1:77" ht="16.5" hidden="1" customHeight="1" x14ac:dyDescent="0.25">
      <c r="A623" s="489"/>
      <c r="B623" s="489"/>
      <c r="C623" s="489"/>
      <c r="D623" s="489"/>
      <c r="E623" s="489"/>
      <c r="F623" s="489"/>
      <c r="G623" s="489"/>
      <c r="H623" s="489"/>
      <c r="I623" s="489"/>
      <c r="J623" s="489"/>
      <c r="K623" s="489"/>
      <c r="L623" s="489"/>
      <c r="M623" s="489"/>
      <c r="N623" s="489"/>
      <c r="O623" s="489"/>
      <c r="P623" s="489"/>
      <c r="Q623" s="489"/>
      <c r="R623" s="489"/>
      <c r="S623" s="489"/>
      <c r="T623" s="489"/>
      <c r="U623" s="489"/>
      <c r="V623" s="103"/>
      <c r="W623" s="529"/>
      <c r="X623" s="525"/>
      <c r="Y623" s="103"/>
      <c r="AE623" s="124"/>
      <c r="AF623" s="124"/>
      <c r="AG623" s="124"/>
      <c r="AH623" s="124"/>
      <c r="AI623" s="124"/>
      <c r="AJ623" s="124"/>
      <c r="AK623" s="145"/>
      <c r="AL623" s="145"/>
      <c r="AM623" s="145"/>
      <c r="AN623" s="103"/>
      <c r="AO623" s="103"/>
      <c r="AP623" s="103"/>
      <c r="AQ623" s="103"/>
      <c r="AR623" s="116"/>
      <c r="AS623" s="116"/>
      <c r="AT623" s="325"/>
      <c r="AU623" s="290"/>
      <c r="AV623" s="116"/>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c r="BQ623" s="103"/>
      <c r="BR623" s="103"/>
      <c r="BS623" s="103"/>
      <c r="BT623" s="103"/>
      <c r="BU623" s="103"/>
      <c r="BV623" s="103"/>
      <c r="BW623" s="103"/>
      <c r="BX623" s="103"/>
      <c r="BY623" s="103"/>
    </row>
    <row r="624" spans="1:77" ht="16.5" hidden="1" customHeight="1" x14ac:dyDescent="0.25">
      <c r="A624" s="489"/>
      <c r="B624" s="489"/>
      <c r="C624" s="489"/>
      <c r="D624" s="489"/>
      <c r="E624" s="489"/>
      <c r="F624" s="489"/>
      <c r="G624" s="489"/>
      <c r="H624" s="489"/>
      <c r="I624" s="489"/>
      <c r="J624" s="489"/>
      <c r="K624" s="489"/>
      <c r="L624" s="489"/>
      <c r="M624" s="489"/>
      <c r="N624" s="489"/>
      <c r="O624" s="489"/>
      <c r="P624" s="489"/>
      <c r="Q624" s="489"/>
      <c r="R624" s="489"/>
      <c r="S624" s="489"/>
      <c r="T624" s="489"/>
      <c r="U624" s="489"/>
      <c r="V624" s="103"/>
      <c r="W624" s="529"/>
      <c r="X624" s="525"/>
      <c r="Y624" s="103"/>
      <c r="AE624" s="124"/>
      <c r="AF624" s="124"/>
      <c r="AG624" s="124"/>
      <c r="AH624" s="124"/>
      <c r="AI624" s="124"/>
      <c r="AJ624" s="124"/>
      <c r="AK624" s="145"/>
      <c r="AL624" s="145"/>
      <c r="AM624" s="145"/>
      <c r="AN624" s="103"/>
      <c r="AO624" s="103"/>
      <c r="AP624" s="103"/>
      <c r="AQ624" s="103"/>
      <c r="AR624" s="116"/>
      <c r="AS624" s="116"/>
      <c r="AT624" s="325"/>
      <c r="AU624" s="290"/>
      <c r="AV624" s="116"/>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c r="BQ624" s="103"/>
      <c r="BR624" s="103"/>
      <c r="BS624" s="103"/>
      <c r="BT624" s="103"/>
      <c r="BU624" s="103"/>
      <c r="BV624" s="103"/>
      <c r="BW624" s="103"/>
      <c r="BX624" s="103"/>
      <c r="BY624" s="103"/>
    </row>
    <row r="625" spans="1:77" ht="16.5" hidden="1" customHeight="1" x14ac:dyDescent="0.25">
      <c r="A625" s="489"/>
      <c r="B625" s="489"/>
      <c r="C625" s="489"/>
      <c r="D625" s="489"/>
      <c r="E625" s="489"/>
      <c r="F625" s="489"/>
      <c r="G625" s="489"/>
      <c r="H625" s="489"/>
      <c r="I625" s="489"/>
      <c r="J625" s="489"/>
      <c r="K625" s="489"/>
      <c r="L625" s="489"/>
      <c r="M625" s="489"/>
      <c r="N625" s="489"/>
      <c r="O625" s="489"/>
      <c r="P625" s="489"/>
      <c r="Q625" s="489"/>
      <c r="R625" s="489"/>
      <c r="S625" s="489"/>
      <c r="T625" s="489"/>
      <c r="U625" s="489"/>
      <c r="V625" s="103"/>
      <c r="W625" s="529"/>
      <c r="X625" s="525"/>
      <c r="Y625" s="103"/>
      <c r="AE625" s="124"/>
      <c r="AF625" s="124"/>
      <c r="AG625" s="124"/>
      <c r="AH625" s="124"/>
      <c r="AI625" s="124"/>
      <c r="AJ625" s="124"/>
      <c r="AK625" s="145"/>
      <c r="AL625" s="145"/>
      <c r="AM625" s="145"/>
      <c r="AN625" s="103"/>
      <c r="AO625" s="103"/>
      <c r="AP625" s="103"/>
      <c r="AQ625" s="103"/>
      <c r="AR625" s="116"/>
      <c r="AS625" s="116"/>
      <c r="AT625" s="325"/>
      <c r="AU625" s="290"/>
      <c r="AV625" s="116"/>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c r="BQ625" s="103"/>
      <c r="BR625" s="103"/>
      <c r="BS625" s="103"/>
      <c r="BT625" s="103"/>
      <c r="BU625" s="103"/>
      <c r="BV625" s="103"/>
      <c r="BW625" s="103"/>
      <c r="BX625" s="103"/>
      <c r="BY625" s="103"/>
    </row>
    <row r="626" spans="1:77" ht="16.5" hidden="1" customHeight="1" thickBot="1" x14ac:dyDescent="0.3">
      <c r="A626" s="490"/>
      <c r="B626" s="490"/>
      <c r="C626" s="490"/>
      <c r="D626" s="490"/>
      <c r="E626" s="490"/>
      <c r="F626" s="490"/>
      <c r="G626" s="490"/>
      <c r="H626" s="490"/>
      <c r="I626" s="490"/>
      <c r="J626" s="490"/>
      <c r="K626" s="490"/>
      <c r="L626" s="490"/>
      <c r="M626" s="490"/>
      <c r="N626" s="490"/>
      <c r="O626" s="490"/>
      <c r="P626" s="490"/>
      <c r="Q626" s="490"/>
      <c r="R626" s="490"/>
      <c r="S626" s="490"/>
      <c r="T626" s="490"/>
      <c r="U626" s="490"/>
      <c r="V626" s="103"/>
      <c r="W626" s="530"/>
      <c r="X626" s="526"/>
      <c r="Y626" s="103"/>
      <c r="AE626" s="124"/>
      <c r="AF626" s="124"/>
      <c r="AG626" s="124"/>
      <c r="AH626" s="124"/>
      <c r="AI626" s="124"/>
      <c r="AJ626" s="124"/>
      <c r="AK626" s="145"/>
      <c r="AL626" s="145"/>
      <c r="AM626" s="145"/>
      <c r="AN626" s="103"/>
      <c r="AO626" s="103"/>
      <c r="AP626" s="103"/>
      <c r="AQ626" s="103"/>
      <c r="AR626" s="116"/>
      <c r="AS626" s="116"/>
      <c r="AT626" s="325"/>
      <c r="AU626" s="290"/>
      <c r="AV626" s="116"/>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c r="BQ626" s="103"/>
      <c r="BR626" s="103"/>
      <c r="BS626" s="103"/>
      <c r="BT626" s="103"/>
      <c r="BU626" s="103"/>
      <c r="BV626" s="103"/>
      <c r="BW626" s="103"/>
      <c r="BX626" s="103"/>
      <c r="BY626" s="103"/>
    </row>
    <row r="627" spans="1:77" ht="16.5" hidden="1" customHeight="1" x14ac:dyDescent="0.25">
      <c r="A627" s="629">
        <v>39</v>
      </c>
      <c r="B627" s="629" t="str">
        <f>IF(Matriz_de_Riesgos!N142="Corrupción_O_LA_FT",Matriz_de_Riesgos!I142,IF(Matriz_de_Riesgos!N142="Gestión","No valorar",""))</f>
        <v/>
      </c>
      <c r="C627" s="629"/>
      <c r="D627" s="629"/>
      <c r="E627" s="629"/>
      <c r="F627" s="629"/>
      <c r="G627" s="629"/>
      <c r="H627" s="629"/>
      <c r="I627" s="629"/>
      <c r="J627" s="629"/>
      <c r="K627" s="629"/>
      <c r="L627" s="629"/>
      <c r="M627" s="629"/>
      <c r="N627" s="629"/>
      <c r="O627" s="629"/>
      <c r="P627" s="629"/>
      <c r="Q627" s="629"/>
      <c r="R627" s="629"/>
      <c r="S627" s="629"/>
      <c r="T627" s="629"/>
      <c r="U627" s="629"/>
      <c r="V627" s="103"/>
      <c r="W627" s="630">
        <f>COUNTIF(C627:U627,"SI")</f>
        <v>0</v>
      </c>
      <c r="X627" s="463" t="str">
        <f>IF(OR(R627="SI",W627&gt;11),"CATASTRÓFICO",IF(W627&gt;5,"MAYOR",IF(W627&gt;0,"MODERADO","")))</f>
        <v/>
      </c>
      <c r="Y627" s="103"/>
      <c r="AE627" s="124"/>
      <c r="AF627" s="124"/>
      <c r="AG627" s="124"/>
      <c r="AH627" s="124"/>
      <c r="AI627" s="124"/>
      <c r="AJ627" s="124"/>
      <c r="AK627" s="145"/>
      <c r="AL627" s="145"/>
      <c r="AM627" s="145"/>
      <c r="AN627" s="103"/>
      <c r="AO627" s="103"/>
      <c r="AP627" s="103"/>
      <c r="AQ627" s="103"/>
      <c r="AR627" s="116"/>
      <c r="AS627" s="116"/>
      <c r="AT627" s="325"/>
      <c r="AU627" s="290"/>
      <c r="AV627" s="116"/>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c r="BQ627" s="103"/>
      <c r="BR627" s="103"/>
      <c r="BS627" s="103"/>
      <c r="BT627" s="103"/>
      <c r="BU627" s="103"/>
      <c r="BV627" s="103"/>
      <c r="BW627" s="103"/>
      <c r="BX627" s="103"/>
      <c r="BY627" s="103"/>
    </row>
    <row r="628" spans="1:77" ht="16.5" hidden="1" customHeight="1" x14ac:dyDescent="0.25">
      <c r="A628" s="489"/>
      <c r="B628" s="489"/>
      <c r="C628" s="489"/>
      <c r="D628" s="489"/>
      <c r="E628" s="489"/>
      <c r="F628" s="489"/>
      <c r="G628" s="489"/>
      <c r="H628" s="489"/>
      <c r="I628" s="489"/>
      <c r="J628" s="489"/>
      <c r="K628" s="489"/>
      <c r="L628" s="489"/>
      <c r="M628" s="489"/>
      <c r="N628" s="489"/>
      <c r="O628" s="489"/>
      <c r="P628" s="489"/>
      <c r="Q628" s="489"/>
      <c r="R628" s="489"/>
      <c r="S628" s="489"/>
      <c r="T628" s="489"/>
      <c r="U628" s="489"/>
      <c r="V628" s="103"/>
      <c r="W628" s="529"/>
      <c r="X628" s="525"/>
      <c r="Y628" s="103"/>
      <c r="AE628" s="124"/>
      <c r="AF628" s="124"/>
      <c r="AG628" s="124"/>
      <c r="AH628" s="124"/>
      <c r="AI628" s="124"/>
      <c r="AJ628" s="124"/>
      <c r="AK628" s="145"/>
      <c r="AL628" s="145"/>
      <c r="AM628" s="145"/>
      <c r="AN628" s="103"/>
      <c r="AO628" s="103"/>
      <c r="AP628" s="103"/>
      <c r="AQ628" s="103"/>
      <c r="AR628" s="116"/>
      <c r="AS628" s="116"/>
      <c r="AT628" s="325"/>
      <c r="AU628" s="290"/>
      <c r="AV628" s="116"/>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c r="BQ628" s="103"/>
      <c r="BR628" s="103"/>
      <c r="BS628" s="103"/>
      <c r="BT628" s="103"/>
      <c r="BU628" s="103"/>
      <c r="BV628" s="103"/>
      <c r="BW628" s="103"/>
      <c r="BX628" s="103"/>
      <c r="BY628" s="103"/>
    </row>
    <row r="629" spans="1:77" ht="16.5" hidden="1" customHeight="1" x14ac:dyDescent="0.25">
      <c r="A629" s="489"/>
      <c r="B629" s="489"/>
      <c r="C629" s="489"/>
      <c r="D629" s="489"/>
      <c r="E629" s="489"/>
      <c r="F629" s="489"/>
      <c r="G629" s="489"/>
      <c r="H629" s="489"/>
      <c r="I629" s="489"/>
      <c r="J629" s="489"/>
      <c r="K629" s="489"/>
      <c r="L629" s="489"/>
      <c r="M629" s="489"/>
      <c r="N629" s="489"/>
      <c r="O629" s="489"/>
      <c r="P629" s="489"/>
      <c r="Q629" s="489"/>
      <c r="R629" s="489"/>
      <c r="S629" s="489"/>
      <c r="T629" s="489"/>
      <c r="U629" s="489"/>
      <c r="V629" s="103"/>
      <c r="W629" s="529"/>
      <c r="X629" s="525"/>
      <c r="Y629" s="103"/>
      <c r="AE629" s="124"/>
      <c r="AF629" s="124"/>
      <c r="AG629" s="124"/>
      <c r="AH629" s="124"/>
      <c r="AI629" s="124"/>
      <c r="AJ629" s="124"/>
      <c r="AK629" s="145"/>
      <c r="AL629" s="145"/>
      <c r="AM629" s="145"/>
      <c r="AN629" s="103"/>
      <c r="AO629" s="103"/>
      <c r="AP629" s="103"/>
      <c r="AQ629" s="103"/>
      <c r="AR629" s="116"/>
      <c r="AS629" s="116"/>
      <c r="AT629" s="325"/>
      <c r="AU629" s="290"/>
      <c r="AV629" s="116"/>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c r="BQ629" s="103"/>
      <c r="BR629" s="103"/>
      <c r="BS629" s="103"/>
      <c r="BT629" s="103"/>
      <c r="BU629" s="103"/>
      <c r="BV629" s="103"/>
      <c r="BW629" s="103"/>
      <c r="BX629" s="103"/>
      <c r="BY629" s="103"/>
    </row>
    <row r="630" spans="1:77" ht="16.5" hidden="1" customHeight="1" x14ac:dyDescent="0.25">
      <c r="A630" s="489"/>
      <c r="B630" s="489"/>
      <c r="C630" s="489"/>
      <c r="D630" s="489"/>
      <c r="E630" s="489"/>
      <c r="F630" s="489"/>
      <c r="G630" s="489"/>
      <c r="H630" s="489"/>
      <c r="I630" s="489"/>
      <c r="J630" s="489"/>
      <c r="K630" s="489"/>
      <c r="L630" s="489"/>
      <c r="M630" s="489"/>
      <c r="N630" s="489"/>
      <c r="O630" s="489"/>
      <c r="P630" s="489"/>
      <c r="Q630" s="489"/>
      <c r="R630" s="489"/>
      <c r="S630" s="489"/>
      <c r="T630" s="489"/>
      <c r="U630" s="489"/>
      <c r="V630" s="103"/>
      <c r="W630" s="529"/>
      <c r="X630" s="525"/>
      <c r="Y630" s="103"/>
      <c r="AE630" s="124"/>
      <c r="AF630" s="124"/>
      <c r="AG630" s="124"/>
      <c r="AH630" s="124"/>
      <c r="AI630" s="124"/>
      <c r="AJ630" s="124"/>
      <c r="AK630" s="145"/>
      <c r="AL630" s="145"/>
      <c r="AM630" s="145"/>
      <c r="AN630" s="103"/>
      <c r="AO630" s="103"/>
      <c r="AP630" s="103"/>
      <c r="AQ630" s="103"/>
      <c r="AR630" s="116"/>
      <c r="AS630" s="116"/>
      <c r="AT630" s="325"/>
      <c r="AU630" s="290"/>
      <c r="AV630" s="116"/>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c r="BQ630" s="103"/>
      <c r="BR630" s="103"/>
      <c r="BS630" s="103"/>
      <c r="BT630" s="103"/>
      <c r="BU630" s="103"/>
      <c r="BV630" s="103"/>
      <c r="BW630" s="103"/>
      <c r="BX630" s="103"/>
      <c r="BY630" s="103"/>
    </row>
    <row r="631" spans="1:77" ht="16.5" hidden="1" customHeight="1" thickBot="1" x14ac:dyDescent="0.3">
      <c r="A631" s="490"/>
      <c r="B631" s="490"/>
      <c r="C631" s="490"/>
      <c r="D631" s="490"/>
      <c r="E631" s="490"/>
      <c r="F631" s="490"/>
      <c r="G631" s="490"/>
      <c r="H631" s="490"/>
      <c r="I631" s="490"/>
      <c r="J631" s="490"/>
      <c r="K631" s="490"/>
      <c r="L631" s="490"/>
      <c r="M631" s="490"/>
      <c r="N631" s="490"/>
      <c r="O631" s="490"/>
      <c r="P631" s="490"/>
      <c r="Q631" s="490"/>
      <c r="R631" s="490"/>
      <c r="S631" s="490"/>
      <c r="T631" s="490"/>
      <c r="U631" s="490"/>
      <c r="V631" s="103"/>
      <c r="W631" s="530"/>
      <c r="X631" s="526"/>
      <c r="Y631" s="103"/>
      <c r="AE631" s="124"/>
      <c r="AF631" s="124"/>
      <c r="AG631" s="124"/>
      <c r="AH631" s="124"/>
      <c r="AI631" s="124"/>
      <c r="AJ631" s="124"/>
      <c r="AK631" s="145"/>
      <c r="AL631" s="145"/>
      <c r="AM631" s="145"/>
      <c r="AN631" s="103"/>
      <c r="AO631" s="103"/>
      <c r="AP631" s="103"/>
      <c r="AQ631" s="103"/>
      <c r="AR631" s="116"/>
      <c r="AS631" s="116"/>
      <c r="AT631" s="325"/>
      <c r="AU631" s="290"/>
      <c r="AV631" s="116"/>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c r="BQ631" s="103"/>
      <c r="BR631" s="103"/>
      <c r="BS631" s="103"/>
      <c r="BT631" s="103"/>
      <c r="BU631" s="103"/>
      <c r="BV631" s="103"/>
      <c r="BW631" s="103"/>
      <c r="BX631" s="103"/>
      <c r="BY631" s="103"/>
    </row>
    <row r="632" spans="1:77" ht="16.5" hidden="1" customHeight="1" x14ac:dyDescent="0.25">
      <c r="A632" s="629">
        <v>40</v>
      </c>
      <c r="B632" s="629" t="str">
        <f>IF(Matriz_de_Riesgos!N147="Corrupción_O_LA_FT",Matriz_de_Riesgos!I147,IF(Matriz_de_Riesgos!N147="Gestión","No valorar",""))</f>
        <v/>
      </c>
      <c r="C632" s="629"/>
      <c r="D632" s="629"/>
      <c r="E632" s="629"/>
      <c r="F632" s="629"/>
      <c r="G632" s="629"/>
      <c r="H632" s="629"/>
      <c r="I632" s="629"/>
      <c r="J632" s="629"/>
      <c r="K632" s="629"/>
      <c r="L632" s="629"/>
      <c r="M632" s="629"/>
      <c r="N632" s="629"/>
      <c r="O632" s="629"/>
      <c r="P632" s="629"/>
      <c r="Q632" s="629"/>
      <c r="R632" s="629"/>
      <c r="S632" s="629"/>
      <c r="T632" s="629"/>
      <c r="U632" s="629"/>
      <c r="V632" s="103"/>
      <c r="W632" s="630">
        <f>COUNTIF(C632:U632,"SI")</f>
        <v>0</v>
      </c>
      <c r="X632" s="463" t="str">
        <f>IF(OR(R632="SI",W632&gt;11),"CATASTRÓFICO",IF(W632&gt;5,"MAYOR",IF(W632&gt;0,"MODERADO","")))</f>
        <v/>
      </c>
      <c r="Y632" s="103"/>
      <c r="AE632" s="124"/>
      <c r="AF632" s="124"/>
      <c r="AG632" s="124"/>
      <c r="AH632" s="124"/>
      <c r="AI632" s="124"/>
      <c r="AJ632" s="124"/>
      <c r="AK632" s="145"/>
      <c r="AL632" s="145"/>
      <c r="AM632" s="145"/>
      <c r="AN632" s="103"/>
      <c r="AO632" s="103"/>
      <c r="AP632" s="103"/>
      <c r="AQ632" s="103"/>
      <c r="AR632" s="116"/>
      <c r="AS632" s="116"/>
      <c r="AT632" s="325"/>
      <c r="AU632" s="290"/>
      <c r="AV632" s="116"/>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c r="BQ632" s="103"/>
      <c r="BR632" s="103"/>
      <c r="BS632" s="103"/>
      <c r="BT632" s="103"/>
      <c r="BU632" s="103"/>
      <c r="BV632" s="103"/>
      <c r="BW632" s="103"/>
      <c r="BX632" s="103"/>
      <c r="BY632" s="103"/>
    </row>
    <row r="633" spans="1:77" ht="16.5" hidden="1" customHeight="1" x14ac:dyDescent="0.25">
      <c r="A633" s="489"/>
      <c r="B633" s="489"/>
      <c r="C633" s="489"/>
      <c r="D633" s="489"/>
      <c r="E633" s="489"/>
      <c r="F633" s="489"/>
      <c r="G633" s="489"/>
      <c r="H633" s="489"/>
      <c r="I633" s="489"/>
      <c r="J633" s="489"/>
      <c r="K633" s="489"/>
      <c r="L633" s="489"/>
      <c r="M633" s="489"/>
      <c r="N633" s="489"/>
      <c r="O633" s="489"/>
      <c r="P633" s="489"/>
      <c r="Q633" s="489"/>
      <c r="R633" s="489"/>
      <c r="S633" s="489"/>
      <c r="T633" s="489"/>
      <c r="U633" s="489"/>
      <c r="V633" s="103"/>
      <c r="W633" s="529"/>
      <c r="X633" s="525"/>
      <c r="Y633" s="103"/>
      <c r="AE633" s="124"/>
      <c r="AF633" s="124"/>
      <c r="AG633" s="124"/>
      <c r="AH633" s="124"/>
      <c r="AI633" s="124"/>
      <c r="AJ633" s="124"/>
      <c r="AK633" s="145"/>
      <c r="AL633" s="145"/>
      <c r="AM633" s="145"/>
      <c r="AN633" s="103"/>
      <c r="AO633" s="103"/>
      <c r="AP633" s="103"/>
      <c r="AQ633" s="103"/>
      <c r="AR633" s="116"/>
      <c r="AS633" s="116"/>
      <c r="AT633" s="325"/>
      <c r="AU633" s="290"/>
      <c r="AV633" s="116"/>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c r="BQ633" s="103"/>
      <c r="BR633" s="103"/>
      <c r="BS633" s="103"/>
      <c r="BT633" s="103"/>
      <c r="BU633" s="103"/>
      <c r="BV633" s="103"/>
      <c r="BW633" s="103"/>
      <c r="BX633" s="103"/>
      <c r="BY633" s="103"/>
    </row>
    <row r="634" spans="1:77" ht="16.5" hidden="1" customHeight="1" x14ac:dyDescent="0.25">
      <c r="A634" s="489"/>
      <c r="B634" s="489"/>
      <c r="C634" s="489"/>
      <c r="D634" s="489"/>
      <c r="E634" s="489"/>
      <c r="F634" s="489"/>
      <c r="G634" s="489"/>
      <c r="H634" s="489"/>
      <c r="I634" s="489"/>
      <c r="J634" s="489"/>
      <c r="K634" s="489"/>
      <c r="L634" s="489"/>
      <c r="M634" s="489"/>
      <c r="N634" s="489"/>
      <c r="O634" s="489"/>
      <c r="P634" s="489"/>
      <c r="Q634" s="489"/>
      <c r="R634" s="489"/>
      <c r="S634" s="489"/>
      <c r="T634" s="489"/>
      <c r="U634" s="489"/>
      <c r="V634" s="103"/>
      <c r="W634" s="529"/>
      <c r="X634" s="525"/>
      <c r="Y634" s="103"/>
      <c r="AE634" s="124"/>
      <c r="AF634" s="124"/>
      <c r="AG634" s="124"/>
      <c r="AH634" s="124"/>
      <c r="AI634" s="124"/>
      <c r="AJ634" s="124"/>
      <c r="AK634" s="145"/>
      <c r="AL634" s="145"/>
      <c r="AM634" s="145"/>
      <c r="AN634" s="103"/>
      <c r="AO634" s="103"/>
      <c r="AP634" s="103"/>
      <c r="AQ634" s="103"/>
      <c r="AR634" s="116"/>
      <c r="AS634" s="116"/>
      <c r="AT634" s="325"/>
      <c r="AU634" s="290"/>
      <c r="AV634" s="116"/>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c r="BQ634" s="103"/>
      <c r="BR634" s="103"/>
      <c r="BS634" s="103"/>
      <c r="BT634" s="103"/>
      <c r="BU634" s="103"/>
      <c r="BV634" s="103"/>
      <c r="BW634" s="103"/>
      <c r="BX634" s="103"/>
      <c r="BY634" s="103"/>
    </row>
    <row r="635" spans="1:77" ht="16.5" hidden="1" customHeight="1" x14ac:dyDescent="0.25">
      <c r="A635" s="489"/>
      <c r="B635" s="489"/>
      <c r="C635" s="489"/>
      <c r="D635" s="489"/>
      <c r="E635" s="489"/>
      <c r="F635" s="489"/>
      <c r="G635" s="489"/>
      <c r="H635" s="489"/>
      <c r="I635" s="489"/>
      <c r="J635" s="489"/>
      <c r="K635" s="489"/>
      <c r="L635" s="489"/>
      <c r="M635" s="489"/>
      <c r="N635" s="489"/>
      <c r="O635" s="489"/>
      <c r="P635" s="489"/>
      <c r="Q635" s="489"/>
      <c r="R635" s="489"/>
      <c r="S635" s="489"/>
      <c r="T635" s="489"/>
      <c r="U635" s="489"/>
      <c r="V635" s="103"/>
      <c r="W635" s="529"/>
      <c r="X635" s="525"/>
      <c r="Y635" s="103"/>
      <c r="AE635" s="124"/>
      <c r="AF635" s="124"/>
      <c r="AG635" s="124"/>
      <c r="AH635" s="124"/>
      <c r="AI635" s="124"/>
      <c r="AJ635" s="124"/>
      <c r="AK635" s="145"/>
      <c r="AL635" s="145"/>
      <c r="AM635" s="145"/>
      <c r="AN635" s="103"/>
      <c r="AO635" s="103"/>
      <c r="AP635" s="103"/>
      <c r="AQ635" s="103"/>
      <c r="AR635" s="116"/>
      <c r="AS635" s="116"/>
      <c r="AT635" s="325"/>
      <c r="AU635" s="290"/>
      <c r="AV635" s="116"/>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c r="BQ635" s="103"/>
      <c r="BR635" s="103"/>
      <c r="BS635" s="103"/>
      <c r="BT635" s="103"/>
      <c r="BU635" s="103"/>
      <c r="BV635" s="103"/>
      <c r="BW635" s="103"/>
      <c r="BX635" s="103"/>
      <c r="BY635" s="103"/>
    </row>
    <row r="636" spans="1:77" ht="16.5" hidden="1" customHeight="1" thickBot="1" x14ac:dyDescent="0.3">
      <c r="A636" s="490"/>
      <c r="B636" s="490"/>
      <c r="C636" s="490"/>
      <c r="D636" s="490"/>
      <c r="E636" s="490"/>
      <c r="F636" s="490"/>
      <c r="G636" s="490"/>
      <c r="H636" s="490"/>
      <c r="I636" s="490"/>
      <c r="J636" s="490"/>
      <c r="K636" s="490"/>
      <c r="L636" s="490"/>
      <c r="M636" s="490"/>
      <c r="N636" s="490"/>
      <c r="O636" s="490"/>
      <c r="P636" s="490"/>
      <c r="Q636" s="490"/>
      <c r="R636" s="490"/>
      <c r="S636" s="490"/>
      <c r="T636" s="490"/>
      <c r="U636" s="490"/>
      <c r="V636" s="103"/>
      <c r="W636" s="530"/>
      <c r="X636" s="526"/>
      <c r="Y636" s="103"/>
      <c r="AE636" s="124"/>
      <c r="AF636" s="124"/>
      <c r="AG636" s="124"/>
      <c r="AH636" s="124"/>
      <c r="AI636" s="124"/>
      <c r="AJ636" s="124"/>
      <c r="AK636" s="145"/>
      <c r="AL636" s="145"/>
      <c r="AM636" s="145"/>
      <c r="AN636" s="103"/>
      <c r="AO636" s="103"/>
      <c r="AP636" s="103"/>
      <c r="AQ636" s="103"/>
      <c r="AR636" s="116"/>
      <c r="AS636" s="116"/>
      <c r="AT636" s="325"/>
      <c r="AU636" s="290"/>
      <c r="AV636" s="116"/>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c r="BQ636" s="103"/>
      <c r="BR636" s="103"/>
      <c r="BS636" s="103"/>
      <c r="BT636" s="103"/>
      <c r="BU636" s="103"/>
      <c r="BV636" s="103"/>
      <c r="BW636" s="103"/>
      <c r="BX636" s="103"/>
      <c r="BY636" s="103"/>
    </row>
    <row r="637" spans="1:77" ht="16.5" hidden="1" customHeight="1" x14ac:dyDescent="0.25">
      <c r="A637" s="629">
        <v>41</v>
      </c>
      <c r="B637" s="629" t="str">
        <f>IF(Matriz_de_Riesgos!N152="Corrupción_O_LA_FT",Matriz_de_Riesgos!I152,IF(Matriz_de_Riesgos!N152="Gestión","No valorar",""))</f>
        <v/>
      </c>
      <c r="C637" s="629"/>
      <c r="D637" s="629"/>
      <c r="E637" s="629"/>
      <c r="F637" s="629"/>
      <c r="G637" s="629"/>
      <c r="H637" s="629"/>
      <c r="I637" s="629"/>
      <c r="J637" s="629"/>
      <c r="K637" s="629"/>
      <c r="L637" s="629"/>
      <c r="M637" s="629"/>
      <c r="N637" s="629"/>
      <c r="O637" s="629"/>
      <c r="P637" s="629"/>
      <c r="Q637" s="629"/>
      <c r="R637" s="629"/>
      <c r="S637" s="629"/>
      <c r="T637" s="629"/>
      <c r="U637" s="629"/>
      <c r="V637" s="103"/>
      <c r="W637" s="630">
        <f>COUNTIF(C637:U637,"SI")</f>
        <v>0</v>
      </c>
      <c r="X637" s="463" t="str">
        <f>IF(OR(R637="SI",W637&gt;11),"CATASTRÓFICO",IF(W637&gt;5,"MAYOR",IF(W637&gt;0,"MODERADO","")))</f>
        <v/>
      </c>
      <c r="Y637" s="103"/>
      <c r="AE637" s="124"/>
      <c r="AF637" s="124"/>
      <c r="AG637" s="124"/>
      <c r="AH637" s="124"/>
      <c r="AI637" s="124"/>
      <c r="AJ637" s="124"/>
      <c r="AK637" s="145"/>
      <c r="AL637" s="145"/>
      <c r="AM637" s="145"/>
      <c r="AN637" s="103"/>
      <c r="AO637" s="103"/>
      <c r="AP637" s="103"/>
      <c r="AQ637" s="103"/>
      <c r="AR637" s="116"/>
      <c r="AS637" s="116"/>
      <c r="AT637" s="325"/>
      <c r="AU637" s="290"/>
      <c r="AV637" s="116"/>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c r="BQ637" s="103"/>
      <c r="BR637" s="103"/>
      <c r="BS637" s="103"/>
      <c r="BT637" s="103"/>
      <c r="BU637" s="103"/>
      <c r="BV637" s="103"/>
      <c r="BW637" s="103"/>
      <c r="BX637" s="103"/>
      <c r="BY637" s="103"/>
    </row>
    <row r="638" spans="1:77" ht="16.5" hidden="1" customHeight="1" x14ac:dyDescent="0.25">
      <c r="A638" s="489"/>
      <c r="B638" s="489"/>
      <c r="C638" s="489"/>
      <c r="D638" s="489"/>
      <c r="E638" s="489"/>
      <c r="F638" s="489"/>
      <c r="G638" s="489"/>
      <c r="H638" s="489"/>
      <c r="I638" s="489"/>
      <c r="J638" s="489"/>
      <c r="K638" s="489"/>
      <c r="L638" s="489"/>
      <c r="M638" s="489"/>
      <c r="N638" s="489"/>
      <c r="O638" s="489"/>
      <c r="P638" s="489"/>
      <c r="Q638" s="489"/>
      <c r="R638" s="489"/>
      <c r="S638" s="489"/>
      <c r="T638" s="489"/>
      <c r="U638" s="489"/>
      <c r="V638" s="103"/>
      <c r="W638" s="529"/>
      <c r="X638" s="525"/>
      <c r="Y638" s="103"/>
      <c r="AE638" s="124"/>
      <c r="AF638" s="124"/>
      <c r="AG638" s="124"/>
      <c r="AH638" s="124"/>
      <c r="AI638" s="124"/>
      <c r="AJ638" s="124"/>
      <c r="AK638" s="145"/>
      <c r="AL638" s="145"/>
      <c r="AM638" s="145"/>
      <c r="AN638" s="103"/>
      <c r="AO638" s="103"/>
      <c r="AP638" s="103"/>
      <c r="AQ638" s="103"/>
      <c r="AR638" s="116"/>
      <c r="AS638" s="116"/>
      <c r="AT638" s="325"/>
      <c r="AU638" s="290"/>
      <c r="AV638" s="116"/>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c r="BQ638" s="103"/>
      <c r="BR638" s="103"/>
      <c r="BS638" s="103"/>
      <c r="BT638" s="103"/>
      <c r="BU638" s="103"/>
      <c r="BV638" s="103"/>
      <c r="BW638" s="103"/>
      <c r="BX638" s="103"/>
      <c r="BY638" s="103"/>
    </row>
    <row r="639" spans="1:77" ht="16.5" hidden="1" customHeight="1" x14ac:dyDescent="0.25">
      <c r="A639" s="489"/>
      <c r="B639" s="489"/>
      <c r="C639" s="489"/>
      <c r="D639" s="489"/>
      <c r="E639" s="489"/>
      <c r="F639" s="489"/>
      <c r="G639" s="489"/>
      <c r="H639" s="489"/>
      <c r="I639" s="489"/>
      <c r="J639" s="489"/>
      <c r="K639" s="489"/>
      <c r="L639" s="489"/>
      <c r="M639" s="489"/>
      <c r="N639" s="489"/>
      <c r="O639" s="489"/>
      <c r="P639" s="489"/>
      <c r="Q639" s="489"/>
      <c r="R639" s="489"/>
      <c r="S639" s="489"/>
      <c r="T639" s="489"/>
      <c r="U639" s="489"/>
      <c r="V639" s="103"/>
      <c r="W639" s="529"/>
      <c r="X639" s="525"/>
      <c r="Y639" s="103"/>
      <c r="AE639" s="124"/>
      <c r="AF639" s="124"/>
      <c r="AG639" s="124"/>
      <c r="AH639" s="124"/>
      <c r="AI639" s="124"/>
      <c r="AJ639" s="124"/>
      <c r="AK639" s="145"/>
      <c r="AL639" s="145"/>
      <c r="AM639" s="145"/>
      <c r="AN639" s="103"/>
      <c r="AO639" s="103"/>
      <c r="AP639" s="103"/>
      <c r="AQ639" s="103"/>
      <c r="AR639" s="116"/>
      <c r="AS639" s="116"/>
      <c r="AT639" s="325"/>
      <c r="AU639" s="290"/>
      <c r="AV639" s="116"/>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c r="BQ639" s="103"/>
      <c r="BR639" s="103"/>
      <c r="BS639" s="103"/>
      <c r="BT639" s="103"/>
      <c r="BU639" s="103"/>
      <c r="BV639" s="103"/>
      <c r="BW639" s="103"/>
      <c r="BX639" s="103"/>
      <c r="BY639" s="103"/>
    </row>
    <row r="640" spans="1:77" ht="16.5" hidden="1" customHeight="1" x14ac:dyDescent="0.25">
      <c r="A640" s="489"/>
      <c r="B640" s="489"/>
      <c r="C640" s="489"/>
      <c r="D640" s="489"/>
      <c r="E640" s="489"/>
      <c r="F640" s="489"/>
      <c r="G640" s="489"/>
      <c r="H640" s="489"/>
      <c r="I640" s="489"/>
      <c r="J640" s="489"/>
      <c r="K640" s="489"/>
      <c r="L640" s="489"/>
      <c r="M640" s="489"/>
      <c r="N640" s="489"/>
      <c r="O640" s="489"/>
      <c r="P640" s="489"/>
      <c r="Q640" s="489"/>
      <c r="R640" s="489"/>
      <c r="S640" s="489"/>
      <c r="T640" s="489"/>
      <c r="U640" s="489"/>
      <c r="V640" s="103"/>
      <c r="W640" s="529"/>
      <c r="X640" s="525"/>
      <c r="Y640" s="103"/>
      <c r="AE640" s="124"/>
      <c r="AF640" s="124"/>
      <c r="AG640" s="124"/>
      <c r="AH640" s="124"/>
      <c r="AI640" s="124"/>
      <c r="AJ640" s="124"/>
      <c r="AK640" s="145"/>
      <c r="AL640" s="145"/>
      <c r="AM640" s="145"/>
      <c r="AN640" s="103"/>
      <c r="AO640" s="103"/>
      <c r="AP640" s="103"/>
      <c r="AQ640" s="103"/>
      <c r="AR640" s="116"/>
      <c r="AS640" s="116"/>
      <c r="AT640" s="325"/>
      <c r="AU640" s="290"/>
      <c r="AV640" s="116"/>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c r="BQ640" s="103"/>
      <c r="BR640" s="103"/>
      <c r="BS640" s="103"/>
      <c r="BT640" s="103"/>
      <c r="BU640" s="103"/>
      <c r="BV640" s="103"/>
      <c r="BW640" s="103"/>
      <c r="BX640" s="103"/>
      <c r="BY640" s="103"/>
    </row>
    <row r="641" spans="1:77" ht="16.5" hidden="1" customHeight="1" thickBot="1" x14ac:dyDescent="0.3">
      <c r="A641" s="490"/>
      <c r="B641" s="490"/>
      <c r="C641" s="490"/>
      <c r="D641" s="490"/>
      <c r="E641" s="490"/>
      <c r="F641" s="490"/>
      <c r="G641" s="490"/>
      <c r="H641" s="490"/>
      <c r="I641" s="490"/>
      <c r="J641" s="490"/>
      <c r="K641" s="490"/>
      <c r="L641" s="490"/>
      <c r="M641" s="490"/>
      <c r="N641" s="490"/>
      <c r="O641" s="490"/>
      <c r="P641" s="490"/>
      <c r="Q641" s="490"/>
      <c r="R641" s="490"/>
      <c r="S641" s="490"/>
      <c r="T641" s="490"/>
      <c r="U641" s="490"/>
      <c r="V641" s="103"/>
      <c r="W641" s="530"/>
      <c r="X641" s="526"/>
      <c r="Y641" s="103"/>
      <c r="AE641" s="124"/>
      <c r="AF641" s="124"/>
      <c r="AG641" s="124"/>
      <c r="AH641" s="124"/>
      <c r="AI641" s="124"/>
      <c r="AJ641" s="124"/>
      <c r="AK641" s="145"/>
      <c r="AL641" s="145"/>
      <c r="AM641" s="145"/>
      <c r="AN641" s="103"/>
      <c r="AO641" s="103"/>
      <c r="AP641" s="103"/>
      <c r="AQ641" s="103"/>
      <c r="AR641" s="116"/>
      <c r="AS641" s="116"/>
      <c r="AT641" s="325"/>
      <c r="AU641" s="290"/>
      <c r="AV641" s="116"/>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c r="BQ641" s="103"/>
      <c r="BR641" s="103"/>
      <c r="BS641" s="103"/>
      <c r="BT641" s="103"/>
      <c r="BU641" s="103"/>
      <c r="BV641" s="103"/>
      <c r="BW641" s="103"/>
      <c r="BX641" s="103"/>
      <c r="BY641" s="103"/>
    </row>
    <row r="642" spans="1:77" ht="16.5" hidden="1" customHeight="1" x14ac:dyDescent="0.25">
      <c r="A642" s="629">
        <v>42</v>
      </c>
      <c r="B642" s="629" t="str">
        <f>IF(Matriz_de_Riesgos!N157="Corrupción_O_LA_FT",Matriz_de_Riesgos!I157,IF(Matriz_de_Riesgos!N157="Gestión","No valorar",""))</f>
        <v/>
      </c>
      <c r="C642" s="629"/>
      <c r="D642" s="629"/>
      <c r="E642" s="629"/>
      <c r="F642" s="629"/>
      <c r="G642" s="629"/>
      <c r="H642" s="629"/>
      <c r="I642" s="629"/>
      <c r="J642" s="629"/>
      <c r="K642" s="629"/>
      <c r="L642" s="629"/>
      <c r="M642" s="629"/>
      <c r="N642" s="629"/>
      <c r="O642" s="629"/>
      <c r="P642" s="629"/>
      <c r="Q642" s="629"/>
      <c r="R642" s="629"/>
      <c r="S642" s="629"/>
      <c r="T642" s="629"/>
      <c r="U642" s="629"/>
      <c r="V642" s="103"/>
      <c r="W642" s="630">
        <f>COUNTIF(C642:U642,"SI")</f>
        <v>0</v>
      </c>
      <c r="X642" s="463" t="str">
        <f>IF(OR(R642="SI",W642&gt;11),"CATASTRÓFICO",IF(W642&gt;5,"MAYOR",IF(W642&gt;0,"MODERADO","")))</f>
        <v/>
      </c>
      <c r="Y642" s="103"/>
      <c r="AE642" s="124"/>
      <c r="AF642" s="124"/>
      <c r="AG642" s="124"/>
      <c r="AH642" s="124"/>
      <c r="AI642" s="124"/>
      <c r="AJ642" s="124"/>
      <c r="AK642" s="145"/>
      <c r="AL642" s="145"/>
      <c r="AM642" s="145"/>
      <c r="AN642" s="103"/>
      <c r="AO642" s="103"/>
      <c r="AP642" s="103"/>
      <c r="AQ642" s="103"/>
      <c r="AR642" s="116"/>
      <c r="AS642" s="116"/>
      <c r="AT642" s="325"/>
      <c r="AU642" s="290"/>
      <c r="AV642" s="116"/>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row>
    <row r="643" spans="1:77" ht="16.5" hidden="1" customHeight="1" x14ac:dyDescent="0.25">
      <c r="A643" s="489"/>
      <c r="B643" s="489"/>
      <c r="C643" s="489"/>
      <c r="D643" s="489"/>
      <c r="E643" s="489"/>
      <c r="F643" s="489"/>
      <c r="G643" s="489"/>
      <c r="H643" s="489"/>
      <c r="I643" s="489"/>
      <c r="J643" s="489"/>
      <c r="K643" s="489"/>
      <c r="L643" s="489"/>
      <c r="M643" s="489"/>
      <c r="N643" s="489"/>
      <c r="O643" s="489"/>
      <c r="P643" s="489"/>
      <c r="Q643" s="489"/>
      <c r="R643" s="489"/>
      <c r="S643" s="489"/>
      <c r="T643" s="489"/>
      <c r="U643" s="489"/>
      <c r="V643" s="103"/>
      <c r="W643" s="529"/>
      <c r="X643" s="525"/>
      <c r="Y643" s="103"/>
      <c r="AE643" s="124"/>
      <c r="AF643" s="124"/>
      <c r="AG643" s="124"/>
      <c r="AH643" s="124"/>
      <c r="AI643" s="124"/>
      <c r="AJ643" s="124"/>
      <c r="AK643" s="145"/>
      <c r="AL643" s="145"/>
      <c r="AM643" s="145"/>
      <c r="AN643" s="103"/>
      <c r="AO643" s="103"/>
      <c r="AP643" s="103"/>
      <c r="AQ643" s="103"/>
      <c r="AR643" s="116"/>
      <c r="AS643" s="116"/>
      <c r="AT643" s="325"/>
      <c r="AU643" s="290"/>
      <c r="AV643" s="116"/>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c r="BQ643" s="103"/>
      <c r="BR643" s="103"/>
      <c r="BS643" s="103"/>
      <c r="BT643" s="103"/>
      <c r="BU643" s="103"/>
      <c r="BV643" s="103"/>
      <c r="BW643" s="103"/>
      <c r="BX643" s="103"/>
      <c r="BY643" s="103"/>
    </row>
    <row r="644" spans="1:77" ht="16.5" hidden="1" customHeight="1" x14ac:dyDescent="0.25">
      <c r="A644" s="489"/>
      <c r="B644" s="489"/>
      <c r="C644" s="489"/>
      <c r="D644" s="489"/>
      <c r="E644" s="489"/>
      <c r="F644" s="489"/>
      <c r="G644" s="489"/>
      <c r="H644" s="489"/>
      <c r="I644" s="489"/>
      <c r="J644" s="489"/>
      <c r="K644" s="489"/>
      <c r="L644" s="489"/>
      <c r="M644" s="489"/>
      <c r="N644" s="489"/>
      <c r="O644" s="489"/>
      <c r="P644" s="489"/>
      <c r="Q644" s="489"/>
      <c r="R644" s="489"/>
      <c r="S644" s="489"/>
      <c r="T644" s="489"/>
      <c r="U644" s="489"/>
      <c r="V644" s="103"/>
      <c r="W644" s="529"/>
      <c r="X644" s="525"/>
      <c r="Y644" s="103"/>
      <c r="AE644" s="124"/>
      <c r="AF644" s="124"/>
      <c r="AG644" s="124"/>
      <c r="AH644" s="124"/>
      <c r="AI644" s="124"/>
      <c r="AJ644" s="124"/>
      <c r="AK644" s="145"/>
      <c r="AL644" s="145"/>
      <c r="AM644" s="145"/>
      <c r="AN644" s="103"/>
      <c r="AO644" s="103"/>
      <c r="AP644" s="103"/>
      <c r="AQ644" s="103"/>
      <c r="AR644" s="116"/>
      <c r="AS644" s="116"/>
      <c r="AT644" s="325"/>
      <c r="AU644" s="290"/>
      <c r="AV644" s="116"/>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103"/>
      <c r="BR644" s="103"/>
      <c r="BS644" s="103"/>
      <c r="BT644" s="103"/>
      <c r="BU644" s="103"/>
      <c r="BV644" s="103"/>
      <c r="BW644" s="103"/>
      <c r="BX644" s="103"/>
      <c r="BY644" s="103"/>
    </row>
    <row r="645" spans="1:77" ht="16.5" hidden="1" customHeight="1" x14ac:dyDescent="0.25">
      <c r="A645" s="489"/>
      <c r="B645" s="489"/>
      <c r="C645" s="489"/>
      <c r="D645" s="489"/>
      <c r="E645" s="489"/>
      <c r="F645" s="489"/>
      <c r="G645" s="489"/>
      <c r="H645" s="489"/>
      <c r="I645" s="489"/>
      <c r="J645" s="489"/>
      <c r="K645" s="489"/>
      <c r="L645" s="489"/>
      <c r="M645" s="489"/>
      <c r="N645" s="489"/>
      <c r="O645" s="489"/>
      <c r="P645" s="489"/>
      <c r="Q645" s="489"/>
      <c r="R645" s="489"/>
      <c r="S645" s="489"/>
      <c r="T645" s="489"/>
      <c r="U645" s="489"/>
      <c r="V645" s="103"/>
      <c r="W645" s="529"/>
      <c r="X645" s="525"/>
      <c r="Y645" s="103"/>
      <c r="AE645" s="124"/>
      <c r="AF645" s="124"/>
      <c r="AG645" s="124"/>
      <c r="AH645" s="124"/>
      <c r="AI645" s="124"/>
      <c r="AJ645" s="124"/>
      <c r="AK645" s="145"/>
      <c r="AL645" s="145"/>
      <c r="AM645" s="145"/>
      <c r="AN645" s="103"/>
      <c r="AO645" s="103"/>
      <c r="AP645" s="103"/>
      <c r="AQ645" s="103"/>
      <c r="AR645" s="116"/>
      <c r="AS645" s="116"/>
      <c r="AT645" s="325"/>
      <c r="AU645" s="290"/>
      <c r="AV645" s="116"/>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c r="BQ645" s="103"/>
      <c r="BR645" s="103"/>
      <c r="BS645" s="103"/>
      <c r="BT645" s="103"/>
      <c r="BU645" s="103"/>
      <c r="BV645" s="103"/>
      <c r="BW645" s="103"/>
      <c r="BX645" s="103"/>
      <c r="BY645" s="103"/>
    </row>
    <row r="646" spans="1:77" ht="16.5" hidden="1" customHeight="1" thickBot="1" x14ac:dyDescent="0.3">
      <c r="A646" s="490"/>
      <c r="B646" s="490"/>
      <c r="C646" s="490"/>
      <c r="D646" s="490"/>
      <c r="E646" s="490"/>
      <c r="F646" s="490"/>
      <c r="G646" s="490"/>
      <c r="H646" s="490"/>
      <c r="I646" s="490"/>
      <c r="J646" s="490"/>
      <c r="K646" s="490"/>
      <c r="L646" s="490"/>
      <c r="M646" s="490"/>
      <c r="N646" s="490"/>
      <c r="O646" s="490"/>
      <c r="P646" s="490"/>
      <c r="Q646" s="490"/>
      <c r="R646" s="490"/>
      <c r="S646" s="490"/>
      <c r="T646" s="490"/>
      <c r="U646" s="490"/>
      <c r="V646" s="103"/>
      <c r="W646" s="530"/>
      <c r="X646" s="526"/>
      <c r="Y646" s="103"/>
      <c r="AE646" s="124"/>
      <c r="AF646" s="124"/>
      <c r="AG646" s="124"/>
      <c r="AH646" s="124"/>
      <c r="AI646" s="124"/>
      <c r="AJ646" s="124"/>
      <c r="AK646" s="145"/>
      <c r="AL646" s="145"/>
      <c r="AM646" s="145"/>
      <c r="AN646" s="103"/>
      <c r="AO646" s="103"/>
      <c r="AP646" s="103"/>
      <c r="AQ646" s="103"/>
      <c r="AR646" s="116"/>
      <c r="AS646" s="116"/>
      <c r="AT646" s="325"/>
      <c r="AU646" s="290"/>
      <c r="AV646" s="116"/>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row>
    <row r="647" spans="1:77" ht="16.5" hidden="1" customHeight="1" x14ac:dyDescent="0.25">
      <c r="A647" s="629">
        <v>43</v>
      </c>
      <c r="B647" s="629" t="str">
        <f>IF(Matriz_de_Riesgos!N162="Corrupción_O_LA_FT",Matriz_de_Riesgos!I162,IF(Matriz_de_Riesgos!N162="Gestión","No valorar",""))</f>
        <v/>
      </c>
      <c r="C647" s="629"/>
      <c r="D647" s="629"/>
      <c r="E647" s="629"/>
      <c r="F647" s="629"/>
      <c r="G647" s="629"/>
      <c r="H647" s="629"/>
      <c r="I647" s="629"/>
      <c r="J647" s="629"/>
      <c r="K647" s="629"/>
      <c r="L647" s="629"/>
      <c r="M647" s="629"/>
      <c r="N647" s="629"/>
      <c r="O647" s="629"/>
      <c r="P647" s="629"/>
      <c r="Q647" s="629"/>
      <c r="R647" s="629"/>
      <c r="S647" s="629"/>
      <c r="T647" s="629"/>
      <c r="U647" s="629"/>
      <c r="V647" s="103"/>
      <c r="W647" s="630">
        <f>COUNTIF(C647:U647,"SI")</f>
        <v>0</v>
      </c>
      <c r="X647" s="463" t="str">
        <f>IF(OR(R647="SI",W647&gt;11),"CATASTRÓFICO",IF(W647&gt;5,"MAYOR",IF(W647&gt;0,"MODERADO","")))</f>
        <v/>
      </c>
      <c r="Y647" s="103"/>
      <c r="AE647" s="124"/>
      <c r="AF647" s="124"/>
      <c r="AG647" s="124"/>
      <c r="AH647" s="124"/>
      <c r="AI647" s="124"/>
      <c r="AJ647" s="124"/>
      <c r="AK647" s="145"/>
      <c r="AL647" s="145"/>
      <c r="AM647" s="145"/>
      <c r="AN647" s="103"/>
      <c r="AO647" s="103"/>
      <c r="AP647" s="103"/>
      <c r="AQ647" s="103"/>
      <c r="AR647" s="116"/>
      <c r="AS647" s="116"/>
      <c r="AT647" s="325"/>
      <c r="AU647" s="290"/>
      <c r="AV647" s="116"/>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c r="BQ647" s="103"/>
      <c r="BR647" s="103"/>
      <c r="BS647" s="103"/>
      <c r="BT647" s="103"/>
      <c r="BU647" s="103"/>
      <c r="BV647" s="103"/>
      <c r="BW647" s="103"/>
      <c r="BX647" s="103"/>
      <c r="BY647" s="103"/>
    </row>
    <row r="648" spans="1:77" ht="16.5" hidden="1" customHeight="1" x14ac:dyDescent="0.25">
      <c r="A648" s="489"/>
      <c r="B648" s="489"/>
      <c r="C648" s="489"/>
      <c r="D648" s="489"/>
      <c r="E648" s="489"/>
      <c r="F648" s="489"/>
      <c r="G648" s="489"/>
      <c r="H648" s="489"/>
      <c r="I648" s="489"/>
      <c r="J648" s="489"/>
      <c r="K648" s="489"/>
      <c r="L648" s="489"/>
      <c r="M648" s="489"/>
      <c r="N648" s="489"/>
      <c r="O648" s="489"/>
      <c r="P648" s="489"/>
      <c r="Q648" s="489"/>
      <c r="R648" s="489"/>
      <c r="S648" s="489"/>
      <c r="T648" s="489"/>
      <c r="U648" s="489"/>
      <c r="V648" s="103"/>
      <c r="W648" s="529"/>
      <c r="X648" s="525"/>
      <c r="Y648" s="103"/>
      <c r="AE648" s="124"/>
      <c r="AF648" s="124"/>
      <c r="AG648" s="124"/>
      <c r="AH648" s="124"/>
      <c r="AI648" s="124"/>
      <c r="AJ648" s="124"/>
      <c r="AK648" s="145"/>
      <c r="AL648" s="145"/>
      <c r="AM648" s="145"/>
      <c r="AN648" s="103"/>
      <c r="AO648" s="103"/>
      <c r="AP648" s="103"/>
      <c r="AQ648" s="103"/>
      <c r="AR648" s="116"/>
      <c r="AS648" s="116"/>
      <c r="AT648" s="325"/>
      <c r="AU648" s="290"/>
      <c r="AV648" s="116"/>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c r="BQ648" s="103"/>
      <c r="BR648" s="103"/>
      <c r="BS648" s="103"/>
      <c r="BT648" s="103"/>
      <c r="BU648" s="103"/>
      <c r="BV648" s="103"/>
      <c r="BW648" s="103"/>
      <c r="BX648" s="103"/>
      <c r="BY648" s="103"/>
    </row>
    <row r="649" spans="1:77" ht="16.5" hidden="1" customHeight="1" x14ac:dyDescent="0.25">
      <c r="A649" s="489"/>
      <c r="B649" s="489"/>
      <c r="C649" s="489"/>
      <c r="D649" s="489"/>
      <c r="E649" s="489"/>
      <c r="F649" s="489"/>
      <c r="G649" s="489"/>
      <c r="H649" s="489"/>
      <c r="I649" s="489"/>
      <c r="J649" s="489"/>
      <c r="K649" s="489"/>
      <c r="L649" s="489"/>
      <c r="M649" s="489"/>
      <c r="N649" s="489"/>
      <c r="O649" s="489"/>
      <c r="P649" s="489"/>
      <c r="Q649" s="489"/>
      <c r="R649" s="489"/>
      <c r="S649" s="489"/>
      <c r="T649" s="489"/>
      <c r="U649" s="489"/>
      <c r="V649" s="103"/>
      <c r="W649" s="529"/>
      <c r="X649" s="525"/>
      <c r="Y649" s="103"/>
      <c r="AE649" s="124"/>
      <c r="AF649" s="124"/>
      <c r="AG649" s="124"/>
      <c r="AH649" s="124"/>
      <c r="AI649" s="124"/>
      <c r="AJ649" s="124"/>
      <c r="AK649" s="145"/>
      <c r="AL649" s="145"/>
      <c r="AM649" s="145"/>
      <c r="AN649" s="103"/>
      <c r="AO649" s="103"/>
      <c r="AP649" s="103"/>
      <c r="AQ649" s="103"/>
      <c r="AR649" s="116"/>
      <c r="AS649" s="116"/>
      <c r="AT649" s="325"/>
      <c r="AU649" s="290"/>
      <c r="AV649" s="116"/>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c r="BQ649" s="103"/>
      <c r="BR649" s="103"/>
      <c r="BS649" s="103"/>
      <c r="BT649" s="103"/>
      <c r="BU649" s="103"/>
      <c r="BV649" s="103"/>
      <c r="BW649" s="103"/>
      <c r="BX649" s="103"/>
      <c r="BY649" s="103"/>
    </row>
    <row r="650" spans="1:77" ht="16.5" hidden="1" customHeight="1" x14ac:dyDescent="0.25">
      <c r="A650" s="489"/>
      <c r="B650" s="489"/>
      <c r="C650" s="489"/>
      <c r="D650" s="489"/>
      <c r="E650" s="489"/>
      <c r="F650" s="489"/>
      <c r="G650" s="489"/>
      <c r="H650" s="489"/>
      <c r="I650" s="489"/>
      <c r="J650" s="489"/>
      <c r="K650" s="489"/>
      <c r="L650" s="489"/>
      <c r="M650" s="489"/>
      <c r="N650" s="489"/>
      <c r="O650" s="489"/>
      <c r="P650" s="489"/>
      <c r="Q650" s="489"/>
      <c r="R650" s="489"/>
      <c r="S650" s="489"/>
      <c r="T650" s="489"/>
      <c r="U650" s="489"/>
      <c r="V650" s="103"/>
      <c r="W650" s="529"/>
      <c r="X650" s="525"/>
      <c r="Y650" s="103"/>
      <c r="AE650" s="124"/>
      <c r="AF650" s="124"/>
      <c r="AG650" s="124"/>
      <c r="AH650" s="124"/>
      <c r="AI650" s="124"/>
      <c r="AJ650" s="124"/>
      <c r="AK650" s="145"/>
      <c r="AL650" s="145"/>
      <c r="AM650" s="145"/>
      <c r="AN650" s="103"/>
      <c r="AO650" s="103"/>
      <c r="AP650" s="103"/>
      <c r="AQ650" s="103"/>
      <c r="AR650" s="116"/>
      <c r="AS650" s="116"/>
      <c r="AT650" s="325"/>
      <c r="AU650" s="290"/>
      <c r="AV650" s="116"/>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c r="BQ650" s="103"/>
      <c r="BR650" s="103"/>
      <c r="BS650" s="103"/>
      <c r="BT650" s="103"/>
      <c r="BU650" s="103"/>
      <c r="BV650" s="103"/>
      <c r="BW650" s="103"/>
      <c r="BX650" s="103"/>
      <c r="BY650" s="103"/>
    </row>
    <row r="651" spans="1:77" ht="16.5" hidden="1" customHeight="1" thickBot="1" x14ac:dyDescent="0.3">
      <c r="A651" s="490"/>
      <c r="B651" s="490"/>
      <c r="C651" s="490"/>
      <c r="D651" s="490"/>
      <c r="E651" s="490"/>
      <c r="F651" s="490"/>
      <c r="G651" s="490"/>
      <c r="H651" s="490"/>
      <c r="I651" s="490"/>
      <c r="J651" s="490"/>
      <c r="K651" s="490"/>
      <c r="L651" s="490"/>
      <c r="M651" s="490"/>
      <c r="N651" s="490"/>
      <c r="O651" s="490"/>
      <c r="P651" s="490"/>
      <c r="Q651" s="490"/>
      <c r="R651" s="490"/>
      <c r="S651" s="490"/>
      <c r="T651" s="490"/>
      <c r="U651" s="490"/>
      <c r="V651" s="103"/>
      <c r="W651" s="530"/>
      <c r="X651" s="526"/>
      <c r="Y651" s="103"/>
      <c r="AE651" s="124"/>
      <c r="AF651" s="124"/>
      <c r="AG651" s="124"/>
      <c r="AH651" s="124"/>
      <c r="AI651" s="124"/>
      <c r="AJ651" s="124"/>
      <c r="AK651" s="145"/>
      <c r="AL651" s="145"/>
      <c r="AM651" s="145"/>
      <c r="AN651" s="103"/>
      <c r="AO651" s="103"/>
      <c r="AP651" s="103"/>
      <c r="AQ651" s="103"/>
      <c r="AR651" s="116"/>
      <c r="AS651" s="116"/>
      <c r="AT651" s="325"/>
      <c r="AU651" s="290"/>
      <c r="AV651" s="116"/>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c r="BQ651" s="103"/>
      <c r="BR651" s="103"/>
      <c r="BS651" s="103"/>
      <c r="BT651" s="103"/>
      <c r="BU651" s="103"/>
      <c r="BV651" s="103"/>
      <c r="BW651" s="103"/>
      <c r="BX651" s="103"/>
      <c r="BY651" s="103"/>
    </row>
    <row r="652" spans="1:77" ht="16.5" hidden="1" customHeight="1" x14ac:dyDescent="0.25">
      <c r="A652" s="629">
        <v>44</v>
      </c>
      <c r="B652" s="629" t="str">
        <f>IF(Matriz_de_Riesgos!N167="Corrupción_O_LA_FT",Matriz_de_Riesgos!I167,IF(Matriz_de_Riesgos!N167="Gestión","No valorar",""))</f>
        <v/>
      </c>
      <c r="C652" s="629"/>
      <c r="D652" s="629"/>
      <c r="E652" s="629"/>
      <c r="F652" s="629"/>
      <c r="G652" s="629"/>
      <c r="H652" s="629"/>
      <c r="I652" s="629"/>
      <c r="J652" s="629"/>
      <c r="K652" s="629"/>
      <c r="L652" s="629"/>
      <c r="M652" s="629"/>
      <c r="N652" s="629"/>
      <c r="O652" s="629"/>
      <c r="P652" s="629"/>
      <c r="Q652" s="629"/>
      <c r="R652" s="629"/>
      <c r="S652" s="629"/>
      <c r="T652" s="629"/>
      <c r="U652" s="629"/>
      <c r="V652" s="103"/>
      <c r="W652" s="630">
        <f>COUNTIF(C652:U652,"SI")</f>
        <v>0</v>
      </c>
      <c r="X652" s="463" t="str">
        <f>IF(OR(R652="SI",W652&gt;11),"CATASTRÓFICO",IF(W652&gt;5,"MAYOR",IF(W652&gt;0,"MODERADO","")))</f>
        <v/>
      </c>
      <c r="Y652" s="103"/>
      <c r="AE652" s="124"/>
      <c r="AF652" s="124"/>
      <c r="AG652" s="124"/>
      <c r="AH652" s="124"/>
      <c r="AI652" s="124"/>
      <c r="AJ652" s="124"/>
      <c r="AK652" s="145"/>
      <c r="AL652" s="145"/>
      <c r="AM652" s="145"/>
      <c r="AN652" s="103"/>
      <c r="AO652" s="103"/>
      <c r="AP652" s="103"/>
      <c r="AQ652" s="103"/>
      <c r="AR652" s="116"/>
      <c r="AS652" s="116"/>
      <c r="AT652" s="325"/>
      <c r="AU652" s="290"/>
      <c r="AV652" s="116"/>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c r="BQ652" s="103"/>
      <c r="BR652" s="103"/>
      <c r="BS652" s="103"/>
      <c r="BT652" s="103"/>
      <c r="BU652" s="103"/>
      <c r="BV652" s="103"/>
      <c r="BW652" s="103"/>
      <c r="BX652" s="103"/>
      <c r="BY652" s="103"/>
    </row>
    <row r="653" spans="1:77" ht="16.5" hidden="1" customHeight="1" x14ac:dyDescent="0.25">
      <c r="A653" s="489"/>
      <c r="B653" s="489"/>
      <c r="C653" s="489"/>
      <c r="D653" s="489"/>
      <c r="E653" s="489"/>
      <c r="F653" s="489"/>
      <c r="G653" s="489"/>
      <c r="H653" s="489"/>
      <c r="I653" s="489"/>
      <c r="J653" s="489"/>
      <c r="K653" s="489"/>
      <c r="L653" s="489"/>
      <c r="M653" s="489"/>
      <c r="N653" s="489"/>
      <c r="O653" s="489"/>
      <c r="P653" s="489"/>
      <c r="Q653" s="489"/>
      <c r="R653" s="489"/>
      <c r="S653" s="489"/>
      <c r="T653" s="489"/>
      <c r="U653" s="489"/>
      <c r="V653" s="103"/>
      <c r="W653" s="529"/>
      <c r="X653" s="525"/>
      <c r="Y653" s="103"/>
      <c r="AE653" s="124"/>
      <c r="AF653" s="124"/>
      <c r="AG653" s="124"/>
      <c r="AH653" s="124"/>
      <c r="AI653" s="124"/>
      <c r="AJ653" s="124"/>
      <c r="AK653" s="145"/>
      <c r="AL653" s="145"/>
      <c r="AM653" s="145"/>
      <c r="AN653" s="103"/>
      <c r="AO653" s="103"/>
      <c r="AP653" s="103"/>
      <c r="AQ653" s="103"/>
      <c r="AR653" s="116"/>
      <c r="AS653" s="116"/>
      <c r="AT653" s="325"/>
      <c r="AU653" s="290"/>
      <c r="AV653" s="116"/>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c r="BQ653" s="103"/>
      <c r="BR653" s="103"/>
      <c r="BS653" s="103"/>
      <c r="BT653" s="103"/>
      <c r="BU653" s="103"/>
      <c r="BV653" s="103"/>
      <c r="BW653" s="103"/>
      <c r="BX653" s="103"/>
      <c r="BY653" s="103"/>
    </row>
    <row r="654" spans="1:77" ht="16.5" hidden="1" customHeight="1" x14ac:dyDescent="0.25">
      <c r="A654" s="489"/>
      <c r="B654" s="489"/>
      <c r="C654" s="489"/>
      <c r="D654" s="489"/>
      <c r="E654" s="489"/>
      <c r="F654" s="489"/>
      <c r="G654" s="489"/>
      <c r="H654" s="489"/>
      <c r="I654" s="489"/>
      <c r="J654" s="489"/>
      <c r="K654" s="489"/>
      <c r="L654" s="489"/>
      <c r="M654" s="489"/>
      <c r="N654" s="489"/>
      <c r="O654" s="489"/>
      <c r="P654" s="489"/>
      <c r="Q654" s="489"/>
      <c r="R654" s="489"/>
      <c r="S654" s="489"/>
      <c r="T654" s="489"/>
      <c r="U654" s="489"/>
      <c r="V654" s="103"/>
      <c r="W654" s="529"/>
      <c r="X654" s="525"/>
      <c r="Y654" s="103"/>
      <c r="AE654" s="124"/>
      <c r="AF654" s="124"/>
      <c r="AG654" s="124"/>
      <c r="AH654" s="124"/>
      <c r="AI654" s="124"/>
      <c r="AJ654" s="124"/>
      <c r="AK654" s="145"/>
      <c r="AL654" s="145"/>
      <c r="AM654" s="145"/>
      <c r="AN654" s="103"/>
      <c r="AO654" s="103"/>
      <c r="AP654" s="103"/>
      <c r="AQ654" s="103"/>
      <c r="AR654" s="116"/>
      <c r="AS654" s="116"/>
      <c r="AT654" s="325"/>
      <c r="AU654" s="290"/>
      <c r="AV654" s="116"/>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c r="BQ654" s="103"/>
      <c r="BR654" s="103"/>
      <c r="BS654" s="103"/>
      <c r="BT654" s="103"/>
      <c r="BU654" s="103"/>
      <c r="BV654" s="103"/>
      <c r="BW654" s="103"/>
      <c r="BX654" s="103"/>
      <c r="BY654" s="103"/>
    </row>
    <row r="655" spans="1:77" ht="16.5" hidden="1" customHeight="1" x14ac:dyDescent="0.25">
      <c r="A655" s="489"/>
      <c r="B655" s="489"/>
      <c r="C655" s="489"/>
      <c r="D655" s="489"/>
      <c r="E655" s="489"/>
      <c r="F655" s="489"/>
      <c r="G655" s="489"/>
      <c r="H655" s="489"/>
      <c r="I655" s="489"/>
      <c r="J655" s="489"/>
      <c r="K655" s="489"/>
      <c r="L655" s="489"/>
      <c r="M655" s="489"/>
      <c r="N655" s="489"/>
      <c r="O655" s="489"/>
      <c r="P655" s="489"/>
      <c r="Q655" s="489"/>
      <c r="R655" s="489"/>
      <c r="S655" s="489"/>
      <c r="T655" s="489"/>
      <c r="U655" s="489"/>
      <c r="V655" s="103"/>
      <c r="W655" s="529"/>
      <c r="X655" s="525"/>
      <c r="Y655" s="103"/>
      <c r="AE655" s="124"/>
      <c r="AF655" s="124"/>
      <c r="AG655" s="124"/>
      <c r="AH655" s="124"/>
      <c r="AI655" s="124"/>
      <c r="AJ655" s="124"/>
      <c r="AK655" s="145"/>
      <c r="AL655" s="145"/>
      <c r="AM655" s="145"/>
      <c r="AN655" s="103"/>
      <c r="AO655" s="103"/>
      <c r="AP655" s="103"/>
      <c r="AQ655" s="103"/>
      <c r="AR655" s="116"/>
      <c r="AS655" s="116"/>
      <c r="AT655" s="325"/>
      <c r="AU655" s="290"/>
      <c r="AV655" s="116"/>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c r="BQ655" s="103"/>
      <c r="BR655" s="103"/>
      <c r="BS655" s="103"/>
      <c r="BT655" s="103"/>
      <c r="BU655" s="103"/>
      <c r="BV655" s="103"/>
      <c r="BW655" s="103"/>
      <c r="BX655" s="103"/>
      <c r="BY655" s="103"/>
    </row>
    <row r="656" spans="1:77" ht="16.5" hidden="1" customHeight="1" thickBot="1" x14ac:dyDescent="0.3">
      <c r="A656" s="490"/>
      <c r="B656" s="490"/>
      <c r="C656" s="490"/>
      <c r="D656" s="490"/>
      <c r="E656" s="490"/>
      <c r="F656" s="490"/>
      <c r="G656" s="490"/>
      <c r="H656" s="490"/>
      <c r="I656" s="490"/>
      <c r="J656" s="490"/>
      <c r="K656" s="490"/>
      <c r="L656" s="490"/>
      <c r="M656" s="490"/>
      <c r="N656" s="490"/>
      <c r="O656" s="490"/>
      <c r="P656" s="490"/>
      <c r="Q656" s="490"/>
      <c r="R656" s="490"/>
      <c r="S656" s="490"/>
      <c r="T656" s="490"/>
      <c r="U656" s="490"/>
      <c r="V656" s="103"/>
      <c r="W656" s="530"/>
      <c r="X656" s="526"/>
      <c r="Y656" s="103"/>
      <c r="AE656" s="124"/>
      <c r="AF656" s="124"/>
      <c r="AG656" s="124"/>
      <c r="AH656" s="124"/>
      <c r="AI656" s="124"/>
      <c r="AJ656" s="124"/>
      <c r="AK656" s="145"/>
      <c r="AL656" s="145"/>
      <c r="AM656" s="145"/>
      <c r="AN656" s="103"/>
      <c r="AO656" s="103"/>
      <c r="AP656" s="103"/>
      <c r="AQ656" s="103"/>
      <c r="AR656" s="116"/>
      <c r="AS656" s="116"/>
      <c r="AT656" s="325"/>
      <c r="AU656" s="290"/>
      <c r="AV656" s="116"/>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c r="BQ656" s="103"/>
      <c r="BR656" s="103"/>
      <c r="BS656" s="103"/>
      <c r="BT656" s="103"/>
      <c r="BU656" s="103"/>
      <c r="BV656" s="103"/>
      <c r="BW656" s="103"/>
      <c r="BX656" s="103"/>
      <c r="BY656" s="103"/>
    </row>
    <row r="657" spans="1:77" ht="16.5" hidden="1" customHeight="1" x14ac:dyDescent="0.25">
      <c r="A657" s="629">
        <v>45</v>
      </c>
      <c r="B657" s="629" t="str">
        <f>IF(Matriz_de_Riesgos!N172="Corrupción_O_LA_FT",Matriz_de_Riesgos!I172,IF(Matriz_de_Riesgos!N172="Gestión","No valorar",""))</f>
        <v/>
      </c>
      <c r="C657" s="629"/>
      <c r="D657" s="629"/>
      <c r="E657" s="629"/>
      <c r="F657" s="629"/>
      <c r="G657" s="629"/>
      <c r="H657" s="629"/>
      <c r="I657" s="629"/>
      <c r="J657" s="629"/>
      <c r="K657" s="629"/>
      <c r="L657" s="629"/>
      <c r="M657" s="629"/>
      <c r="N657" s="629"/>
      <c r="O657" s="629"/>
      <c r="P657" s="629"/>
      <c r="Q657" s="629"/>
      <c r="R657" s="629"/>
      <c r="S657" s="629"/>
      <c r="T657" s="629"/>
      <c r="U657" s="629"/>
      <c r="V657" s="103"/>
      <c r="W657" s="630">
        <f>COUNTIF(C657:U657,"SI")</f>
        <v>0</v>
      </c>
      <c r="X657" s="463" t="str">
        <f>IF(OR(R657="SI",W657&gt;11),"CATASTRÓFICO",IF(W657&gt;5,"MAYOR",IF(W657&gt;0,"MODERADO","")))</f>
        <v/>
      </c>
      <c r="Y657" s="103"/>
      <c r="AE657" s="124"/>
      <c r="AF657" s="124"/>
      <c r="AG657" s="124"/>
      <c r="AH657" s="124"/>
      <c r="AI657" s="124"/>
      <c r="AJ657" s="124"/>
      <c r="AK657" s="145"/>
      <c r="AL657" s="145"/>
      <c r="AM657" s="145"/>
      <c r="AN657" s="103"/>
      <c r="AO657" s="103"/>
      <c r="AP657" s="103"/>
      <c r="AQ657" s="103"/>
      <c r="AR657" s="116"/>
      <c r="AS657" s="116"/>
      <c r="AT657" s="325"/>
      <c r="AU657" s="290"/>
      <c r="AV657" s="116"/>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c r="BQ657" s="103"/>
      <c r="BR657" s="103"/>
      <c r="BS657" s="103"/>
      <c r="BT657" s="103"/>
      <c r="BU657" s="103"/>
      <c r="BV657" s="103"/>
      <c r="BW657" s="103"/>
      <c r="BX657" s="103"/>
      <c r="BY657" s="103"/>
    </row>
    <row r="658" spans="1:77" ht="16.5" hidden="1" customHeight="1" x14ac:dyDescent="0.25">
      <c r="A658" s="489"/>
      <c r="B658" s="489"/>
      <c r="C658" s="489"/>
      <c r="D658" s="489"/>
      <c r="E658" s="489"/>
      <c r="F658" s="489"/>
      <c r="G658" s="489"/>
      <c r="H658" s="489"/>
      <c r="I658" s="489"/>
      <c r="J658" s="489"/>
      <c r="K658" s="489"/>
      <c r="L658" s="489"/>
      <c r="M658" s="489"/>
      <c r="N658" s="489"/>
      <c r="O658" s="489"/>
      <c r="P658" s="489"/>
      <c r="Q658" s="489"/>
      <c r="R658" s="489"/>
      <c r="S658" s="489"/>
      <c r="T658" s="489"/>
      <c r="U658" s="489"/>
      <c r="V658" s="103"/>
      <c r="W658" s="529"/>
      <c r="X658" s="525"/>
      <c r="Y658" s="103"/>
      <c r="AE658" s="124"/>
      <c r="AF658" s="124"/>
      <c r="AG658" s="124"/>
      <c r="AH658" s="124"/>
      <c r="AI658" s="124"/>
      <c r="AJ658" s="124"/>
      <c r="AK658" s="145"/>
      <c r="AL658" s="145"/>
      <c r="AM658" s="145"/>
      <c r="AN658" s="103"/>
      <c r="AO658" s="103"/>
      <c r="AP658" s="103"/>
      <c r="AQ658" s="103"/>
      <c r="AR658" s="116"/>
      <c r="AS658" s="116"/>
      <c r="AT658" s="325"/>
      <c r="AU658" s="290"/>
      <c r="AV658" s="116"/>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c r="BQ658" s="103"/>
      <c r="BR658" s="103"/>
      <c r="BS658" s="103"/>
      <c r="BT658" s="103"/>
      <c r="BU658" s="103"/>
      <c r="BV658" s="103"/>
      <c r="BW658" s="103"/>
      <c r="BX658" s="103"/>
      <c r="BY658" s="103"/>
    </row>
    <row r="659" spans="1:77" ht="16.5" hidden="1" customHeight="1" x14ac:dyDescent="0.25">
      <c r="A659" s="489"/>
      <c r="B659" s="489"/>
      <c r="C659" s="489"/>
      <c r="D659" s="489"/>
      <c r="E659" s="489"/>
      <c r="F659" s="489"/>
      <c r="G659" s="489"/>
      <c r="H659" s="489"/>
      <c r="I659" s="489"/>
      <c r="J659" s="489"/>
      <c r="K659" s="489"/>
      <c r="L659" s="489"/>
      <c r="M659" s="489"/>
      <c r="N659" s="489"/>
      <c r="O659" s="489"/>
      <c r="P659" s="489"/>
      <c r="Q659" s="489"/>
      <c r="R659" s="489"/>
      <c r="S659" s="489"/>
      <c r="T659" s="489"/>
      <c r="U659" s="489"/>
      <c r="V659" s="103"/>
      <c r="W659" s="529"/>
      <c r="X659" s="525"/>
      <c r="Y659" s="103"/>
      <c r="AE659" s="124"/>
      <c r="AF659" s="124"/>
      <c r="AG659" s="124"/>
      <c r="AH659" s="124"/>
      <c r="AI659" s="124"/>
      <c r="AJ659" s="124"/>
      <c r="AK659" s="145"/>
      <c r="AL659" s="145"/>
      <c r="AM659" s="145"/>
      <c r="AN659" s="103"/>
      <c r="AO659" s="103"/>
      <c r="AP659" s="103"/>
      <c r="AQ659" s="103"/>
      <c r="AR659" s="116"/>
      <c r="AS659" s="116"/>
      <c r="AT659" s="325"/>
      <c r="AU659" s="290"/>
      <c r="AV659" s="116"/>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c r="BQ659" s="103"/>
      <c r="BR659" s="103"/>
      <c r="BS659" s="103"/>
      <c r="BT659" s="103"/>
      <c r="BU659" s="103"/>
      <c r="BV659" s="103"/>
      <c r="BW659" s="103"/>
      <c r="BX659" s="103"/>
      <c r="BY659" s="103"/>
    </row>
    <row r="660" spans="1:77" ht="16.5" hidden="1" customHeight="1" x14ac:dyDescent="0.25">
      <c r="A660" s="489"/>
      <c r="B660" s="489"/>
      <c r="C660" s="489"/>
      <c r="D660" s="489"/>
      <c r="E660" s="489"/>
      <c r="F660" s="489"/>
      <c r="G660" s="489"/>
      <c r="H660" s="489"/>
      <c r="I660" s="489"/>
      <c r="J660" s="489"/>
      <c r="K660" s="489"/>
      <c r="L660" s="489"/>
      <c r="M660" s="489"/>
      <c r="N660" s="489"/>
      <c r="O660" s="489"/>
      <c r="P660" s="489"/>
      <c r="Q660" s="489"/>
      <c r="R660" s="489"/>
      <c r="S660" s="489"/>
      <c r="T660" s="489"/>
      <c r="U660" s="489"/>
      <c r="V660" s="103"/>
      <c r="W660" s="529"/>
      <c r="X660" s="525"/>
      <c r="Y660" s="103"/>
      <c r="AE660" s="124"/>
      <c r="AF660" s="124"/>
      <c r="AG660" s="124"/>
      <c r="AH660" s="124"/>
      <c r="AI660" s="124"/>
      <c r="AJ660" s="124"/>
      <c r="AK660" s="145"/>
      <c r="AL660" s="145"/>
      <c r="AM660" s="145"/>
      <c r="AN660" s="103"/>
      <c r="AO660" s="103"/>
      <c r="AP660" s="103"/>
      <c r="AQ660" s="103"/>
      <c r="AR660" s="116"/>
      <c r="AS660" s="116"/>
      <c r="AT660" s="325"/>
      <c r="AU660" s="290"/>
      <c r="AV660" s="116"/>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c r="BQ660" s="103"/>
      <c r="BR660" s="103"/>
      <c r="BS660" s="103"/>
      <c r="BT660" s="103"/>
      <c r="BU660" s="103"/>
      <c r="BV660" s="103"/>
      <c r="BW660" s="103"/>
      <c r="BX660" s="103"/>
      <c r="BY660" s="103"/>
    </row>
    <row r="661" spans="1:77" ht="16.5" hidden="1" customHeight="1" thickBot="1" x14ac:dyDescent="0.3">
      <c r="A661" s="490"/>
      <c r="B661" s="490"/>
      <c r="C661" s="490"/>
      <c r="D661" s="490"/>
      <c r="E661" s="490"/>
      <c r="F661" s="490"/>
      <c r="G661" s="490"/>
      <c r="H661" s="490"/>
      <c r="I661" s="490"/>
      <c r="J661" s="490"/>
      <c r="K661" s="490"/>
      <c r="L661" s="490"/>
      <c r="M661" s="490"/>
      <c r="N661" s="490"/>
      <c r="O661" s="490"/>
      <c r="P661" s="490"/>
      <c r="Q661" s="490"/>
      <c r="R661" s="490"/>
      <c r="S661" s="490"/>
      <c r="T661" s="490"/>
      <c r="U661" s="490"/>
      <c r="V661" s="103"/>
      <c r="W661" s="530"/>
      <c r="X661" s="526"/>
      <c r="Y661" s="103"/>
      <c r="AE661" s="124"/>
      <c r="AF661" s="124"/>
      <c r="AG661" s="124"/>
      <c r="AH661" s="124"/>
      <c r="AI661" s="124"/>
      <c r="AJ661" s="124"/>
      <c r="AK661" s="145"/>
      <c r="AL661" s="145"/>
      <c r="AM661" s="145"/>
      <c r="AN661" s="103"/>
      <c r="AO661" s="103"/>
      <c r="AP661" s="103"/>
      <c r="AQ661" s="103"/>
      <c r="AR661" s="116"/>
      <c r="AS661" s="116"/>
      <c r="AT661" s="325"/>
      <c r="AU661" s="290"/>
      <c r="AV661" s="116"/>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c r="BQ661" s="103"/>
      <c r="BR661" s="103"/>
      <c r="BS661" s="103"/>
      <c r="BT661" s="103"/>
      <c r="BU661" s="103"/>
      <c r="BV661" s="103"/>
      <c r="BW661" s="103"/>
      <c r="BX661" s="103"/>
      <c r="BY661" s="103"/>
    </row>
    <row r="662" spans="1:77" ht="16.5" hidden="1" customHeight="1" x14ac:dyDescent="0.25">
      <c r="A662" s="629">
        <v>46</v>
      </c>
      <c r="B662" s="629" t="str">
        <f>IF(Matriz_de_Riesgos!N177="Corrupción_O_LA_FT",Matriz_de_Riesgos!I177,IF(Matriz_de_Riesgos!N177="Gestión","No valorar",""))</f>
        <v/>
      </c>
      <c r="C662" s="629"/>
      <c r="D662" s="629"/>
      <c r="E662" s="629"/>
      <c r="F662" s="629"/>
      <c r="G662" s="629"/>
      <c r="H662" s="629"/>
      <c r="I662" s="629"/>
      <c r="J662" s="629"/>
      <c r="K662" s="629"/>
      <c r="L662" s="629"/>
      <c r="M662" s="629"/>
      <c r="N662" s="629"/>
      <c r="O662" s="629"/>
      <c r="P662" s="629"/>
      <c r="Q662" s="629"/>
      <c r="R662" s="629"/>
      <c r="S662" s="629"/>
      <c r="T662" s="629"/>
      <c r="U662" s="629"/>
      <c r="V662" s="103"/>
      <c r="W662" s="630">
        <f>COUNTIF(C662:U662,"SI")</f>
        <v>0</v>
      </c>
      <c r="X662" s="463" t="str">
        <f>IF(OR(R662="SI",W662&gt;11),"CATASTRÓFICO",IF(W662&gt;5,"MAYOR",IF(W662&gt;0,"MODERADO","")))</f>
        <v/>
      </c>
      <c r="Y662" s="103"/>
      <c r="AE662" s="124"/>
      <c r="AF662" s="124"/>
      <c r="AG662" s="124"/>
      <c r="AH662" s="124"/>
      <c r="AI662" s="124"/>
      <c r="AJ662" s="124"/>
      <c r="AK662" s="145"/>
      <c r="AL662" s="145"/>
      <c r="AM662" s="145"/>
      <c r="AN662" s="103"/>
      <c r="AO662" s="103"/>
      <c r="AP662" s="103"/>
      <c r="AQ662" s="103"/>
      <c r="AR662" s="116"/>
      <c r="AS662" s="116"/>
      <c r="AT662" s="325"/>
      <c r="AU662" s="290"/>
      <c r="AV662" s="116"/>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103"/>
      <c r="BU662" s="103"/>
      <c r="BV662" s="103"/>
      <c r="BW662" s="103"/>
      <c r="BX662" s="103"/>
      <c r="BY662" s="103"/>
    </row>
    <row r="663" spans="1:77" ht="16.5" hidden="1" customHeight="1" x14ac:dyDescent="0.25">
      <c r="A663" s="489"/>
      <c r="B663" s="489"/>
      <c r="C663" s="489"/>
      <c r="D663" s="489"/>
      <c r="E663" s="489"/>
      <c r="F663" s="489"/>
      <c r="G663" s="489"/>
      <c r="H663" s="489"/>
      <c r="I663" s="489"/>
      <c r="J663" s="489"/>
      <c r="K663" s="489"/>
      <c r="L663" s="489"/>
      <c r="M663" s="489"/>
      <c r="N663" s="489"/>
      <c r="O663" s="489"/>
      <c r="P663" s="489"/>
      <c r="Q663" s="489"/>
      <c r="R663" s="489"/>
      <c r="S663" s="489"/>
      <c r="T663" s="489"/>
      <c r="U663" s="489"/>
      <c r="V663" s="103"/>
      <c r="W663" s="529"/>
      <c r="X663" s="525"/>
      <c r="Y663" s="103"/>
      <c r="AE663" s="124"/>
      <c r="AF663" s="124"/>
      <c r="AG663" s="124"/>
      <c r="AH663" s="124"/>
      <c r="AI663" s="124"/>
      <c r="AJ663" s="124"/>
      <c r="AK663" s="145"/>
      <c r="AL663" s="145"/>
      <c r="AM663" s="145"/>
      <c r="AN663" s="103"/>
      <c r="AO663" s="103"/>
      <c r="AP663" s="103"/>
      <c r="AQ663" s="103"/>
      <c r="AR663" s="116"/>
      <c r="AS663" s="116"/>
      <c r="AT663" s="325"/>
      <c r="AU663" s="290"/>
      <c r="AV663" s="116"/>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103"/>
      <c r="BU663" s="103"/>
      <c r="BV663" s="103"/>
      <c r="BW663" s="103"/>
      <c r="BX663" s="103"/>
      <c r="BY663" s="103"/>
    </row>
    <row r="664" spans="1:77" ht="16.5" hidden="1" customHeight="1" x14ac:dyDescent="0.25">
      <c r="A664" s="489"/>
      <c r="B664" s="489"/>
      <c r="C664" s="489"/>
      <c r="D664" s="489"/>
      <c r="E664" s="489"/>
      <c r="F664" s="489"/>
      <c r="G664" s="489"/>
      <c r="H664" s="489"/>
      <c r="I664" s="489"/>
      <c r="J664" s="489"/>
      <c r="K664" s="489"/>
      <c r="L664" s="489"/>
      <c r="M664" s="489"/>
      <c r="N664" s="489"/>
      <c r="O664" s="489"/>
      <c r="P664" s="489"/>
      <c r="Q664" s="489"/>
      <c r="R664" s="489"/>
      <c r="S664" s="489"/>
      <c r="T664" s="489"/>
      <c r="U664" s="489"/>
      <c r="V664" s="103"/>
      <c r="W664" s="529"/>
      <c r="X664" s="525"/>
      <c r="Y664" s="103"/>
      <c r="AE664" s="124"/>
      <c r="AF664" s="124"/>
      <c r="AG664" s="124"/>
      <c r="AH664" s="124"/>
      <c r="AI664" s="124"/>
      <c r="AJ664" s="124"/>
      <c r="AK664" s="145"/>
      <c r="AL664" s="145"/>
      <c r="AM664" s="145"/>
      <c r="AN664" s="103"/>
      <c r="AO664" s="103"/>
      <c r="AP664" s="103"/>
      <c r="AQ664" s="103"/>
      <c r="AR664" s="116"/>
      <c r="AS664" s="116"/>
      <c r="AT664" s="325"/>
      <c r="AU664" s="290"/>
      <c r="AV664" s="116"/>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row>
    <row r="665" spans="1:77" ht="16.5" hidden="1" customHeight="1" x14ac:dyDescent="0.25">
      <c r="A665" s="489"/>
      <c r="B665" s="489"/>
      <c r="C665" s="489"/>
      <c r="D665" s="489"/>
      <c r="E665" s="489"/>
      <c r="F665" s="489"/>
      <c r="G665" s="489"/>
      <c r="H665" s="489"/>
      <c r="I665" s="489"/>
      <c r="J665" s="489"/>
      <c r="K665" s="489"/>
      <c r="L665" s="489"/>
      <c r="M665" s="489"/>
      <c r="N665" s="489"/>
      <c r="O665" s="489"/>
      <c r="P665" s="489"/>
      <c r="Q665" s="489"/>
      <c r="R665" s="489"/>
      <c r="S665" s="489"/>
      <c r="T665" s="489"/>
      <c r="U665" s="489"/>
      <c r="V665" s="103"/>
      <c r="W665" s="529"/>
      <c r="X665" s="525"/>
      <c r="Y665" s="103"/>
      <c r="AE665" s="124"/>
      <c r="AF665" s="124"/>
      <c r="AG665" s="124"/>
      <c r="AH665" s="124"/>
      <c r="AI665" s="124"/>
      <c r="AJ665" s="124"/>
      <c r="AK665" s="145"/>
      <c r="AL665" s="145"/>
      <c r="AM665" s="145"/>
      <c r="AN665" s="103"/>
      <c r="AO665" s="103"/>
      <c r="AP665" s="103"/>
      <c r="AQ665" s="103"/>
      <c r="AR665" s="116"/>
      <c r="AS665" s="116"/>
      <c r="AT665" s="325"/>
      <c r="AU665" s="290"/>
      <c r="AV665" s="116"/>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c r="BQ665" s="103"/>
      <c r="BR665" s="103"/>
      <c r="BS665" s="103"/>
      <c r="BT665" s="103"/>
      <c r="BU665" s="103"/>
      <c r="BV665" s="103"/>
      <c r="BW665" s="103"/>
      <c r="BX665" s="103"/>
      <c r="BY665" s="103"/>
    </row>
    <row r="666" spans="1:77" ht="16.5" hidden="1" customHeight="1" thickBot="1" x14ac:dyDescent="0.3">
      <c r="A666" s="490"/>
      <c r="B666" s="490"/>
      <c r="C666" s="490"/>
      <c r="D666" s="490"/>
      <c r="E666" s="490"/>
      <c r="F666" s="490"/>
      <c r="G666" s="490"/>
      <c r="H666" s="490"/>
      <c r="I666" s="490"/>
      <c r="J666" s="490"/>
      <c r="K666" s="490"/>
      <c r="L666" s="490"/>
      <c r="M666" s="490"/>
      <c r="N666" s="490"/>
      <c r="O666" s="490"/>
      <c r="P666" s="490"/>
      <c r="Q666" s="490"/>
      <c r="R666" s="490"/>
      <c r="S666" s="490"/>
      <c r="T666" s="490"/>
      <c r="U666" s="490"/>
      <c r="V666" s="103"/>
      <c r="W666" s="530"/>
      <c r="X666" s="526"/>
      <c r="Y666" s="103"/>
      <c r="AE666" s="124"/>
      <c r="AF666" s="124"/>
      <c r="AG666" s="124"/>
      <c r="AH666" s="124"/>
      <c r="AI666" s="124"/>
      <c r="AJ666" s="124"/>
      <c r="AK666" s="145"/>
      <c r="AL666" s="145"/>
      <c r="AM666" s="145"/>
      <c r="AN666" s="103"/>
      <c r="AO666" s="103"/>
      <c r="AP666" s="103"/>
      <c r="AQ666" s="103"/>
      <c r="AR666" s="116"/>
      <c r="AS666" s="116"/>
      <c r="AT666" s="325"/>
      <c r="AU666" s="290"/>
      <c r="AV666" s="116"/>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c r="BQ666" s="103"/>
      <c r="BR666" s="103"/>
      <c r="BS666" s="103"/>
      <c r="BT666" s="103"/>
      <c r="BU666" s="103"/>
      <c r="BV666" s="103"/>
      <c r="BW666" s="103"/>
      <c r="BX666" s="103"/>
      <c r="BY666" s="103"/>
    </row>
    <row r="667" spans="1:77" ht="16.5" hidden="1" customHeight="1" x14ac:dyDescent="0.25">
      <c r="A667" s="629">
        <v>47</v>
      </c>
      <c r="B667" s="629" t="str">
        <f>IF(Matriz_de_Riesgos!N182="Corrupción_O_LA_FT",Matriz_de_Riesgos!I182,IF(Matriz_de_Riesgos!N182="Gestión","No valorar",""))</f>
        <v/>
      </c>
      <c r="C667" s="629"/>
      <c r="D667" s="629"/>
      <c r="E667" s="629"/>
      <c r="F667" s="629"/>
      <c r="G667" s="629"/>
      <c r="H667" s="629"/>
      <c r="I667" s="629"/>
      <c r="J667" s="629"/>
      <c r="K667" s="629"/>
      <c r="L667" s="629"/>
      <c r="M667" s="629"/>
      <c r="N667" s="629"/>
      <c r="O667" s="629"/>
      <c r="P667" s="629"/>
      <c r="Q667" s="629"/>
      <c r="R667" s="629"/>
      <c r="S667" s="629"/>
      <c r="T667" s="629"/>
      <c r="U667" s="629"/>
      <c r="V667" s="103"/>
      <c r="W667" s="630">
        <f>COUNTIF(C667:U667,"SI")</f>
        <v>0</v>
      </c>
      <c r="X667" s="463" t="str">
        <f>IF(OR(R667="SI",W667&gt;11),"CATASTRÓFICO",IF(W667&gt;5,"MAYOR",IF(W667&gt;0,"MODERADO","")))</f>
        <v/>
      </c>
      <c r="Y667" s="103"/>
      <c r="AE667" s="124"/>
      <c r="AF667" s="124"/>
      <c r="AG667" s="124"/>
      <c r="AH667" s="124"/>
      <c r="AI667" s="124"/>
      <c r="AJ667" s="124"/>
      <c r="AK667" s="145"/>
      <c r="AL667" s="145"/>
      <c r="AM667" s="145"/>
      <c r="AN667" s="103"/>
      <c r="AO667" s="103"/>
      <c r="AP667" s="103"/>
      <c r="AQ667" s="103"/>
      <c r="AR667" s="116"/>
      <c r="AS667" s="116"/>
      <c r="AT667" s="325"/>
      <c r="AU667" s="290"/>
      <c r="AV667" s="116"/>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c r="BQ667" s="103"/>
      <c r="BR667" s="103"/>
      <c r="BS667" s="103"/>
      <c r="BT667" s="103"/>
      <c r="BU667" s="103"/>
      <c r="BV667" s="103"/>
      <c r="BW667" s="103"/>
      <c r="BX667" s="103"/>
      <c r="BY667" s="103"/>
    </row>
    <row r="668" spans="1:77" ht="16.5" hidden="1" customHeight="1" x14ac:dyDescent="0.25">
      <c r="A668" s="489"/>
      <c r="B668" s="489"/>
      <c r="C668" s="489"/>
      <c r="D668" s="489"/>
      <c r="E668" s="489"/>
      <c r="F668" s="489"/>
      <c r="G668" s="489"/>
      <c r="H668" s="489"/>
      <c r="I668" s="489"/>
      <c r="J668" s="489"/>
      <c r="K668" s="489"/>
      <c r="L668" s="489"/>
      <c r="M668" s="489"/>
      <c r="N668" s="489"/>
      <c r="O668" s="489"/>
      <c r="P668" s="489"/>
      <c r="Q668" s="489"/>
      <c r="R668" s="489"/>
      <c r="S668" s="489"/>
      <c r="T668" s="489"/>
      <c r="U668" s="489"/>
      <c r="V668" s="103"/>
      <c r="W668" s="529"/>
      <c r="X668" s="525"/>
      <c r="Y668" s="103"/>
      <c r="AE668" s="124"/>
      <c r="AF668" s="124"/>
      <c r="AG668" s="124"/>
      <c r="AH668" s="124"/>
      <c r="AI668" s="124"/>
      <c r="AJ668" s="124"/>
      <c r="AK668" s="145"/>
      <c r="AL668" s="145"/>
      <c r="AM668" s="145"/>
      <c r="AN668" s="103"/>
      <c r="AO668" s="103"/>
      <c r="AP668" s="103"/>
      <c r="AQ668" s="103"/>
      <c r="AR668" s="116"/>
      <c r="AS668" s="116"/>
      <c r="AT668" s="325"/>
      <c r="AU668" s="290"/>
      <c r="AV668" s="116"/>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c r="BQ668" s="103"/>
      <c r="BR668" s="103"/>
      <c r="BS668" s="103"/>
      <c r="BT668" s="103"/>
      <c r="BU668" s="103"/>
      <c r="BV668" s="103"/>
      <c r="BW668" s="103"/>
      <c r="BX668" s="103"/>
      <c r="BY668" s="103"/>
    </row>
    <row r="669" spans="1:77" ht="16.5" hidden="1" customHeight="1" x14ac:dyDescent="0.25">
      <c r="A669" s="489"/>
      <c r="B669" s="489"/>
      <c r="C669" s="489"/>
      <c r="D669" s="489"/>
      <c r="E669" s="489"/>
      <c r="F669" s="489"/>
      <c r="G669" s="489"/>
      <c r="H669" s="489"/>
      <c r="I669" s="489"/>
      <c r="J669" s="489"/>
      <c r="K669" s="489"/>
      <c r="L669" s="489"/>
      <c r="M669" s="489"/>
      <c r="N669" s="489"/>
      <c r="O669" s="489"/>
      <c r="P669" s="489"/>
      <c r="Q669" s="489"/>
      <c r="R669" s="489"/>
      <c r="S669" s="489"/>
      <c r="T669" s="489"/>
      <c r="U669" s="489"/>
      <c r="V669" s="103"/>
      <c r="W669" s="529"/>
      <c r="X669" s="525"/>
      <c r="Y669" s="103"/>
      <c r="AE669" s="124"/>
      <c r="AF669" s="124"/>
      <c r="AG669" s="124"/>
      <c r="AH669" s="124"/>
      <c r="AI669" s="124"/>
      <c r="AJ669" s="124"/>
      <c r="AK669" s="145"/>
      <c r="AL669" s="145"/>
      <c r="AM669" s="145"/>
      <c r="AN669" s="103"/>
      <c r="AO669" s="103"/>
      <c r="AP669" s="103"/>
      <c r="AQ669" s="103"/>
      <c r="AR669" s="116"/>
      <c r="AS669" s="116"/>
      <c r="AT669" s="325"/>
      <c r="AU669" s="290"/>
      <c r="AV669" s="116"/>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c r="BQ669" s="103"/>
      <c r="BR669" s="103"/>
      <c r="BS669" s="103"/>
      <c r="BT669" s="103"/>
      <c r="BU669" s="103"/>
      <c r="BV669" s="103"/>
      <c r="BW669" s="103"/>
      <c r="BX669" s="103"/>
      <c r="BY669" s="103"/>
    </row>
    <row r="670" spans="1:77" ht="16.5" hidden="1" customHeight="1" x14ac:dyDescent="0.25">
      <c r="A670" s="489"/>
      <c r="B670" s="489"/>
      <c r="C670" s="489"/>
      <c r="D670" s="489"/>
      <c r="E670" s="489"/>
      <c r="F670" s="489"/>
      <c r="G670" s="489"/>
      <c r="H670" s="489"/>
      <c r="I670" s="489"/>
      <c r="J670" s="489"/>
      <c r="K670" s="489"/>
      <c r="L670" s="489"/>
      <c r="M670" s="489"/>
      <c r="N670" s="489"/>
      <c r="O670" s="489"/>
      <c r="P670" s="489"/>
      <c r="Q670" s="489"/>
      <c r="R670" s="489"/>
      <c r="S670" s="489"/>
      <c r="T670" s="489"/>
      <c r="U670" s="489"/>
      <c r="V670" s="103"/>
      <c r="W670" s="529"/>
      <c r="X670" s="525"/>
      <c r="Y670" s="103"/>
      <c r="AE670" s="124"/>
      <c r="AF670" s="124"/>
      <c r="AG670" s="124"/>
      <c r="AH670" s="124"/>
      <c r="AI670" s="124"/>
      <c r="AJ670" s="124"/>
      <c r="AK670" s="145"/>
      <c r="AL670" s="145"/>
      <c r="AM670" s="145"/>
      <c r="AN670" s="103"/>
      <c r="AO670" s="103"/>
      <c r="AP670" s="103"/>
      <c r="AQ670" s="103"/>
      <c r="AR670" s="116"/>
      <c r="AS670" s="116"/>
      <c r="AT670" s="325"/>
      <c r="AU670" s="290"/>
      <c r="AV670" s="116"/>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row>
    <row r="671" spans="1:77" ht="16.5" hidden="1" customHeight="1" thickBot="1" x14ac:dyDescent="0.3">
      <c r="A671" s="490"/>
      <c r="B671" s="490"/>
      <c r="C671" s="490"/>
      <c r="D671" s="490"/>
      <c r="E671" s="490"/>
      <c r="F671" s="490"/>
      <c r="G671" s="490"/>
      <c r="H671" s="490"/>
      <c r="I671" s="490"/>
      <c r="J671" s="490"/>
      <c r="K671" s="490"/>
      <c r="L671" s="490"/>
      <c r="M671" s="490"/>
      <c r="N671" s="490"/>
      <c r="O671" s="490"/>
      <c r="P671" s="490"/>
      <c r="Q671" s="490"/>
      <c r="R671" s="490"/>
      <c r="S671" s="490"/>
      <c r="T671" s="490"/>
      <c r="U671" s="490"/>
      <c r="V671" s="103"/>
      <c r="W671" s="530"/>
      <c r="X671" s="526"/>
      <c r="Y671" s="103"/>
      <c r="AE671" s="124"/>
      <c r="AF671" s="124"/>
      <c r="AG671" s="124"/>
      <c r="AH671" s="124"/>
      <c r="AI671" s="124"/>
      <c r="AJ671" s="124"/>
      <c r="AK671" s="145"/>
      <c r="AL671" s="145"/>
      <c r="AM671" s="145"/>
      <c r="AN671" s="103"/>
      <c r="AO671" s="103"/>
      <c r="AP671" s="103"/>
      <c r="AQ671" s="103"/>
      <c r="AR671" s="116"/>
      <c r="AS671" s="116"/>
      <c r="AT671" s="325"/>
      <c r="AU671" s="290"/>
      <c r="AV671" s="116"/>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c r="BQ671" s="103"/>
      <c r="BR671" s="103"/>
      <c r="BS671" s="103"/>
      <c r="BT671" s="103"/>
      <c r="BU671" s="103"/>
      <c r="BV671" s="103"/>
      <c r="BW671" s="103"/>
      <c r="BX671" s="103"/>
      <c r="BY671" s="103"/>
    </row>
    <row r="672" spans="1:77" ht="5.25" customHeight="1" x14ac:dyDescent="0.25"/>
    <row r="673" spans="2:5" ht="15" customHeight="1" x14ac:dyDescent="0.25"/>
    <row r="674" spans="2:5" ht="15" customHeight="1" x14ac:dyDescent="0.25"/>
    <row r="675" spans="2:5" ht="15" customHeight="1" x14ac:dyDescent="0.25">
      <c r="B675" s="126" t="s">
        <v>604</v>
      </c>
    </row>
    <row r="676" spans="2:5" ht="15" customHeight="1" x14ac:dyDescent="0.25">
      <c r="B676" s="127" t="s">
        <v>606</v>
      </c>
      <c r="C676" s="486" t="s">
        <v>607</v>
      </c>
      <c r="D676" s="487"/>
      <c r="E676" s="127" t="s">
        <v>608</v>
      </c>
    </row>
    <row r="677" spans="2:5" ht="52.5" customHeight="1" x14ac:dyDescent="0.25">
      <c r="B677" s="127" t="s">
        <v>605</v>
      </c>
      <c r="C677" s="484" t="s">
        <v>673</v>
      </c>
      <c r="D677" s="485"/>
      <c r="E677" s="132" t="s">
        <v>674</v>
      </c>
    </row>
    <row r="678" spans="2:5" ht="15" customHeight="1" x14ac:dyDescent="0.25"/>
    <row r="679" spans="2:5" ht="15" customHeight="1" x14ac:dyDescent="0.25"/>
    <row r="680" spans="2:5" ht="15" customHeight="1" x14ac:dyDescent="0.25"/>
    <row r="681" spans="2:5" ht="15" customHeight="1" x14ac:dyDescent="0.25"/>
    <row r="682" spans="2:5" ht="15" customHeight="1" x14ac:dyDescent="0.25"/>
    <row r="683" spans="2:5" ht="15" customHeight="1" x14ac:dyDescent="0.25"/>
    <row r="684" spans="2:5" ht="15" customHeight="1" x14ac:dyDescent="0.25"/>
    <row r="685" spans="2:5" ht="15" customHeight="1" x14ac:dyDescent="0.25"/>
    <row r="686" spans="2:5" ht="15" customHeight="1" x14ac:dyDescent="0.25"/>
    <row r="687" spans="2:5" ht="15" customHeight="1" x14ac:dyDescent="0.25"/>
    <row r="688" spans="2:5"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sheetData>
  <mergeCells count="3123">
    <mergeCell ref="A87:A91"/>
    <mergeCell ref="B87:B91"/>
    <mergeCell ref="C87:C91"/>
    <mergeCell ref="D87:D91"/>
    <mergeCell ref="G87:G91"/>
    <mergeCell ref="H87:H91"/>
    <mergeCell ref="I87:I91"/>
    <mergeCell ref="T87:T91"/>
    <mergeCell ref="U87:U91"/>
    <mergeCell ref="V87:V91"/>
    <mergeCell ref="W87:W91"/>
    <mergeCell ref="X87:X91"/>
    <mergeCell ref="Y87:Y91"/>
    <mergeCell ref="AN87:AN91"/>
    <mergeCell ref="AO87:AO91"/>
    <mergeCell ref="AP87:AP91"/>
    <mergeCell ref="J92:J96"/>
    <mergeCell ref="K92:K96"/>
    <mergeCell ref="L92:L96"/>
    <mergeCell ref="M92:M96"/>
    <mergeCell ref="N92:N96"/>
    <mergeCell ref="O92:O96"/>
    <mergeCell ref="P92:P96"/>
    <mergeCell ref="Q92:Q96"/>
    <mergeCell ref="R92:R96"/>
    <mergeCell ref="S92:S96"/>
    <mergeCell ref="AQ87:AQ91"/>
    <mergeCell ref="J87:J91"/>
    <mergeCell ref="K87:K91"/>
    <mergeCell ref="L87:L91"/>
    <mergeCell ref="M87:M91"/>
    <mergeCell ref="N87:N91"/>
    <mergeCell ref="O87:O91"/>
    <mergeCell ref="P87:P91"/>
    <mergeCell ref="Q87:Q91"/>
    <mergeCell ref="R87:R91"/>
    <mergeCell ref="S87:S91"/>
    <mergeCell ref="BC87:BC91"/>
    <mergeCell ref="BQ87:BQ91"/>
    <mergeCell ref="BU87:BU91"/>
    <mergeCell ref="BV87:BV91"/>
    <mergeCell ref="BW87:BW91"/>
    <mergeCell ref="AQ92:AQ96"/>
    <mergeCell ref="BC92:BC96"/>
    <mergeCell ref="BQ92:BQ96"/>
    <mergeCell ref="BU92:BU96"/>
    <mergeCell ref="BV92:BV96"/>
    <mergeCell ref="BW92:BW96"/>
    <mergeCell ref="BX87:BX91"/>
    <mergeCell ref="BY87:BY91"/>
    <mergeCell ref="BG87:BG91"/>
    <mergeCell ref="BH87:BH91"/>
    <mergeCell ref="BI87:BI91"/>
    <mergeCell ref="BJ87:BJ91"/>
    <mergeCell ref="BN87:BN91"/>
    <mergeCell ref="BO87:BO91"/>
    <mergeCell ref="BP87:BP91"/>
    <mergeCell ref="AR87:AR91"/>
    <mergeCell ref="AT87:AT91"/>
    <mergeCell ref="AU87:AU91"/>
    <mergeCell ref="AV87:AV91"/>
    <mergeCell ref="AZ87:AZ91"/>
    <mergeCell ref="BA87:BA91"/>
    <mergeCell ref="BB87:BB91"/>
    <mergeCell ref="A92:A96"/>
    <mergeCell ref="B92:B96"/>
    <mergeCell ref="C92:C96"/>
    <mergeCell ref="D92:D96"/>
    <mergeCell ref="G92:G96"/>
    <mergeCell ref="H92:H96"/>
    <mergeCell ref="I92:I96"/>
    <mergeCell ref="T92:T96"/>
    <mergeCell ref="U92:U96"/>
    <mergeCell ref="V92:V96"/>
    <mergeCell ref="W92:W96"/>
    <mergeCell ref="X92:X96"/>
    <mergeCell ref="Y92:Y96"/>
    <mergeCell ref="AN92:AN96"/>
    <mergeCell ref="AO92:AO96"/>
    <mergeCell ref="AP92:AP96"/>
    <mergeCell ref="BX92:BX96"/>
    <mergeCell ref="BY92:BY96"/>
    <mergeCell ref="BG92:BG96"/>
    <mergeCell ref="BH92:BH96"/>
    <mergeCell ref="BI92:BI96"/>
    <mergeCell ref="BJ92:BJ96"/>
    <mergeCell ref="BN92:BN96"/>
    <mergeCell ref="BO92:BO96"/>
    <mergeCell ref="BP92:BP96"/>
    <mergeCell ref="AR92:AR96"/>
    <mergeCell ref="AT92:AT96"/>
    <mergeCell ref="AU92:AU96"/>
    <mergeCell ref="AV92:AV96"/>
    <mergeCell ref="AZ92:AZ96"/>
    <mergeCell ref="BA92:BA96"/>
    <mergeCell ref="BB92:BB96"/>
    <mergeCell ref="BY97:BY101"/>
    <mergeCell ref="BG97:BG101"/>
    <mergeCell ref="BH97:BH101"/>
    <mergeCell ref="BI97:BI101"/>
    <mergeCell ref="BJ97:BJ101"/>
    <mergeCell ref="BN97:BN101"/>
    <mergeCell ref="BO97:BO101"/>
    <mergeCell ref="BP97:BP101"/>
    <mergeCell ref="BA97:BA101"/>
    <mergeCell ref="BB97:BB101"/>
    <mergeCell ref="BC97:BC101"/>
    <mergeCell ref="BQ97:BQ101"/>
    <mergeCell ref="BU97:BU101"/>
    <mergeCell ref="BV97:BV101"/>
    <mergeCell ref="BW97:BW101"/>
    <mergeCell ref="BX97:BX101"/>
    <mergeCell ref="A97:A101"/>
    <mergeCell ref="B97:B101"/>
    <mergeCell ref="C97:C101"/>
    <mergeCell ref="D97:D101"/>
    <mergeCell ref="G97:G101"/>
    <mergeCell ref="H97:H101"/>
    <mergeCell ref="I97:I101"/>
    <mergeCell ref="Y97:Y101"/>
    <mergeCell ref="AN97:AN101"/>
    <mergeCell ref="AO97:AO101"/>
    <mergeCell ref="AP97:AP101"/>
    <mergeCell ref="AQ97:AQ101"/>
    <mergeCell ref="AR97:AR101"/>
    <mergeCell ref="AT97:AT101"/>
    <mergeCell ref="AU97:AU101"/>
    <mergeCell ref="AV97:AV101"/>
    <mergeCell ref="AZ97:AZ101"/>
    <mergeCell ref="J97:J101"/>
    <mergeCell ref="K97:K101"/>
    <mergeCell ref="L97:L101"/>
    <mergeCell ref="M97:M101"/>
    <mergeCell ref="N97:N101"/>
    <mergeCell ref="O97:O101"/>
    <mergeCell ref="P97:P101"/>
    <mergeCell ref="Q97:Q101"/>
    <mergeCell ref="R97:R101"/>
    <mergeCell ref="S97:S101"/>
    <mergeCell ref="X97:X101"/>
    <mergeCell ref="T97:T101"/>
    <mergeCell ref="U97:U101"/>
    <mergeCell ref="V97:V101"/>
    <mergeCell ref="W97:W101"/>
    <mergeCell ref="AQ107:AQ111"/>
    <mergeCell ref="BC102:BC106"/>
    <mergeCell ref="AR107:AR111"/>
    <mergeCell ref="AT107:AT111"/>
    <mergeCell ref="AU107:AU111"/>
    <mergeCell ref="AV107:AV111"/>
    <mergeCell ref="AZ107:AZ111"/>
    <mergeCell ref="BA107:BA111"/>
    <mergeCell ref="BB107:BB111"/>
    <mergeCell ref="BC107:BC111"/>
    <mergeCell ref="A102:A106"/>
    <mergeCell ref="B102:B106"/>
    <mergeCell ref="C102:C106"/>
    <mergeCell ref="D102:D106"/>
    <mergeCell ref="G102:G106"/>
    <mergeCell ref="H102:H106"/>
    <mergeCell ref="I102:I106"/>
    <mergeCell ref="T102:T106"/>
    <mergeCell ref="U102:U106"/>
    <mergeCell ref="V102:V106"/>
    <mergeCell ref="W102:W106"/>
    <mergeCell ref="X102:X106"/>
    <mergeCell ref="Y102:Y106"/>
    <mergeCell ref="AN102:AN106"/>
    <mergeCell ref="AO102:AO106"/>
    <mergeCell ref="AP102:AP106"/>
    <mergeCell ref="AQ102:AQ106"/>
    <mergeCell ref="J102:J106"/>
    <mergeCell ref="K102:K106"/>
    <mergeCell ref="L102:L106"/>
    <mergeCell ref="M102:M106"/>
    <mergeCell ref="S102:S106"/>
    <mergeCell ref="A107:A111"/>
    <mergeCell ref="B107:B111"/>
    <mergeCell ref="C107:C111"/>
    <mergeCell ref="D107:D111"/>
    <mergeCell ref="G107:G111"/>
    <mergeCell ref="H107:H111"/>
    <mergeCell ref="I107:I111"/>
    <mergeCell ref="BQ102:BQ106"/>
    <mergeCell ref="BU102:BU106"/>
    <mergeCell ref="BV102:BV106"/>
    <mergeCell ref="BW102:BW106"/>
    <mergeCell ref="BX102:BX106"/>
    <mergeCell ref="BY102:BY106"/>
    <mergeCell ref="BG102:BG106"/>
    <mergeCell ref="BH102:BH106"/>
    <mergeCell ref="BI102:BI106"/>
    <mergeCell ref="BJ102:BJ106"/>
    <mergeCell ref="BN102:BN106"/>
    <mergeCell ref="BO102:BO106"/>
    <mergeCell ref="BP102:BP106"/>
    <mergeCell ref="AR102:AR106"/>
    <mergeCell ref="AT102:AT106"/>
    <mergeCell ref="AU102:AU106"/>
    <mergeCell ref="AV102:AV106"/>
    <mergeCell ref="AZ102:AZ106"/>
    <mergeCell ref="BA102:BA106"/>
    <mergeCell ref="BB102:BB106"/>
    <mergeCell ref="N102:N106"/>
    <mergeCell ref="O102:O106"/>
    <mergeCell ref="P102:P106"/>
    <mergeCell ref="Q102:Q106"/>
    <mergeCell ref="R102:R106"/>
    <mergeCell ref="J107:J111"/>
    <mergeCell ref="K107:K111"/>
    <mergeCell ref="L107:L111"/>
    <mergeCell ref="M107:M111"/>
    <mergeCell ref="N107:N111"/>
    <mergeCell ref="O107:O111"/>
    <mergeCell ref="P107:P111"/>
    <mergeCell ref="Q107:Q111"/>
    <mergeCell ref="R107:R111"/>
    <mergeCell ref="S107:S111"/>
    <mergeCell ref="BQ107:BQ111"/>
    <mergeCell ref="BU107:BU111"/>
    <mergeCell ref="BV107:BV111"/>
    <mergeCell ref="BW107:BW111"/>
    <mergeCell ref="BX107:BX111"/>
    <mergeCell ref="BY107:BY111"/>
    <mergeCell ref="BG107:BG111"/>
    <mergeCell ref="BH107:BH111"/>
    <mergeCell ref="BI107:BI111"/>
    <mergeCell ref="BJ107:BJ111"/>
    <mergeCell ref="BN107:BN111"/>
    <mergeCell ref="BO107:BO111"/>
    <mergeCell ref="BP107:BP111"/>
    <mergeCell ref="T107:T111"/>
    <mergeCell ref="U107:U111"/>
    <mergeCell ref="V107:V111"/>
    <mergeCell ref="W107:W111"/>
    <mergeCell ref="X107:X111"/>
    <mergeCell ref="Y107:Y111"/>
    <mergeCell ref="AN107:AN111"/>
    <mergeCell ref="AO107:AO111"/>
    <mergeCell ref="AP107:AP111"/>
    <mergeCell ref="A112:A116"/>
    <mergeCell ref="B112:B116"/>
    <mergeCell ref="C112:C116"/>
    <mergeCell ref="D112:D116"/>
    <mergeCell ref="G112:G116"/>
    <mergeCell ref="H112:H116"/>
    <mergeCell ref="I112:I116"/>
    <mergeCell ref="T112:T116"/>
    <mergeCell ref="U112:U116"/>
    <mergeCell ref="V112:V116"/>
    <mergeCell ref="W112:W116"/>
    <mergeCell ref="X112:X116"/>
    <mergeCell ref="Y112:Y116"/>
    <mergeCell ref="AN112:AN116"/>
    <mergeCell ref="AO112:AO116"/>
    <mergeCell ref="AP112:AP116"/>
    <mergeCell ref="AQ112:AQ116"/>
    <mergeCell ref="J112:J116"/>
    <mergeCell ref="K112:K116"/>
    <mergeCell ref="L112:L116"/>
    <mergeCell ref="M112:M116"/>
    <mergeCell ref="N112:N116"/>
    <mergeCell ref="O112:O116"/>
    <mergeCell ref="P112:P116"/>
    <mergeCell ref="Q112:Q116"/>
    <mergeCell ref="R112:R116"/>
    <mergeCell ref="S112:S116"/>
    <mergeCell ref="T117:T121"/>
    <mergeCell ref="U117:U121"/>
    <mergeCell ref="V117:V121"/>
    <mergeCell ref="W117:W121"/>
    <mergeCell ref="X117:X121"/>
    <mergeCell ref="Y117:Y121"/>
    <mergeCell ref="AN117:AN121"/>
    <mergeCell ref="AO117:AO121"/>
    <mergeCell ref="AP117:AP121"/>
    <mergeCell ref="AQ117:AQ121"/>
    <mergeCell ref="BC112:BC116"/>
    <mergeCell ref="BQ112:BQ116"/>
    <mergeCell ref="BU112:BU116"/>
    <mergeCell ref="BV112:BV116"/>
    <mergeCell ref="BW112:BW116"/>
    <mergeCell ref="BX112:BX116"/>
    <mergeCell ref="BY112:BY116"/>
    <mergeCell ref="BG112:BG116"/>
    <mergeCell ref="BH112:BH116"/>
    <mergeCell ref="BI112:BI116"/>
    <mergeCell ref="BJ112:BJ116"/>
    <mergeCell ref="BN112:BN116"/>
    <mergeCell ref="BO112:BO116"/>
    <mergeCell ref="BP112:BP116"/>
    <mergeCell ref="AR112:AR116"/>
    <mergeCell ref="AT112:AT116"/>
    <mergeCell ref="AU112:AU116"/>
    <mergeCell ref="AV112:AV116"/>
    <mergeCell ref="AZ112:AZ116"/>
    <mergeCell ref="BA112:BA116"/>
    <mergeCell ref="BB112:BB116"/>
    <mergeCell ref="AR117:AR121"/>
    <mergeCell ref="AT117:AT121"/>
    <mergeCell ref="AU117:AU121"/>
    <mergeCell ref="AV117:AV121"/>
    <mergeCell ref="AZ117:AZ121"/>
    <mergeCell ref="BA117:BA121"/>
    <mergeCell ref="BB117:BB121"/>
    <mergeCell ref="BC117:BC121"/>
    <mergeCell ref="BQ117:BQ121"/>
    <mergeCell ref="BU117:BU121"/>
    <mergeCell ref="BV117:BV121"/>
    <mergeCell ref="BW117:BW121"/>
    <mergeCell ref="BX117:BX121"/>
    <mergeCell ref="BY117:BY121"/>
    <mergeCell ref="BG117:BG121"/>
    <mergeCell ref="BH117:BH121"/>
    <mergeCell ref="BI117:BI121"/>
    <mergeCell ref="BJ117:BJ121"/>
    <mergeCell ref="BN117:BN121"/>
    <mergeCell ref="BO117:BO121"/>
    <mergeCell ref="BP117:BP121"/>
    <mergeCell ref="A117:A121"/>
    <mergeCell ref="B117:B121"/>
    <mergeCell ref="C117:C121"/>
    <mergeCell ref="D117:D121"/>
    <mergeCell ref="G117:G121"/>
    <mergeCell ref="H117:H121"/>
    <mergeCell ref="I117:I121"/>
    <mergeCell ref="J122:J126"/>
    <mergeCell ref="K122:K126"/>
    <mergeCell ref="L122:L126"/>
    <mergeCell ref="M122:M126"/>
    <mergeCell ref="N122:N126"/>
    <mergeCell ref="O122:O126"/>
    <mergeCell ref="P122:P126"/>
    <mergeCell ref="Q122:Q126"/>
    <mergeCell ref="R122:R126"/>
    <mergeCell ref="S122:S126"/>
    <mergeCell ref="J117:J121"/>
    <mergeCell ref="K117:K121"/>
    <mergeCell ref="L117:L121"/>
    <mergeCell ref="M117:M121"/>
    <mergeCell ref="N117:N121"/>
    <mergeCell ref="O117:O121"/>
    <mergeCell ref="P117:P121"/>
    <mergeCell ref="Q117:Q121"/>
    <mergeCell ref="R117:R121"/>
    <mergeCell ref="S117:S121"/>
    <mergeCell ref="A122:A126"/>
    <mergeCell ref="B122:B126"/>
    <mergeCell ref="C122:C126"/>
    <mergeCell ref="D122:D126"/>
    <mergeCell ref="G122:G126"/>
    <mergeCell ref="H122:H126"/>
    <mergeCell ref="I122:I126"/>
    <mergeCell ref="T122:T126"/>
    <mergeCell ref="U122:U126"/>
    <mergeCell ref="V122:V126"/>
    <mergeCell ref="W122:W126"/>
    <mergeCell ref="X122:X126"/>
    <mergeCell ref="Y122:Y126"/>
    <mergeCell ref="AN122:AN126"/>
    <mergeCell ref="AO122:AO126"/>
    <mergeCell ref="AP122:AP126"/>
    <mergeCell ref="AQ122:AQ126"/>
    <mergeCell ref="T127:T131"/>
    <mergeCell ref="U127:U131"/>
    <mergeCell ref="V127:V131"/>
    <mergeCell ref="W127:W131"/>
    <mergeCell ref="X127:X131"/>
    <mergeCell ref="Y127:Y131"/>
    <mergeCell ref="AN127:AN131"/>
    <mergeCell ref="AO127:AO131"/>
    <mergeCell ref="AP127:AP131"/>
    <mergeCell ref="AQ127:AQ131"/>
    <mergeCell ref="BC122:BC126"/>
    <mergeCell ref="BQ122:BQ126"/>
    <mergeCell ref="BU122:BU126"/>
    <mergeCell ref="BV122:BV126"/>
    <mergeCell ref="BW122:BW126"/>
    <mergeCell ref="BX122:BX126"/>
    <mergeCell ref="BY122:BY126"/>
    <mergeCell ref="BG122:BG126"/>
    <mergeCell ref="BH122:BH126"/>
    <mergeCell ref="BI122:BI126"/>
    <mergeCell ref="BJ122:BJ126"/>
    <mergeCell ref="BN122:BN126"/>
    <mergeCell ref="BO122:BO126"/>
    <mergeCell ref="BP122:BP126"/>
    <mergeCell ref="AR122:AR126"/>
    <mergeCell ref="AT122:AT126"/>
    <mergeCell ref="AU122:AU126"/>
    <mergeCell ref="AV122:AV126"/>
    <mergeCell ref="AZ122:AZ126"/>
    <mergeCell ref="BA122:BA126"/>
    <mergeCell ref="BB122:BB126"/>
    <mergeCell ref="AR127:AR131"/>
    <mergeCell ref="AT127:AT131"/>
    <mergeCell ref="AU127:AU131"/>
    <mergeCell ref="AV127:AV131"/>
    <mergeCell ref="AZ127:AZ131"/>
    <mergeCell ref="BA127:BA131"/>
    <mergeCell ref="BB127:BB131"/>
    <mergeCell ref="BC127:BC131"/>
    <mergeCell ref="BQ127:BQ131"/>
    <mergeCell ref="BU127:BU131"/>
    <mergeCell ref="BV127:BV131"/>
    <mergeCell ref="BW127:BW131"/>
    <mergeCell ref="BX127:BX131"/>
    <mergeCell ref="BY127:BY131"/>
    <mergeCell ref="BG127:BG131"/>
    <mergeCell ref="BH127:BH131"/>
    <mergeCell ref="BI127:BI131"/>
    <mergeCell ref="BJ127:BJ131"/>
    <mergeCell ref="BN127:BN131"/>
    <mergeCell ref="BO127:BO131"/>
    <mergeCell ref="BP127:BP131"/>
    <mergeCell ref="A127:A131"/>
    <mergeCell ref="B127:B131"/>
    <mergeCell ref="C127:C131"/>
    <mergeCell ref="D127:D131"/>
    <mergeCell ref="G127:G131"/>
    <mergeCell ref="H127:H131"/>
    <mergeCell ref="I127:I131"/>
    <mergeCell ref="J132:J136"/>
    <mergeCell ref="K132:K136"/>
    <mergeCell ref="L132:L136"/>
    <mergeCell ref="M132:M136"/>
    <mergeCell ref="N132:N136"/>
    <mergeCell ref="O132:O136"/>
    <mergeCell ref="P132:P136"/>
    <mergeCell ref="Q132:Q136"/>
    <mergeCell ref="R132:R136"/>
    <mergeCell ref="S132:S136"/>
    <mergeCell ref="J127:J131"/>
    <mergeCell ref="K127:K131"/>
    <mergeCell ref="L127:L131"/>
    <mergeCell ref="M127:M131"/>
    <mergeCell ref="N127:N131"/>
    <mergeCell ref="O127:O131"/>
    <mergeCell ref="P127:P131"/>
    <mergeCell ref="Q127:Q131"/>
    <mergeCell ref="R127:R131"/>
    <mergeCell ref="S127:S131"/>
    <mergeCell ref="A132:A136"/>
    <mergeCell ref="B132:B136"/>
    <mergeCell ref="C132:C136"/>
    <mergeCell ref="D132:D136"/>
    <mergeCell ref="G132:G136"/>
    <mergeCell ref="H132:H136"/>
    <mergeCell ref="I132:I136"/>
    <mergeCell ref="T132:T136"/>
    <mergeCell ref="U132:U136"/>
    <mergeCell ref="V132:V136"/>
    <mergeCell ref="W132:W136"/>
    <mergeCell ref="X132:X136"/>
    <mergeCell ref="Y132:Y136"/>
    <mergeCell ref="AN132:AN136"/>
    <mergeCell ref="AO132:AO136"/>
    <mergeCell ref="AP132:AP136"/>
    <mergeCell ref="AQ132:AQ136"/>
    <mergeCell ref="T137:T141"/>
    <mergeCell ref="U137:U141"/>
    <mergeCell ref="V137:V141"/>
    <mergeCell ref="W137:W141"/>
    <mergeCell ref="X137:X141"/>
    <mergeCell ref="Y137:Y141"/>
    <mergeCell ref="AN137:AN141"/>
    <mergeCell ref="AO137:AO141"/>
    <mergeCell ref="AP137:AP141"/>
    <mergeCell ref="AQ137:AQ141"/>
    <mergeCell ref="BC132:BC136"/>
    <mergeCell ref="BQ132:BQ136"/>
    <mergeCell ref="BU132:BU136"/>
    <mergeCell ref="BV132:BV136"/>
    <mergeCell ref="BW132:BW136"/>
    <mergeCell ref="BX132:BX136"/>
    <mergeCell ref="BY132:BY136"/>
    <mergeCell ref="BG132:BG136"/>
    <mergeCell ref="BH132:BH136"/>
    <mergeCell ref="BI132:BI136"/>
    <mergeCell ref="BJ132:BJ136"/>
    <mergeCell ref="BN132:BN136"/>
    <mergeCell ref="BO132:BO136"/>
    <mergeCell ref="BP132:BP136"/>
    <mergeCell ref="AR132:AR136"/>
    <mergeCell ref="AT132:AT136"/>
    <mergeCell ref="AU132:AU136"/>
    <mergeCell ref="AV132:AV136"/>
    <mergeCell ref="AZ132:AZ136"/>
    <mergeCell ref="BA132:BA136"/>
    <mergeCell ref="BB132:BB136"/>
    <mergeCell ref="AR137:AR141"/>
    <mergeCell ref="AT137:AT141"/>
    <mergeCell ref="AU137:AU141"/>
    <mergeCell ref="AV137:AV141"/>
    <mergeCell ref="AZ137:AZ141"/>
    <mergeCell ref="BA137:BA141"/>
    <mergeCell ref="BB137:BB141"/>
    <mergeCell ref="BC137:BC141"/>
    <mergeCell ref="BQ137:BQ141"/>
    <mergeCell ref="BU137:BU141"/>
    <mergeCell ref="BV137:BV141"/>
    <mergeCell ref="BW137:BW141"/>
    <mergeCell ref="BX137:BX141"/>
    <mergeCell ref="BY137:BY141"/>
    <mergeCell ref="BG137:BG141"/>
    <mergeCell ref="BH137:BH141"/>
    <mergeCell ref="BI137:BI141"/>
    <mergeCell ref="BJ137:BJ141"/>
    <mergeCell ref="BN137:BN141"/>
    <mergeCell ref="BO137:BO141"/>
    <mergeCell ref="BP137:BP141"/>
    <mergeCell ref="A137:A141"/>
    <mergeCell ref="B137:B141"/>
    <mergeCell ref="C137:C141"/>
    <mergeCell ref="D137:D141"/>
    <mergeCell ref="G137:G141"/>
    <mergeCell ref="H137:H141"/>
    <mergeCell ref="I137:I141"/>
    <mergeCell ref="J142:J146"/>
    <mergeCell ref="K142:K146"/>
    <mergeCell ref="L142:L146"/>
    <mergeCell ref="M142:M146"/>
    <mergeCell ref="N142:N146"/>
    <mergeCell ref="O142:O146"/>
    <mergeCell ref="P142:P146"/>
    <mergeCell ref="Q142:Q146"/>
    <mergeCell ref="R142:R146"/>
    <mergeCell ref="S142:S146"/>
    <mergeCell ref="J137:J141"/>
    <mergeCell ref="K137:K141"/>
    <mergeCell ref="L137:L141"/>
    <mergeCell ref="M137:M141"/>
    <mergeCell ref="N137:N141"/>
    <mergeCell ref="O137:O141"/>
    <mergeCell ref="P137:P141"/>
    <mergeCell ref="Q137:Q141"/>
    <mergeCell ref="R137:R141"/>
    <mergeCell ref="S137:S141"/>
    <mergeCell ref="A142:A146"/>
    <mergeCell ref="B142:B146"/>
    <mergeCell ref="C142:C146"/>
    <mergeCell ref="D142:D146"/>
    <mergeCell ref="G142:G146"/>
    <mergeCell ref="AR142:AR146"/>
    <mergeCell ref="AT142:AT146"/>
    <mergeCell ref="AU142:AU146"/>
    <mergeCell ref="AV142:AV146"/>
    <mergeCell ref="AZ142:AZ146"/>
    <mergeCell ref="BA142:BA146"/>
    <mergeCell ref="BB142:BB146"/>
    <mergeCell ref="H142:H146"/>
    <mergeCell ref="I142:I146"/>
    <mergeCell ref="T142:T146"/>
    <mergeCell ref="U142:U146"/>
    <mergeCell ref="V142:V146"/>
    <mergeCell ref="W142:W146"/>
    <mergeCell ref="X142:X146"/>
    <mergeCell ref="Y142:Y146"/>
    <mergeCell ref="AN142:AN146"/>
    <mergeCell ref="AO142:AO146"/>
    <mergeCell ref="AP142:AP146"/>
    <mergeCell ref="AQ142:AQ146"/>
    <mergeCell ref="BC147:BC151"/>
    <mergeCell ref="BQ147:BQ151"/>
    <mergeCell ref="BU147:BU151"/>
    <mergeCell ref="BV147:BV151"/>
    <mergeCell ref="BW147:BW151"/>
    <mergeCell ref="BX147:BX151"/>
    <mergeCell ref="BY147:BY151"/>
    <mergeCell ref="BG147:BG151"/>
    <mergeCell ref="BH147:BH151"/>
    <mergeCell ref="BI147:BI151"/>
    <mergeCell ref="BJ147:BJ151"/>
    <mergeCell ref="BN147:BN151"/>
    <mergeCell ref="BO147:BO151"/>
    <mergeCell ref="BP147:BP151"/>
    <mergeCell ref="BC142:BC146"/>
    <mergeCell ref="BQ142:BQ146"/>
    <mergeCell ref="BU142:BU146"/>
    <mergeCell ref="BV142:BV146"/>
    <mergeCell ref="BW142:BW146"/>
    <mergeCell ref="BX142:BX146"/>
    <mergeCell ref="BY142:BY146"/>
    <mergeCell ref="BG142:BG146"/>
    <mergeCell ref="BH142:BH146"/>
    <mergeCell ref="BI142:BI146"/>
    <mergeCell ref="BJ142:BJ146"/>
    <mergeCell ref="BN142:BN146"/>
    <mergeCell ref="BO142:BO146"/>
    <mergeCell ref="BP142:BP146"/>
    <mergeCell ref="J147:J151"/>
    <mergeCell ref="K147:K151"/>
    <mergeCell ref="L147:L151"/>
    <mergeCell ref="M147:M151"/>
    <mergeCell ref="N147:N151"/>
    <mergeCell ref="O147:O151"/>
    <mergeCell ref="P147:P151"/>
    <mergeCell ref="Q147:Q151"/>
    <mergeCell ref="R147:R151"/>
    <mergeCell ref="S147:S151"/>
    <mergeCell ref="AR147:AR151"/>
    <mergeCell ref="AT147:AT151"/>
    <mergeCell ref="AU147:AU151"/>
    <mergeCell ref="AV147:AV151"/>
    <mergeCell ref="AZ147:AZ151"/>
    <mergeCell ref="BA147:BA151"/>
    <mergeCell ref="BB147:BB151"/>
    <mergeCell ref="T147:T151"/>
    <mergeCell ref="U147:U151"/>
    <mergeCell ref="V147:V151"/>
    <mergeCell ref="W147:W151"/>
    <mergeCell ref="X147:X151"/>
    <mergeCell ref="Y147:Y151"/>
    <mergeCell ref="AN147:AN151"/>
    <mergeCell ref="AO147:AO151"/>
    <mergeCell ref="AP147:AP151"/>
    <mergeCell ref="AQ147:AQ151"/>
    <mergeCell ref="V152:V156"/>
    <mergeCell ref="W152:W156"/>
    <mergeCell ref="X152:X156"/>
    <mergeCell ref="Y152:Y156"/>
    <mergeCell ref="AN152:AN156"/>
    <mergeCell ref="AO152:AO156"/>
    <mergeCell ref="AP152:AP156"/>
    <mergeCell ref="AQ152:AQ156"/>
    <mergeCell ref="AR152:AR156"/>
    <mergeCell ref="AT152:AT156"/>
    <mergeCell ref="AU152:AU156"/>
    <mergeCell ref="AV152:AV156"/>
    <mergeCell ref="AZ152:AZ156"/>
    <mergeCell ref="BA152:BA156"/>
    <mergeCell ref="BB152:BB156"/>
    <mergeCell ref="A147:A151"/>
    <mergeCell ref="B147:B151"/>
    <mergeCell ref="C147:C151"/>
    <mergeCell ref="D147:D151"/>
    <mergeCell ref="G147:G151"/>
    <mergeCell ref="H147:H151"/>
    <mergeCell ref="I147:I151"/>
    <mergeCell ref="J152:J156"/>
    <mergeCell ref="K152:K156"/>
    <mergeCell ref="L152:L156"/>
    <mergeCell ref="M152:M156"/>
    <mergeCell ref="N152:N156"/>
    <mergeCell ref="O152:O156"/>
    <mergeCell ref="P152:P156"/>
    <mergeCell ref="Q152:Q156"/>
    <mergeCell ref="R152:R156"/>
    <mergeCell ref="S152:S156"/>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T1:BY7"/>
    <mergeCell ref="BP2:BS2"/>
    <mergeCell ref="C4:BJ7"/>
    <mergeCell ref="B9:B13"/>
    <mergeCell ref="C9:D9"/>
    <mergeCell ref="E9:H9"/>
    <mergeCell ref="C10:D10"/>
    <mergeCell ref="E10:H10"/>
    <mergeCell ref="BB22:BB24"/>
    <mergeCell ref="BC22:BC24"/>
    <mergeCell ref="BG22:BG24"/>
    <mergeCell ref="BO22:BO24"/>
    <mergeCell ref="BP22:BP24"/>
    <mergeCell ref="BQ22:BQ24"/>
    <mergeCell ref="BU18:BU21"/>
    <mergeCell ref="BU22:BU24"/>
    <mergeCell ref="BV22:BV24"/>
    <mergeCell ref="BW22:BW24"/>
    <mergeCell ref="BN22:BN24"/>
    <mergeCell ref="BP3:BS3"/>
    <mergeCell ref="BK2:BO2"/>
    <mergeCell ref="BK4:BO4"/>
    <mergeCell ref="BP4:BS4"/>
    <mergeCell ref="BK5:BO5"/>
    <mergeCell ref="BP5:BS5"/>
    <mergeCell ref="BK6:BO6"/>
    <mergeCell ref="BP6:BS6"/>
    <mergeCell ref="BK7:BO7"/>
    <mergeCell ref="BP7:BS7"/>
    <mergeCell ref="C11:D11"/>
    <mergeCell ref="E11:H11"/>
    <mergeCell ref="C13:D13"/>
    <mergeCell ref="P18:P21"/>
    <mergeCell ref="Q18:Q21"/>
    <mergeCell ref="R18:R21"/>
    <mergeCell ref="V18:V21"/>
    <mergeCell ref="W18:W21"/>
    <mergeCell ref="X18:X21"/>
    <mergeCell ref="D18:D21"/>
    <mergeCell ref="G18:G21"/>
    <mergeCell ref="BK3:BO3"/>
    <mergeCell ref="B18:B21"/>
    <mergeCell ref="C18:C21"/>
    <mergeCell ref="N18:N21"/>
    <mergeCell ref="O18:O21"/>
    <mergeCell ref="AR18:AR21"/>
    <mergeCell ref="AV18:AV21"/>
    <mergeCell ref="AZ18:AZ21"/>
    <mergeCell ref="BA18:BA21"/>
    <mergeCell ref="BB18:BB21"/>
    <mergeCell ref="BO18:BO21"/>
    <mergeCell ref="Y18:Y21"/>
    <mergeCell ref="AN18:AN21"/>
    <mergeCell ref="AO18:AO21"/>
    <mergeCell ref="AP18:AP21"/>
    <mergeCell ref="AQ18:AQ21"/>
    <mergeCell ref="BC18:BC21"/>
    <mergeCell ref="BG18:BG21"/>
    <mergeCell ref="BH18:BH21"/>
    <mergeCell ref="BI18:BI21"/>
    <mergeCell ref="BJ18:BJ21"/>
    <mergeCell ref="BV152:BV156"/>
    <mergeCell ref="BW152:BW156"/>
    <mergeCell ref="BX152:BX156"/>
    <mergeCell ref="BY152:BY156"/>
    <mergeCell ref="BG152:BG156"/>
    <mergeCell ref="BW18:BW21"/>
    <mergeCell ref="BX18:BX21"/>
    <mergeCell ref="BY18:BY21"/>
    <mergeCell ref="BV18:BV21"/>
    <mergeCell ref="AO157:AO161"/>
    <mergeCell ref="AP157:AP161"/>
    <mergeCell ref="AQ157:AQ161"/>
    <mergeCell ref="AR157:AR161"/>
    <mergeCell ref="AT157:AT161"/>
    <mergeCell ref="AU157:AU161"/>
    <mergeCell ref="AV157:AV161"/>
    <mergeCell ref="AZ157:AZ161"/>
    <mergeCell ref="BA157:BA161"/>
    <mergeCell ref="BB157:BB161"/>
    <mergeCell ref="BC157:BC161"/>
    <mergeCell ref="BQ157:BQ161"/>
    <mergeCell ref="BU157:BU161"/>
    <mergeCell ref="BX22:BX24"/>
    <mergeCell ref="BY22:BY24"/>
    <mergeCell ref="BH22:BH24"/>
    <mergeCell ref="BI22:BI24"/>
    <mergeCell ref="BJ22:BJ24"/>
    <mergeCell ref="BP18:BP21"/>
    <mergeCell ref="BQ18:BQ21"/>
    <mergeCell ref="BN18:BN21"/>
    <mergeCell ref="AZ22:AZ24"/>
    <mergeCell ref="BA22:BA24"/>
    <mergeCell ref="A157:A161"/>
    <mergeCell ref="B157:B161"/>
    <mergeCell ref="C157:C161"/>
    <mergeCell ref="D157:D161"/>
    <mergeCell ref="G157:G161"/>
    <mergeCell ref="H157:H161"/>
    <mergeCell ref="I157:I161"/>
    <mergeCell ref="T157:T161"/>
    <mergeCell ref="U157:U161"/>
    <mergeCell ref="V157:V161"/>
    <mergeCell ref="W157:W161"/>
    <mergeCell ref="X157:X161"/>
    <mergeCell ref="Y157:Y161"/>
    <mergeCell ref="AN157:AN161"/>
    <mergeCell ref="BC152:BC156"/>
    <mergeCell ref="BQ152:BQ156"/>
    <mergeCell ref="BU152:BU156"/>
    <mergeCell ref="BH152:BH156"/>
    <mergeCell ref="BI152:BI156"/>
    <mergeCell ref="BJ152:BJ156"/>
    <mergeCell ref="BN152:BN156"/>
    <mergeCell ref="BO152:BO156"/>
    <mergeCell ref="BP152:BP156"/>
    <mergeCell ref="A152:A156"/>
    <mergeCell ref="B152:B156"/>
    <mergeCell ref="C152:C156"/>
    <mergeCell ref="D152:D156"/>
    <mergeCell ref="G152:G156"/>
    <mergeCell ref="H152:H156"/>
    <mergeCell ref="I152:I156"/>
    <mergeCell ref="T152:T156"/>
    <mergeCell ref="U152:U156"/>
    <mergeCell ref="J157:J161"/>
    <mergeCell ref="K157:K161"/>
    <mergeCell ref="L157:L161"/>
    <mergeCell ref="M157:M161"/>
    <mergeCell ref="N157:N161"/>
    <mergeCell ref="O157:O161"/>
    <mergeCell ref="P157:P161"/>
    <mergeCell ref="Q157:Q161"/>
    <mergeCell ref="R157:R161"/>
    <mergeCell ref="S157:S161"/>
    <mergeCell ref="BV157:BV161"/>
    <mergeCell ref="BW157:BW161"/>
    <mergeCell ref="BX157:BX161"/>
    <mergeCell ref="BY157:BY161"/>
    <mergeCell ref="BG157:BG161"/>
    <mergeCell ref="BH157:BH161"/>
    <mergeCell ref="BI157:BI161"/>
    <mergeCell ref="BJ157:BJ161"/>
    <mergeCell ref="BN157:BN161"/>
    <mergeCell ref="BO157:BO161"/>
    <mergeCell ref="BP157:BP161"/>
    <mergeCell ref="A162:A166"/>
    <mergeCell ref="B162:B166"/>
    <mergeCell ref="C162:C166"/>
    <mergeCell ref="D162:D166"/>
    <mergeCell ref="G162:G166"/>
    <mergeCell ref="H162:H166"/>
    <mergeCell ref="I162:I166"/>
    <mergeCell ref="T162:T166"/>
    <mergeCell ref="U162:U166"/>
    <mergeCell ref="V162:V166"/>
    <mergeCell ref="W162:W166"/>
    <mergeCell ref="X162:X166"/>
    <mergeCell ref="Y162:Y166"/>
    <mergeCell ref="AN162:AN166"/>
    <mergeCell ref="AO162:AO166"/>
    <mergeCell ref="AP162:AP166"/>
    <mergeCell ref="AQ162:AQ166"/>
    <mergeCell ref="J162:J166"/>
    <mergeCell ref="K162:K166"/>
    <mergeCell ref="L162:L166"/>
    <mergeCell ref="M162:M166"/>
    <mergeCell ref="N162:N166"/>
    <mergeCell ref="O162:O166"/>
    <mergeCell ref="P162:P166"/>
    <mergeCell ref="Q162:Q166"/>
    <mergeCell ref="R162:R166"/>
    <mergeCell ref="S162:S166"/>
    <mergeCell ref="T167:T171"/>
    <mergeCell ref="U167:U171"/>
    <mergeCell ref="V167:V171"/>
    <mergeCell ref="W167:W171"/>
    <mergeCell ref="X167:X171"/>
    <mergeCell ref="Y167:Y171"/>
    <mergeCell ref="AN167:AN171"/>
    <mergeCell ref="AO167:AO171"/>
    <mergeCell ref="AP167:AP171"/>
    <mergeCell ref="AQ167:AQ171"/>
    <mergeCell ref="BC162:BC166"/>
    <mergeCell ref="BQ162:BQ166"/>
    <mergeCell ref="BU162:BU166"/>
    <mergeCell ref="BV162:BV166"/>
    <mergeCell ref="BW162:BW166"/>
    <mergeCell ref="BX162:BX166"/>
    <mergeCell ref="BY162:BY166"/>
    <mergeCell ref="BG162:BG166"/>
    <mergeCell ref="BH162:BH166"/>
    <mergeCell ref="BI162:BI166"/>
    <mergeCell ref="BJ162:BJ166"/>
    <mergeCell ref="BN162:BN166"/>
    <mergeCell ref="BO162:BO166"/>
    <mergeCell ref="BP162:BP166"/>
    <mergeCell ref="AR162:AR166"/>
    <mergeCell ref="AT162:AT166"/>
    <mergeCell ref="AU162:AU166"/>
    <mergeCell ref="AV162:AV166"/>
    <mergeCell ref="AZ162:AZ166"/>
    <mergeCell ref="BA162:BA166"/>
    <mergeCell ref="BB162:BB166"/>
    <mergeCell ref="AR167:AR171"/>
    <mergeCell ref="AT167:AT171"/>
    <mergeCell ref="AU167:AU171"/>
    <mergeCell ref="AV167:AV171"/>
    <mergeCell ref="AZ167:AZ171"/>
    <mergeCell ref="BA167:BA171"/>
    <mergeCell ref="BB167:BB171"/>
    <mergeCell ref="BC167:BC171"/>
    <mergeCell ref="BQ167:BQ171"/>
    <mergeCell ref="BU167:BU171"/>
    <mergeCell ref="BV167:BV171"/>
    <mergeCell ref="BW167:BW171"/>
    <mergeCell ref="BX167:BX171"/>
    <mergeCell ref="BY167:BY171"/>
    <mergeCell ref="BG167:BG171"/>
    <mergeCell ref="BH167:BH171"/>
    <mergeCell ref="BI167:BI171"/>
    <mergeCell ref="BJ167:BJ171"/>
    <mergeCell ref="BN167:BN171"/>
    <mergeCell ref="BO167:BO171"/>
    <mergeCell ref="BP167:BP171"/>
    <mergeCell ref="A167:A171"/>
    <mergeCell ref="B167:B171"/>
    <mergeCell ref="C167:C171"/>
    <mergeCell ref="D167:D171"/>
    <mergeCell ref="G167:G171"/>
    <mergeCell ref="H167:H171"/>
    <mergeCell ref="I167:I171"/>
    <mergeCell ref="J172:J176"/>
    <mergeCell ref="K172:K176"/>
    <mergeCell ref="L172:L176"/>
    <mergeCell ref="M172:M176"/>
    <mergeCell ref="N172:N176"/>
    <mergeCell ref="O172:O176"/>
    <mergeCell ref="P172:P176"/>
    <mergeCell ref="Q172:Q176"/>
    <mergeCell ref="R172:R176"/>
    <mergeCell ref="S172:S176"/>
    <mergeCell ref="J167:J171"/>
    <mergeCell ref="K167:K171"/>
    <mergeCell ref="L167:L171"/>
    <mergeCell ref="M167:M171"/>
    <mergeCell ref="N167:N171"/>
    <mergeCell ref="O167:O171"/>
    <mergeCell ref="P167:P171"/>
    <mergeCell ref="Q167:Q171"/>
    <mergeCell ref="R167:R171"/>
    <mergeCell ref="S167:S171"/>
    <mergeCell ref="BU172:BU176"/>
    <mergeCell ref="BV172:BV176"/>
    <mergeCell ref="BW172:BW176"/>
    <mergeCell ref="BX172:BX176"/>
    <mergeCell ref="BY172:BY176"/>
    <mergeCell ref="BG172:BG176"/>
    <mergeCell ref="BH172:BH176"/>
    <mergeCell ref="BI172:BI176"/>
    <mergeCell ref="BJ172:BJ176"/>
    <mergeCell ref="BN172:BN176"/>
    <mergeCell ref="BO172:BO176"/>
    <mergeCell ref="BP172:BP176"/>
    <mergeCell ref="A172:A176"/>
    <mergeCell ref="B172:B176"/>
    <mergeCell ref="C172:C176"/>
    <mergeCell ref="D172:D176"/>
    <mergeCell ref="G172:G176"/>
    <mergeCell ref="H172:H176"/>
    <mergeCell ref="I172:I176"/>
    <mergeCell ref="T172:T176"/>
    <mergeCell ref="U172:U176"/>
    <mergeCell ref="V172:V176"/>
    <mergeCell ref="W172:W176"/>
    <mergeCell ref="X172:X176"/>
    <mergeCell ref="Y172:Y176"/>
    <mergeCell ref="AN172:AN176"/>
    <mergeCell ref="AO172:AO176"/>
    <mergeCell ref="AP172:AP176"/>
    <mergeCell ref="AQ172:AQ176"/>
    <mergeCell ref="AR172:AR176"/>
    <mergeCell ref="AT172:AT176"/>
    <mergeCell ref="AU172:AU176"/>
    <mergeCell ref="L182:L186"/>
    <mergeCell ref="M182:M186"/>
    <mergeCell ref="N182:N186"/>
    <mergeCell ref="O182:O186"/>
    <mergeCell ref="P182:P186"/>
    <mergeCell ref="Q182:Q186"/>
    <mergeCell ref="R182:R186"/>
    <mergeCell ref="S182:S186"/>
    <mergeCell ref="T182:T186"/>
    <mergeCell ref="U182:U186"/>
    <mergeCell ref="V182:V186"/>
    <mergeCell ref="W182:W186"/>
    <mergeCell ref="X182:X186"/>
    <mergeCell ref="Y182:Y186"/>
    <mergeCell ref="AN182:AN186"/>
    <mergeCell ref="BC172:BC176"/>
    <mergeCell ref="BQ172:BQ176"/>
    <mergeCell ref="AV172:AV176"/>
    <mergeCell ref="AZ172:AZ176"/>
    <mergeCell ref="BA172:BA176"/>
    <mergeCell ref="BB172:BB176"/>
    <mergeCell ref="AO182:AO186"/>
    <mergeCell ref="AP182:AP186"/>
    <mergeCell ref="AQ182:AQ186"/>
    <mergeCell ref="AR182:AR186"/>
    <mergeCell ref="AT182:AT186"/>
    <mergeCell ref="AU182:AU186"/>
    <mergeCell ref="AV182:AV186"/>
    <mergeCell ref="AZ182:AZ186"/>
    <mergeCell ref="BA182:BA186"/>
    <mergeCell ref="BB182:BB186"/>
    <mergeCell ref="BC182:BC186"/>
    <mergeCell ref="BQ182:BQ186"/>
    <mergeCell ref="BU182:BU186"/>
    <mergeCell ref="BV182:BV186"/>
    <mergeCell ref="BW182:BW186"/>
    <mergeCell ref="BX182:BX186"/>
    <mergeCell ref="BY182:BY186"/>
    <mergeCell ref="BG182:BG186"/>
    <mergeCell ref="BH182:BH186"/>
    <mergeCell ref="BI182:BI186"/>
    <mergeCell ref="BJ182:BJ186"/>
    <mergeCell ref="BN182:BN186"/>
    <mergeCell ref="BO182:BO186"/>
    <mergeCell ref="BP182:BP186"/>
    <mergeCell ref="A202:A206"/>
    <mergeCell ref="B202:B206"/>
    <mergeCell ref="C202:C206"/>
    <mergeCell ref="D202:D206"/>
    <mergeCell ref="E202:E206"/>
    <mergeCell ref="A182:A186"/>
    <mergeCell ref="B182:B186"/>
    <mergeCell ref="C182:C186"/>
    <mergeCell ref="D182:D186"/>
    <mergeCell ref="G182:G186"/>
    <mergeCell ref="H182:H186"/>
    <mergeCell ref="I182:I186"/>
    <mergeCell ref="A189:K192"/>
    <mergeCell ref="A195:E195"/>
    <mergeCell ref="A197:A201"/>
    <mergeCell ref="B197:B201"/>
    <mergeCell ref="C197:C201"/>
    <mergeCell ref="D197:D201"/>
    <mergeCell ref="E197:E201"/>
    <mergeCell ref="J182:J186"/>
    <mergeCell ref="K182:K186"/>
    <mergeCell ref="C212:C216"/>
    <mergeCell ref="D212:D216"/>
    <mergeCell ref="A207:A211"/>
    <mergeCell ref="B207:B211"/>
    <mergeCell ref="C207:C211"/>
    <mergeCell ref="D207:D211"/>
    <mergeCell ref="E207:E211"/>
    <mergeCell ref="B212:B216"/>
    <mergeCell ref="E212:E216"/>
    <mergeCell ref="D222:D226"/>
    <mergeCell ref="E222:E226"/>
    <mergeCell ref="D227:D231"/>
    <mergeCell ref="E227:E231"/>
    <mergeCell ref="D232:D236"/>
    <mergeCell ref="E232:E236"/>
    <mergeCell ref="A212:A216"/>
    <mergeCell ref="A217:A221"/>
    <mergeCell ref="B217:B221"/>
    <mergeCell ref="C217:C221"/>
    <mergeCell ref="D217:D221"/>
    <mergeCell ref="E217:E221"/>
    <mergeCell ref="A222:A226"/>
    <mergeCell ref="B222:B226"/>
    <mergeCell ref="C222:C226"/>
    <mergeCell ref="A227:A231"/>
    <mergeCell ref="B227:B231"/>
    <mergeCell ref="C227:C231"/>
    <mergeCell ref="B232:B236"/>
    <mergeCell ref="C232:C236"/>
    <mergeCell ref="D282:D286"/>
    <mergeCell ref="E282:E286"/>
    <mergeCell ref="A272:A276"/>
    <mergeCell ref="A277:A281"/>
    <mergeCell ref="B277:B281"/>
    <mergeCell ref="C277:C281"/>
    <mergeCell ref="D277:D281"/>
    <mergeCell ref="E277:E281"/>
    <mergeCell ref="A282:A286"/>
    <mergeCell ref="D242:D246"/>
    <mergeCell ref="E242:E246"/>
    <mergeCell ref="D247:D251"/>
    <mergeCell ref="E247:E251"/>
    <mergeCell ref="D252:D256"/>
    <mergeCell ref="E252:E256"/>
    <mergeCell ref="A232:A236"/>
    <mergeCell ref="A237:A241"/>
    <mergeCell ref="B237:B241"/>
    <mergeCell ref="C237:C241"/>
    <mergeCell ref="D237:D241"/>
    <mergeCell ref="E237:E241"/>
    <mergeCell ref="A242:A246"/>
    <mergeCell ref="B242:B246"/>
    <mergeCell ref="C242:C246"/>
    <mergeCell ref="A247:A251"/>
    <mergeCell ref="B247:B251"/>
    <mergeCell ref="C247:C251"/>
    <mergeCell ref="B252:B256"/>
    <mergeCell ref="C252:C256"/>
    <mergeCell ref="D262:D266"/>
    <mergeCell ref="E262:E266"/>
    <mergeCell ref="D267:D271"/>
    <mergeCell ref="E267:E271"/>
    <mergeCell ref="D272:D276"/>
    <mergeCell ref="E272:E276"/>
    <mergeCell ref="A252:A256"/>
    <mergeCell ref="A257:A261"/>
    <mergeCell ref="B257:B261"/>
    <mergeCell ref="C257:C261"/>
    <mergeCell ref="D257:D261"/>
    <mergeCell ref="E257:E261"/>
    <mergeCell ref="A262:A266"/>
    <mergeCell ref="B262:B266"/>
    <mergeCell ref="C262:C266"/>
    <mergeCell ref="A267:A271"/>
    <mergeCell ref="B267:B271"/>
    <mergeCell ref="C267:C271"/>
    <mergeCell ref="B272:B276"/>
    <mergeCell ref="C272:C276"/>
    <mergeCell ref="B282:B286"/>
    <mergeCell ref="C282:C286"/>
    <mergeCell ref="A287:A291"/>
    <mergeCell ref="B287:B291"/>
    <mergeCell ref="C287:C291"/>
    <mergeCell ref="D287:D291"/>
    <mergeCell ref="E287:E291"/>
    <mergeCell ref="D327:D331"/>
    <mergeCell ref="E327:E331"/>
    <mergeCell ref="D332:D336"/>
    <mergeCell ref="E332:E336"/>
    <mergeCell ref="D337:D341"/>
    <mergeCell ref="E337:E341"/>
    <mergeCell ref="B327:B331"/>
    <mergeCell ref="C327:C331"/>
    <mergeCell ref="A332:A336"/>
    <mergeCell ref="B332:B336"/>
    <mergeCell ref="C332:C336"/>
    <mergeCell ref="B337:B341"/>
    <mergeCell ref="C337:C341"/>
    <mergeCell ref="C307:C311"/>
    <mergeCell ref="A312:A316"/>
    <mergeCell ref="B312:B316"/>
    <mergeCell ref="C312:C316"/>
    <mergeCell ref="B317:B321"/>
    <mergeCell ref="C317:C321"/>
    <mergeCell ref="A317:A321"/>
    <mergeCell ref="A322:A326"/>
    <mergeCell ref="B322:B326"/>
    <mergeCell ref="C322:C326"/>
    <mergeCell ref="D322:D326"/>
    <mergeCell ref="E322:E326"/>
    <mergeCell ref="D347:D351"/>
    <mergeCell ref="E347:E351"/>
    <mergeCell ref="A337:A341"/>
    <mergeCell ref="A342:A346"/>
    <mergeCell ref="B342:B346"/>
    <mergeCell ref="C342:C346"/>
    <mergeCell ref="D342:D346"/>
    <mergeCell ref="E342:E346"/>
    <mergeCell ref="A347:A351"/>
    <mergeCell ref="C297:C301"/>
    <mergeCell ref="D297:D301"/>
    <mergeCell ref="A292:A296"/>
    <mergeCell ref="B292:B296"/>
    <mergeCell ref="C292:C296"/>
    <mergeCell ref="D292:D296"/>
    <mergeCell ref="E292:E296"/>
    <mergeCell ref="B297:B301"/>
    <mergeCell ref="E297:E301"/>
    <mergeCell ref="D307:D311"/>
    <mergeCell ref="E307:E311"/>
    <mergeCell ref="D312:D316"/>
    <mergeCell ref="E312:E316"/>
    <mergeCell ref="D317:D321"/>
    <mergeCell ref="E317:E321"/>
    <mergeCell ref="A297:A301"/>
    <mergeCell ref="A302:A306"/>
    <mergeCell ref="B302:B306"/>
    <mergeCell ref="C302:C306"/>
    <mergeCell ref="D302:D306"/>
    <mergeCell ref="E302:E306"/>
    <mergeCell ref="A307:A311"/>
    <mergeCell ref="B307:B311"/>
    <mergeCell ref="A327:A331"/>
    <mergeCell ref="B347:B351"/>
    <mergeCell ref="C347:C351"/>
    <mergeCell ref="A352:A356"/>
    <mergeCell ref="B352:B356"/>
    <mergeCell ref="C352:C356"/>
    <mergeCell ref="D352:D356"/>
    <mergeCell ref="E352:E356"/>
    <mergeCell ref="D392:D396"/>
    <mergeCell ref="E392:E396"/>
    <mergeCell ref="D397:D401"/>
    <mergeCell ref="E397:E401"/>
    <mergeCell ref="D402:D406"/>
    <mergeCell ref="E402:E406"/>
    <mergeCell ref="B392:B396"/>
    <mergeCell ref="C392:C396"/>
    <mergeCell ref="A397:A401"/>
    <mergeCell ref="B397:B401"/>
    <mergeCell ref="C397:C401"/>
    <mergeCell ref="B402:B406"/>
    <mergeCell ref="C402:C406"/>
    <mergeCell ref="C362:C366"/>
    <mergeCell ref="D362:D366"/>
    <mergeCell ref="A357:A361"/>
    <mergeCell ref="B357:B361"/>
    <mergeCell ref="C357:C361"/>
    <mergeCell ref="D357:D361"/>
    <mergeCell ref="E357:E361"/>
    <mergeCell ref="B362:B366"/>
    <mergeCell ref="E362:E366"/>
    <mergeCell ref="D372:D376"/>
    <mergeCell ref="E372:E376"/>
    <mergeCell ref="D412:D416"/>
    <mergeCell ref="E412:E416"/>
    <mergeCell ref="A402:A406"/>
    <mergeCell ref="A407:A411"/>
    <mergeCell ref="B407:B411"/>
    <mergeCell ref="C407:C411"/>
    <mergeCell ref="D407:D411"/>
    <mergeCell ref="E407:E411"/>
    <mergeCell ref="A412:A416"/>
    <mergeCell ref="C427:C431"/>
    <mergeCell ref="D427:D431"/>
    <mergeCell ref="A435:U435"/>
    <mergeCell ref="A422:A426"/>
    <mergeCell ref="B422:B426"/>
    <mergeCell ref="C422:C426"/>
    <mergeCell ref="D422:D426"/>
    <mergeCell ref="E422:E426"/>
    <mergeCell ref="A427:A431"/>
    <mergeCell ref="B427:B431"/>
    <mergeCell ref="E427:E431"/>
    <mergeCell ref="D377:D381"/>
    <mergeCell ref="E377:E381"/>
    <mergeCell ref="D382:D386"/>
    <mergeCell ref="E382:E386"/>
    <mergeCell ref="A362:A366"/>
    <mergeCell ref="A367:A371"/>
    <mergeCell ref="B367:B371"/>
    <mergeCell ref="C367:C371"/>
    <mergeCell ref="D367:D371"/>
    <mergeCell ref="E367:E371"/>
    <mergeCell ref="A372:A376"/>
    <mergeCell ref="B372:B376"/>
    <mergeCell ref="C372:C376"/>
    <mergeCell ref="A377:A381"/>
    <mergeCell ref="B377:B381"/>
    <mergeCell ref="C377:C381"/>
    <mergeCell ref="B382:B386"/>
    <mergeCell ref="C382:C386"/>
    <mergeCell ref="A382:A386"/>
    <mergeCell ref="A387:A391"/>
    <mergeCell ref="B387:B391"/>
    <mergeCell ref="C387:C391"/>
    <mergeCell ref="D387:D391"/>
    <mergeCell ref="E387:E391"/>
    <mergeCell ref="A392:A396"/>
    <mergeCell ref="B412:B416"/>
    <mergeCell ref="C412:C416"/>
    <mergeCell ref="A417:A421"/>
    <mergeCell ref="B417:B421"/>
    <mergeCell ref="C417:C421"/>
    <mergeCell ref="D417:D421"/>
    <mergeCell ref="E417:E421"/>
    <mergeCell ref="Q447:Q451"/>
    <mergeCell ref="R447:R451"/>
    <mergeCell ref="J447:J451"/>
    <mergeCell ref="K447:K451"/>
    <mergeCell ref="L447:L451"/>
    <mergeCell ref="M447:M451"/>
    <mergeCell ref="N447:N451"/>
    <mergeCell ref="O447:O451"/>
    <mergeCell ref="P447:P451"/>
    <mergeCell ref="H437:H441"/>
    <mergeCell ref="I437:I441"/>
    <mergeCell ref="J437:J441"/>
    <mergeCell ref="K437:K441"/>
    <mergeCell ref="L437:L441"/>
    <mergeCell ref="M437:M441"/>
    <mergeCell ref="N437:N441"/>
    <mergeCell ref="L442:L446"/>
    <mergeCell ref="M442:M446"/>
    <mergeCell ref="N442:N446"/>
    <mergeCell ref="X437:X441"/>
    <mergeCell ref="Z438:AD451"/>
    <mergeCell ref="W442:W446"/>
    <mergeCell ref="X442:X446"/>
    <mergeCell ref="W447:W451"/>
    <mergeCell ref="X447:X451"/>
    <mergeCell ref="O437:O441"/>
    <mergeCell ref="P437:P441"/>
    <mergeCell ref="Q437:Q441"/>
    <mergeCell ref="R437:R441"/>
    <mergeCell ref="S437:S441"/>
    <mergeCell ref="T437:T441"/>
    <mergeCell ref="U437:U441"/>
    <mergeCell ref="A437:A441"/>
    <mergeCell ref="B437:B441"/>
    <mergeCell ref="C437:C441"/>
    <mergeCell ref="D437:D441"/>
    <mergeCell ref="E437:E441"/>
    <mergeCell ref="F437:F441"/>
    <mergeCell ref="G437:G441"/>
    <mergeCell ref="A442:A446"/>
    <mergeCell ref="B442:B446"/>
    <mergeCell ref="C442:C446"/>
    <mergeCell ref="D442:D446"/>
    <mergeCell ref="E442:E446"/>
    <mergeCell ref="F442:F446"/>
    <mergeCell ref="G442:G446"/>
    <mergeCell ref="H442:H446"/>
    <mergeCell ref="I442:I446"/>
    <mergeCell ref="J442:J446"/>
    <mergeCell ref="K442:K446"/>
    <mergeCell ref="O442:O446"/>
    <mergeCell ref="Q442:Q446"/>
    <mergeCell ref="R442:R446"/>
    <mergeCell ref="S442:S446"/>
    <mergeCell ref="T442:T446"/>
    <mergeCell ref="U442:U446"/>
    <mergeCell ref="O467:O471"/>
    <mergeCell ref="P467:P471"/>
    <mergeCell ref="H467:H471"/>
    <mergeCell ref="I467:I471"/>
    <mergeCell ref="J467:J471"/>
    <mergeCell ref="K467:K471"/>
    <mergeCell ref="L467:L471"/>
    <mergeCell ref="M467:M471"/>
    <mergeCell ref="N467:N471"/>
    <mergeCell ref="W437:W441"/>
    <mergeCell ref="W512:W516"/>
    <mergeCell ref="O472:O476"/>
    <mergeCell ref="P472:P476"/>
    <mergeCell ref="H472:H476"/>
    <mergeCell ref="I472:I476"/>
    <mergeCell ref="J472:J476"/>
    <mergeCell ref="K472:K476"/>
    <mergeCell ref="L472:L476"/>
    <mergeCell ref="M472:M476"/>
    <mergeCell ref="N472:N476"/>
    <mergeCell ref="H462:H466"/>
    <mergeCell ref="I462:I466"/>
    <mergeCell ref="J462:J466"/>
    <mergeCell ref="K462:K466"/>
    <mergeCell ref="L462:L466"/>
    <mergeCell ref="M462:M466"/>
    <mergeCell ref="O487:O491"/>
    <mergeCell ref="X512:X516"/>
    <mergeCell ref="S512:S516"/>
    <mergeCell ref="T512:T516"/>
    <mergeCell ref="U512:U516"/>
    <mergeCell ref="O507:O511"/>
    <mergeCell ref="P507:P511"/>
    <mergeCell ref="Q507:Q511"/>
    <mergeCell ref="R507:R511"/>
    <mergeCell ref="H507:H511"/>
    <mergeCell ref="I507:I511"/>
    <mergeCell ref="J507:J511"/>
    <mergeCell ref="K507:K511"/>
    <mergeCell ref="L507:L511"/>
    <mergeCell ref="M507:M511"/>
    <mergeCell ref="N507:N511"/>
    <mergeCell ref="A507:A511"/>
    <mergeCell ref="B507:B511"/>
    <mergeCell ref="C507:C511"/>
    <mergeCell ref="D507:D511"/>
    <mergeCell ref="E507:E511"/>
    <mergeCell ref="F507:F511"/>
    <mergeCell ref="G507:G511"/>
    <mergeCell ref="Q512:Q516"/>
    <mergeCell ref="R512:R516"/>
    <mergeCell ref="J512:J516"/>
    <mergeCell ref="K512:K516"/>
    <mergeCell ref="L512:L516"/>
    <mergeCell ref="M512:M516"/>
    <mergeCell ref="N512:N516"/>
    <mergeCell ref="O512:O516"/>
    <mergeCell ref="P512:P516"/>
    <mergeCell ref="T502:T506"/>
    <mergeCell ref="U502:U506"/>
    <mergeCell ref="S507:S511"/>
    <mergeCell ref="T507:T511"/>
    <mergeCell ref="U507:U511"/>
    <mergeCell ref="O502:O506"/>
    <mergeCell ref="P502:P506"/>
    <mergeCell ref="Q497:Q501"/>
    <mergeCell ref="R497:R501"/>
    <mergeCell ref="J497:J501"/>
    <mergeCell ref="K497:K501"/>
    <mergeCell ref="L497:L501"/>
    <mergeCell ref="M497:M501"/>
    <mergeCell ref="N497:N501"/>
    <mergeCell ref="O497:O501"/>
    <mergeCell ref="P497:P501"/>
    <mergeCell ref="X497:X501"/>
    <mergeCell ref="W522:W526"/>
    <mergeCell ref="X522:X526"/>
    <mergeCell ref="Q522:Q526"/>
    <mergeCell ref="R522:R526"/>
    <mergeCell ref="S522:S526"/>
    <mergeCell ref="T522:T526"/>
    <mergeCell ref="U522:U526"/>
    <mergeCell ref="O517:O521"/>
    <mergeCell ref="P517:P521"/>
    <mergeCell ref="Q517:Q521"/>
    <mergeCell ref="R517:R521"/>
    <mergeCell ref="S517:S521"/>
    <mergeCell ref="T517:T521"/>
    <mergeCell ref="U517:U521"/>
    <mergeCell ref="H517:H521"/>
    <mergeCell ref="I517:I521"/>
    <mergeCell ref="J517:J521"/>
    <mergeCell ref="K517:K521"/>
    <mergeCell ref="L517:L521"/>
    <mergeCell ref="M517:M521"/>
    <mergeCell ref="N517:N521"/>
    <mergeCell ref="A522:A526"/>
    <mergeCell ref="B522:B526"/>
    <mergeCell ref="C522:C526"/>
    <mergeCell ref="D522:D526"/>
    <mergeCell ref="E522:E526"/>
    <mergeCell ref="F522:F526"/>
    <mergeCell ref="G522:G526"/>
    <mergeCell ref="A512:A516"/>
    <mergeCell ref="B512:B516"/>
    <mergeCell ref="O522:O526"/>
    <mergeCell ref="P522:P526"/>
    <mergeCell ref="H522:H526"/>
    <mergeCell ref="I522:I526"/>
    <mergeCell ref="J522:J526"/>
    <mergeCell ref="K522:K526"/>
    <mergeCell ref="L522:L526"/>
    <mergeCell ref="M522:M526"/>
    <mergeCell ref="N522:N526"/>
    <mergeCell ref="BX42:BX46"/>
    <mergeCell ref="BU37:BU41"/>
    <mergeCell ref="BN37:BN41"/>
    <mergeCell ref="A517:A521"/>
    <mergeCell ref="B517:B521"/>
    <mergeCell ref="C517:C521"/>
    <mergeCell ref="D517:D521"/>
    <mergeCell ref="E517:E521"/>
    <mergeCell ref="F517:F521"/>
    <mergeCell ref="G517:G521"/>
    <mergeCell ref="C512:C516"/>
    <mergeCell ref="D512:D516"/>
    <mergeCell ref="E512:E516"/>
    <mergeCell ref="F512:F516"/>
    <mergeCell ref="G512:G516"/>
    <mergeCell ref="H512:H516"/>
    <mergeCell ref="I512:I516"/>
    <mergeCell ref="W517:W521"/>
    <mergeCell ref="X517:X521"/>
    <mergeCell ref="C497:C501"/>
    <mergeCell ref="D497:D501"/>
    <mergeCell ref="E497:E501"/>
    <mergeCell ref="F497:F501"/>
    <mergeCell ref="G497:G501"/>
    <mergeCell ref="H497:H501"/>
    <mergeCell ref="I497:I501"/>
    <mergeCell ref="S502:S506"/>
    <mergeCell ref="S497:S501"/>
    <mergeCell ref="T497:T501"/>
    <mergeCell ref="U497:U501"/>
    <mergeCell ref="W507:W511"/>
    <mergeCell ref="X507:X511"/>
    <mergeCell ref="AQ37:AQ41"/>
    <mergeCell ref="P37:P41"/>
    <mergeCell ref="Q37:Q41"/>
    <mergeCell ref="R37:R41"/>
    <mergeCell ref="S37:S41"/>
    <mergeCell ref="T37:T41"/>
    <mergeCell ref="AN34:AN36"/>
    <mergeCell ref="AO34:AO36"/>
    <mergeCell ref="AR34:AR36"/>
    <mergeCell ref="Y37:Y41"/>
    <mergeCell ref="BU34:BU36"/>
    <mergeCell ref="BV34:BV36"/>
    <mergeCell ref="BW34:BW36"/>
    <mergeCell ref="BX34:BX36"/>
    <mergeCell ref="BY34:BY36"/>
    <mergeCell ref="BG34:BG36"/>
    <mergeCell ref="BH34:BH36"/>
    <mergeCell ref="BI34:BI36"/>
    <mergeCell ref="BJ34:BJ36"/>
    <mergeCell ref="BN34:BN36"/>
    <mergeCell ref="BO34:BO36"/>
    <mergeCell ref="BP34:BP36"/>
    <mergeCell ref="BV37:BV41"/>
    <mergeCell ref="BW37:BW41"/>
    <mergeCell ref="BX37:BX41"/>
    <mergeCell ref="BY37:BY41"/>
    <mergeCell ref="I42:I46"/>
    <mergeCell ref="J42:J46"/>
    <mergeCell ref="I47:I49"/>
    <mergeCell ref="J47:J49"/>
    <mergeCell ref="K47:K49"/>
    <mergeCell ref="L47:L49"/>
    <mergeCell ref="W47:W49"/>
    <mergeCell ref="X47:X49"/>
    <mergeCell ref="M47:M49"/>
    <mergeCell ref="N47:N49"/>
    <mergeCell ref="Q47:Q49"/>
    <mergeCell ref="R47:R49"/>
    <mergeCell ref="S47:S49"/>
    <mergeCell ref="U47:U49"/>
    <mergeCell ref="V47:V49"/>
    <mergeCell ref="AO37:AO41"/>
    <mergeCell ref="AP37:AP41"/>
    <mergeCell ref="K42:K46"/>
    <mergeCell ref="L42:L46"/>
    <mergeCell ref="M42:M46"/>
    <mergeCell ref="N42:N46"/>
    <mergeCell ref="O42:O46"/>
    <mergeCell ref="P42:P46"/>
    <mergeCell ref="Q42:Q46"/>
    <mergeCell ref="R42:R46"/>
    <mergeCell ref="V42:V46"/>
    <mergeCell ref="W42:W46"/>
    <mergeCell ref="X42:X46"/>
    <mergeCell ref="AN42:AN46"/>
    <mergeCell ref="AO42:AO46"/>
    <mergeCell ref="AN30:AN31"/>
    <mergeCell ref="I27:I29"/>
    <mergeCell ref="C37:C41"/>
    <mergeCell ref="D37:D41"/>
    <mergeCell ref="G37:G41"/>
    <mergeCell ref="H37:H41"/>
    <mergeCell ref="I37:I41"/>
    <mergeCell ref="J37:J41"/>
    <mergeCell ref="W27:W29"/>
    <mergeCell ref="X27:X29"/>
    <mergeCell ref="J27:J29"/>
    <mergeCell ref="K27:K29"/>
    <mergeCell ref="L27:L29"/>
    <mergeCell ref="M27:M29"/>
    <mergeCell ref="N27:N29"/>
    <mergeCell ref="O27:O29"/>
    <mergeCell ref="P27:P29"/>
    <mergeCell ref="Q27:Q29"/>
    <mergeCell ref="R27:R29"/>
    <mergeCell ref="S27:S29"/>
    <mergeCell ref="T27:T29"/>
    <mergeCell ref="U27:U29"/>
    <mergeCell ref="V27:V29"/>
    <mergeCell ref="X34:X36"/>
    <mergeCell ref="H27:H29"/>
    <mergeCell ref="AP30:AP31"/>
    <mergeCell ref="AQ30:AQ31"/>
    <mergeCell ref="Y27:Y29"/>
    <mergeCell ref="AN27:AN29"/>
    <mergeCell ref="AO27:AO29"/>
    <mergeCell ref="AP27:AP29"/>
    <mergeCell ref="AQ27:AQ29"/>
    <mergeCell ref="AR27:AR29"/>
    <mergeCell ref="AT27:AT29"/>
    <mergeCell ref="AU27:AU29"/>
    <mergeCell ref="AV27:AV29"/>
    <mergeCell ref="AZ27:AZ29"/>
    <mergeCell ref="BA27:BA29"/>
    <mergeCell ref="A27:A29"/>
    <mergeCell ref="B27:B29"/>
    <mergeCell ref="C27:C29"/>
    <mergeCell ref="D27:D29"/>
    <mergeCell ref="E27:E29"/>
    <mergeCell ref="F27:F29"/>
    <mergeCell ref="G27:G29"/>
    <mergeCell ref="J30:J31"/>
    <mergeCell ref="K30:K31"/>
    <mergeCell ref="L30:L31"/>
    <mergeCell ref="M30:M31"/>
    <mergeCell ref="N30:N31"/>
    <mergeCell ref="O30:O31"/>
    <mergeCell ref="T30:T31"/>
    <mergeCell ref="U30:U31"/>
    <mergeCell ref="V30:V31"/>
    <mergeCell ref="S30:S31"/>
    <mergeCell ref="X30:X31"/>
    <mergeCell ref="Y30:Y31"/>
    <mergeCell ref="BV30:BV31"/>
    <mergeCell ref="BW30:BW31"/>
    <mergeCell ref="BX30:BX31"/>
    <mergeCell ref="BY30:BY31"/>
    <mergeCell ref="BI30:BI31"/>
    <mergeCell ref="BJ30:BJ31"/>
    <mergeCell ref="BN30:BN31"/>
    <mergeCell ref="BO30:BO31"/>
    <mergeCell ref="BP30:BP31"/>
    <mergeCell ref="BQ30:BQ31"/>
    <mergeCell ref="BU30:BU31"/>
    <mergeCell ref="BX27:BX29"/>
    <mergeCell ref="BY27:BY29"/>
    <mergeCell ref="BB27:BB29"/>
    <mergeCell ref="BC27:BC29"/>
    <mergeCell ref="BG27:BG29"/>
    <mergeCell ref="BH27:BH29"/>
    <mergeCell ref="BI27:BI29"/>
    <mergeCell ref="BJ27:BJ29"/>
    <mergeCell ref="BN27:BN29"/>
    <mergeCell ref="BO27:BO29"/>
    <mergeCell ref="BP27:BP29"/>
    <mergeCell ref="BQ27:BQ29"/>
    <mergeCell ref="BU27:BU29"/>
    <mergeCell ref="BV27:BV29"/>
    <mergeCell ref="BW27:BW29"/>
    <mergeCell ref="BG30:BG31"/>
    <mergeCell ref="BH30:BH31"/>
    <mergeCell ref="BU32:BU33"/>
    <mergeCell ref="BV32:BV33"/>
    <mergeCell ref="BW32:BW33"/>
    <mergeCell ref="BX32:BX33"/>
    <mergeCell ref="P32:P33"/>
    <mergeCell ref="Q32:Q33"/>
    <mergeCell ref="T32:T33"/>
    <mergeCell ref="C32:C33"/>
    <mergeCell ref="D32:D33"/>
    <mergeCell ref="G32:G33"/>
    <mergeCell ref="H32:H33"/>
    <mergeCell ref="I32:I33"/>
    <mergeCell ref="U32:U33"/>
    <mergeCell ref="J32:J33"/>
    <mergeCell ref="K32:K33"/>
    <mergeCell ref="L32:L33"/>
    <mergeCell ref="M32:M33"/>
    <mergeCell ref="N32:N33"/>
    <mergeCell ref="O32:O33"/>
    <mergeCell ref="Y32:Y33"/>
    <mergeCell ref="AN32:AN33"/>
    <mergeCell ref="AO32:AO33"/>
    <mergeCell ref="AP32:AP33"/>
    <mergeCell ref="AQ32:AQ33"/>
    <mergeCell ref="AR32:AR33"/>
    <mergeCell ref="S32:S33"/>
    <mergeCell ref="X32:X33"/>
    <mergeCell ref="BY32:BY33"/>
    <mergeCell ref="BG32:BG33"/>
    <mergeCell ref="BH32:BH33"/>
    <mergeCell ref="BI32:BI33"/>
    <mergeCell ref="BJ32:BJ33"/>
    <mergeCell ref="BN32:BN33"/>
    <mergeCell ref="BO32:BO33"/>
    <mergeCell ref="BP32:BP33"/>
    <mergeCell ref="J177:J181"/>
    <mergeCell ref="K177:K181"/>
    <mergeCell ref="L177:L181"/>
    <mergeCell ref="M177:M181"/>
    <mergeCell ref="N177:N181"/>
    <mergeCell ref="O177:O181"/>
    <mergeCell ref="P177:P181"/>
    <mergeCell ref="Q177:Q181"/>
    <mergeCell ref="R177:R181"/>
    <mergeCell ref="S177:S181"/>
    <mergeCell ref="T177:T181"/>
    <mergeCell ref="U177:U181"/>
    <mergeCell ref="V177:V181"/>
    <mergeCell ref="W177:W181"/>
    <mergeCell ref="X177:X181"/>
    <mergeCell ref="Y177:Y181"/>
    <mergeCell ref="AN177:AN181"/>
    <mergeCell ref="AO177:AO181"/>
    <mergeCell ref="AP177:AP181"/>
    <mergeCell ref="AQ177:AQ181"/>
    <mergeCell ref="AR177:AR181"/>
    <mergeCell ref="AT177:AT181"/>
    <mergeCell ref="AU177:AU181"/>
    <mergeCell ref="AV177:AV181"/>
    <mergeCell ref="AZ177:AZ181"/>
    <mergeCell ref="BA177:BA181"/>
    <mergeCell ref="BB177:BB181"/>
    <mergeCell ref="BC177:BC181"/>
    <mergeCell ref="BQ177:BQ181"/>
    <mergeCell ref="BU177:BU181"/>
    <mergeCell ref="BV177:BV181"/>
    <mergeCell ref="BW177:BW181"/>
    <mergeCell ref="BX177:BX181"/>
    <mergeCell ref="BY177:BY181"/>
    <mergeCell ref="BG177:BG181"/>
    <mergeCell ref="BH177:BH181"/>
    <mergeCell ref="BI177:BI181"/>
    <mergeCell ref="BJ177:BJ181"/>
    <mergeCell ref="BN177:BN181"/>
    <mergeCell ref="BO177:BO181"/>
    <mergeCell ref="BP177:BP181"/>
    <mergeCell ref="P487:P491"/>
    <mergeCell ref="A177:A181"/>
    <mergeCell ref="B177:B181"/>
    <mergeCell ref="C177:C181"/>
    <mergeCell ref="D177:D181"/>
    <mergeCell ref="G177:G181"/>
    <mergeCell ref="H177:H181"/>
    <mergeCell ref="I177:I181"/>
    <mergeCell ref="O47:O49"/>
    <mergeCell ref="P47:P49"/>
    <mergeCell ref="S42:S46"/>
    <mergeCell ref="U42:U46"/>
    <mergeCell ref="B47:B49"/>
    <mergeCell ref="C47:C49"/>
    <mergeCell ref="D47:D49"/>
    <mergeCell ref="G47:G49"/>
    <mergeCell ref="H47:H49"/>
    <mergeCell ref="O482:O486"/>
    <mergeCell ref="P482:P486"/>
    <mergeCell ref="H482:H486"/>
    <mergeCell ref="I482:I486"/>
    <mergeCell ref="J482:J486"/>
    <mergeCell ref="K482:K486"/>
    <mergeCell ref="L482:L486"/>
    <mergeCell ref="M482:M486"/>
    <mergeCell ref="N482:N486"/>
    <mergeCell ref="H447:H451"/>
    <mergeCell ref="I447:I451"/>
    <mergeCell ref="A447:A451"/>
    <mergeCell ref="B447:B451"/>
    <mergeCell ref="P442:P446"/>
    <mergeCell ref="F447:F451"/>
    <mergeCell ref="A497:A501"/>
    <mergeCell ref="B497:B501"/>
    <mergeCell ref="H487:H491"/>
    <mergeCell ref="I487:I491"/>
    <mergeCell ref="J487:J491"/>
    <mergeCell ref="K487:K491"/>
    <mergeCell ref="L487:L491"/>
    <mergeCell ref="M487:M491"/>
    <mergeCell ref="N487:N491"/>
    <mergeCell ref="W487:W491"/>
    <mergeCell ref="X487:X491"/>
    <mergeCell ref="A487:A491"/>
    <mergeCell ref="B487:B491"/>
    <mergeCell ref="C487:C491"/>
    <mergeCell ref="D487:D491"/>
    <mergeCell ref="E487:E491"/>
    <mergeCell ref="F487:F491"/>
    <mergeCell ref="G487:G491"/>
    <mergeCell ref="A492:A496"/>
    <mergeCell ref="B492:B496"/>
    <mergeCell ref="C492:C496"/>
    <mergeCell ref="D492:D496"/>
    <mergeCell ref="E492:E496"/>
    <mergeCell ref="F492:F496"/>
    <mergeCell ref="G492:G496"/>
    <mergeCell ref="Q492:Q496"/>
    <mergeCell ref="R492:R496"/>
    <mergeCell ref="S492:S496"/>
    <mergeCell ref="T492:T496"/>
    <mergeCell ref="U492:U496"/>
    <mergeCell ref="W492:W496"/>
    <mergeCell ref="X492:X496"/>
    <mergeCell ref="G447:G451"/>
    <mergeCell ref="H452:H456"/>
    <mergeCell ref="I452:I456"/>
    <mergeCell ref="J452:J456"/>
    <mergeCell ref="K452:K456"/>
    <mergeCell ref="L452:L456"/>
    <mergeCell ref="M452:M456"/>
    <mergeCell ref="N452:N456"/>
    <mergeCell ref="W452:W456"/>
    <mergeCell ref="X452:X456"/>
    <mergeCell ref="A452:A456"/>
    <mergeCell ref="B452:B456"/>
    <mergeCell ref="C452:C456"/>
    <mergeCell ref="D452:D456"/>
    <mergeCell ref="E452:E456"/>
    <mergeCell ref="F452:F456"/>
    <mergeCell ref="G452:G456"/>
    <mergeCell ref="C447:C451"/>
    <mergeCell ref="D447:D451"/>
    <mergeCell ref="E447:E451"/>
    <mergeCell ref="S447:S451"/>
    <mergeCell ref="T447:T451"/>
    <mergeCell ref="U447:U451"/>
    <mergeCell ref="A457:A461"/>
    <mergeCell ref="B457:B461"/>
    <mergeCell ref="C457:C461"/>
    <mergeCell ref="D457:D461"/>
    <mergeCell ref="E457:E461"/>
    <mergeCell ref="F457:F461"/>
    <mergeCell ref="G457:G461"/>
    <mergeCell ref="Q457:Q461"/>
    <mergeCell ref="R457:R461"/>
    <mergeCell ref="S457:S461"/>
    <mergeCell ref="T457:T461"/>
    <mergeCell ref="U457:U461"/>
    <mergeCell ref="W457:W461"/>
    <mergeCell ref="X457:X461"/>
    <mergeCell ref="O452:O456"/>
    <mergeCell ref="P452:P456"/>
    <mergeCell ref="Q452:Q456"/>
    <mergeCell ref="R452:R456"/>
    <mergeCell ref="S452:S456"/>
    <mergeCell ref="T452:T456"/>
    <mergeCell ref="U452:U456"/>
    <mergeCell ref="O457:O461"/>
    <mergeCell ref="P457:P461"/>
    <mergeCell ref="H457:H461"/>
    <mergeCell ref="I457:I461"/>
    <mergeCell ref="J457:J461"/>
    <mergeCell ref="K457:K461"/>
    <mergeCell ref="L457:L461"/>
    <mergeCell ref="M457:M461"/>
    <mergeCell ref="N457:N461"/>
    <mergeCell ref="N462:N466"/>
    <mergeCell ref="W462:W466"/>
    <mergeCell ref="X462:X466"/>
    <mergeCell ref="O462:O466"/>
    <mergeCell ref="P462:P466"/>
    <mergeCell ref="Q462:Q466"/>
    <mergeCell ref="R462:R466"/>
    <mergeCell ref="S462:S466"/>
    <mergeCell ref="T462:T466"/>
    <mergeCell ref="U462:U466"/>
    <mergeCell ref="A472:A476"/>
    <mergeCell ref="B472:B476"/>
    <mergeCell ref="C472:C476"/>
    <mergeCell ref="D472:D476"/>
    <mergeCell ref="E472:E476"/>
    <mergeCell ref="F472:F476"/>
    <mergeCell ref="G472:G476"/>
    <mergeCell ref="Q472:Q476"/>
    <mergeCell ref="R472:R476"/>
    <mergeCell ref="S472:S476"/>
    <mergeCell ref="T472:T476"/>
    <mergeCell ref="U472:U476"/>
    <mergeCell ref="W472:W476"/>
    <mergeCell ref="X472:X476"/>
    <mergeCell ref="Q467:Q471"/>
    <mergeCell ref="R467:R471"/>
    <mergeCell ref="S467:S471"/>
    <mergeCell ref="T467:T471"/>
    <mergeCell ref="U467:U471"/>
    <mergeCell ref="W467:W471"/>
    <mergeCell ref="X467:X471"/>
    <mergeCell ref="A462:A466"/>
    <mergeCell ref="B462:B466"/>
    <mergeCell ref="C462:C466"/>
    <mergeCell ref="D462:D466"/>
    <mergeCell ref="E462:E466"/>
    <mergeCell ref="F462:F466"/>
    <mergeCell ref="G462:G466"/>
    <mergeCell ref="A467:A471"/>
    <mergeCell ref="B467:B471"/>
    <mergeCell ref="C467:C471"/>
    <mergeCell ref="D467:D471"/>
    <mergeCell ref="E467:E471"/>
    <mergeCell ref="F467:F471"/>
    <mergeCell ref="G467:G471"/>
    <mergeCell ref="H477:H481"/>
    <mergeCell ref="I477:I481"/>
    <mergeCell ref="J477:J481"/>
    <mergeCell ref="K477:K481"/>
    <mergeCell ref="L477:L481"/>
    <mergeCell ref="X477:X481"/>
    <mergeCell ref="A477:A481"/>
    <mergeCell ref="B477:B481"/>
    <mergeCell ref="C477:C481"/>
    <mergeCell ref="D477:D481"/>
    <mergeCell ref="E477:E481"/>
    <mergeCell ref="F477:F481"/>
    <mergeCell ref="G477:G481"/>
    <mergeCell ref="A482:A486"/>
    <mergeCell ref="B482:B486"/>
    <mergeCell ref="C482:C486"/>
    <mergeCell ref="D482:D486"/>
    <mergeCell ref="E482:E486"/>
    <mergeCell ref="F482:F486"/>
    <mergeCell ref="G482:G486"/>
    <mergeCell ref="Q482:Q486"/>
    <mergeCell ref="R482:R486"/>
    <mergeCell ref="S482:S486"/>
    <mergeCell ref="T482:T486"/>
    <mergeCell ref="U482:U486"/>
    <mergeCell ref="W482:W486"/>
    <mergeCell ref="X482:X486"/>
    <mergeCell ref="O477:O481"/>
    <mergeCell ref="P477:P481"/>
    <mergeCell ref="Q477:Q481"/>
    <mergeCell ref="R477:R481"/>
    <mergeCell ref="S477:S481"/>
    <mergeCell ref="T477:T481"/>
    <mergeCell ref="U477:U481"/>
    <mergeCell ref="A667:A671"/>
    <mergeCell ref="B667:B671"/>
    <mergeCell ref="C667:C671"/>
    <mergeCell ref="D667:D671"/>
    <mergeCell ref="E667:E671"/>
    <mergeCell ref="F667:F671"/>
    <mergeCell ref="G667:G671"/>
    <mergeCell ref="H667:H671"/>
    <mergeCell ref="I667:I671"/>
    <mergeCell ref="J667:J671"/>
    <mergeCell ref="K667:K671"/>
    <mergeCell ref="L667:L671"/>
    <mergeCell ref="M667:M671"/>
    <mergeCell ref="N667:N671"/>
    <mergeCell ref="M477:M481"/>
    <mergeCell ref="N477:N481"/>
    <mergeCell ref="W477:W481"/>
    <mergeCell ref="Q487:Q491"/>
    <mergeCell ref="R487:R491"/>
    <mergeCell ref="S487:S491"/>
    <mergeCell ref="T487:T491"/>
    <mergeCell ref="U487:U491"/>
    <mergeCell ref="O492:O496"/>
    <mergeCell ref="P492:P496"/>
    <mergeCell ref="H492:H496"/>
    <mergeCell ref="I492:I496"/>
    <mergeCell ref="J492:J496"/>
    <mergeCell ref="K492:K496"/>
    <mergeCell ref="L492:L496"/>
    <mergeCell ref="M492:M496"/>
    <mergeCell ref="N492:N496"/>
    <mergeCell ref="W497:W501"/>
    <mergeCell ref="W667:W671"/>
    <mergeCell ref="X667:X671"/>
    <mergeCell ref="O667:O671"/>
    <mergeCell ref="P667:P671"/>
    <mergeCell ref="Q667:Q671"/>
    <mergeCell ref="R667:R671"/>
    <mergeCell ref="S667:S671"/>
    <mergeCell ref="T667:T671"/>
    <mergeCell ref="U667:U671"/>
    <mergeCell ref="H502:H506"/>
    <mergeCell ref="I502:I506"/>
    <mergeCell ref="A502:A506"/>
    <mergeCell ref="B502:B506"/>
    <mergeCell ref="C502:C506"/>
    <mergeCell ref="D502:D506"/>
    <mergeCell ref="E502:E506"/>
    <mergeCell ref="F502:F506"/>
    <mergeCell ref="G502:G506"/>
    <mergeCell ref="Q502:Q506"/>
    <mergeCell ref="R502:R506"/>
    <mergeCell ref="W502:W506"/>
    <mergeCell ref="X502:X506"/>
    <mergeCell ref="J502:J506"/>
    <mergeCell ref="K502:K506"/>
    <mergeCell ref="L502:L506"/>
    <mergeCell ref="M502:M506"/>
    <mergeCell ref="N502:N506"/>
    <mergeCell ref="H527:H531"/>
    <mergeCell ref="I527:I531"/>
    <mergeCell ref="J527:J531"/>
    <mergeCell ref="K527:K531"/>
    <mergeCell ref="L527:L531"/>
    <mergeCell ref="M527:M531"/>
    <mergeCell ref="N527:N531"/>
    <mergeCell ref="W527:W531"/>
    <mergeCell ref="X527:X531"/>
    <mergeCell ref="A527:A531"/>
    <mergeCell ref="B527:B531"/>
    <mergeCell ref="C527:C531"/>
    <mergeCell ref="D527:D531"/>
    <mergeCell ref="E527:E531"/>
    <mergeCell ref="F527:F531"/>
    <mergeCell ref="G527:G531"/>
    <mergeCell ref="A532:A536"/>
    <mergeCell ref="B532:B536"/>
    <mergeCell ref="C532:C536"/>
    <mergeCell ref="D532:D536"/>
    <mergeCell ref="E532:E536"/>
    <mergeCell ref="F532:F536"/>
    <mergeCell ref="G532:G536"/>
    <mergeCell ref="Q532:Q536"/>
    <mergeCell ref="R532:R536"/>
    <mergeCell ref="S532:S536"/>
    <mergeCell ref="T532:T536"/>
    <mergeCell ref="U532:U536"/>
    <mergeCell ref="W532:W536"/>
    <mergeCell ref="X532:X536"/>
    <mergeCell ref="O527:O531"/>
    <mergeCell ref="P527:P531"/>
    <mergeCell ref="Q527:Q531"/>
    <mergeCell ref="R527:R531"/>
    <mergeCell ref="S527:S531"/>
    <mergeCell ref="T527:T531"/>
    <mergeCell ref="U527:U531"/>
    <mergeCell ref="O532:O536"/>
    <mergeCell ref="P532:P536"/>
    <mergeCell ref="H532:H536"/>
    <mergeCell ref="I532:I536"/>
    <mergeCell ref="J532:J536"/>
    <mergeCell ref="K532:K536"/>
    <mergeCell ref="L532:L536"/>
    <mergeCell ref="M532:M536"/>
    <mergeCell ref="N532:N536"/>
    <mergeCell ref="H537:H541"/>
    <mergeCell ref="I537:I541"/>
    <mergeCell ref="J537:J541"/>
    <mergeCell ref="K537:K541"/>
    <mergeCell ref="L537:L541"/>
    <mergeCell ref="M537:M541"/>
    <mergeCell ref="N537:N541"/>
    <mergeCell ref="W537:W541"/>
    <mergeCell ref="X537:X541"/>
    <mergeCell ref="A537:A541"/>
    <mergeCell ref="B537:B541"/>
    <mergeCell ref="C537:C541"/>
    <mergeCell ref="D537:D541"/>
    <mergeCell ref="E537:E541"/>
    <mergeCell ref="F537:F541"/>
    <mergeCell ref="G537:G541"/>
    <mergeCell ref="A542:A546"/>
    <mergeCell ref="B542:B546"/>
    <mergeCell ref="C542:C546"/>
    <mergeCell ref="D542:D546"/>
    <mergeCell ref="E542:E546"/>
    <mergeCell ref="F542:F546"/>
    <mergeCell ref="G542:G546"/>
    <mergeCell ref="Q542:Q546"/>
    <mergeCell ref="R542:R546"/>
    <mergeCell ref="S542:S546"/>
    <mergeCell ref="T542:T546"/>
    <mergeCell ref="U542:U546"/>
    <mergeCell ref="W542:W546"/>
    <mergeCell ref="X542:X546"/>
    <mergeCell ref="O537:O541"/>
    <mergeCell ref="P537:P541"/>
    <mergeCell ref="Q537:Q541"/>
    <mergeCell ref="R537:R541"/>
    <mergeCell ref="S537:S541"/>
    <mergeCell ref="T537:T541"/>
    <mergeCell ref="U537:U541"/>
    <mergeCell ref="O542:O546"/>
    <mergeCell ref="P542:P546"/>
    <mergeCell ref="H542:H546"/>
    <mergeCell ref="I542:I546"/>
    <mergeCell ref="J542:J546"/>
    <mergeCell ref="K542:K546"/>
    <mergeCell ref="L542:L546"/>
    <mergeCell ref="M542:M546"/>
    <mergeCell ref="N542:N546"/>
    <mergeCell ref="H547:H551"/>
    <mergeCell ref="I547:I551"/>
    <mergeCell ref="J547:J551"/>
    <mergeCell ref="K547:K551"/>
    <mergeCell ref="L547:L551"/>
    <mergeCell ref="M547:M551"/>
    <mergeCell ref="N547:N551"/>
    <mergeCell ref="W547:W551"/>
    <mergeCell ref="X547:X551"/>
    <mergeCell ref="A547:A551"/>
    <mergeCell ref="B547:B551"/>
    <mergeCell ref="C547:C551"/>
    <mergeCell ref="D547:D551"/>
    <mergeCell ref="E547:E551"/>
    <mergeCell ref="F547:F551"/>
    <mergeCell ref="G547:G551"/>
    <mergeCell ref="A552:A556"/>
    <mergeCell ref="B552:B556"/>
    <mergeCell ref="C552:C556"/>
    <mergeCell ref="D552:D556"/>
    <mergeCell ref="E552:E556"/>
    <mergeCell ref="F552:F556"/>
    <mergeCell ref="G552:G556"/>
    <mergeCell ref="Q552:Q556"/>
    <mergeCell ref="R552:R556"/>
    <mergeCell ref="S552:S556"/>
    <mergeCell ref="T552:T556"/>
    <mergeCell ref="U552:U556"/>
    <mergeCell ref="W552:W556"/>
    <mergeCell ref="X552:X556"/>
    <mergeCell ref="O547:O551"/>
    <mergeCell ref="P547:P551"/>
    <mergeCell ref="Q547:Q551"/>
    <mergeCell ref="R547:R551"/>
    <mergeCell ref="S547:S551"/>
    <mergeCell ref="T547:T551"/>
    <mergeCell ref="U547:U551"/>
    <mergeCell ref="O552:O556"/>
    <mergeCell ref="P552:P556"/>
    <mergeCell ref="H552:H556"/>
    <mergeCell ref="I552:I556"/>
    <mergeCell ref="J552:J556"/>
    <mergeCell ref="K552:K556"/>
    <mergeCell ref="L552:L556"/>
    <mergeCell ref="M552:M556"/>
    <mergeCell ref="N552:N556"/>
    <mergeCell ref="W557:W561"/>
    <mergeCell ref="X557:X561"/>
    <mergeCell ref="A557:A561"/>
    <mergeCell ref="B557:B561"/>
    <mergeCell ref="C557:C561"/>
    <mergeCell ref="D557:D561"/>
    <mergeCell ref="E557:E561"/>
    <mergeCell ref="F557:F561"/>
    <mergeCell ref="G557:G561"/>
    <mergeCell ref="A562:A566"/>
    <mergeCell ref="B562:B566"/>
    <mergeCell ref="C562:C566"/>
    <mergeCell ref="D562:D566"/>
    <mergeCell ref="E562:E566"/>
    <mergeCell ref="F562:F566"/>
    <mergeCell ref="G562:G566"/>
    <mergeCell ref="Q562:Q566"/>
    <mergeCell ref="R562:R566"/>
    <mergeCell ref="S562:S566"/>
    <mergeCell ref="T562:T566"/>
    <mergeCell ref="U562:U566"/>
    <mergeCell ref="W562:W566"/>
    <mergeCell ref="X562:X566"/>
    <mergeCell ref="O557:O561"/>
    <mergeCell ref="P557:P561"/>
    <mergeCell ref="Q557:Q561"/>
    <mergeCell ref="R557:R561"/>
    <mergeCell ref="S557:S561"/>
    <mergeCell ref="T557:T561"/>
    <mergeCell ref="U557:U561"/>
    <mergeCell ref="O562:O566"/>
    <mergeCell ref="P562:P566"/>
    <mergeCell ref="H562:H566"/>
    <mergeCell ref="I562:I566"/>
    <mergeCell ref="J562:J566"/>
    <mergeCell ref="K562:K566"/>
    <mergeCell ref="L562:L566"/>
    <mergeCell ref="M562:M566"/>
    <mergeCell ref="N562:N566"/>
    <mergeCell ref="H567:H571"/>
    <mergeCell ref="I567:I571"/>
    <mergeCell ref="J567:J571"/>
    <mergeCell ref="K567:K571"/>
    <mergeCell ref="L567:L571"/>
    <mergeCell ref="M567:M571"/>
    <mergeCell ref="N567:N571"/>
    <mergeCell ref="H557:H561"/>
    <mergeCell ref="I557:I561"/>
    <mergeCell ref="J557:J561"/>
    <mergeCell ref="K557:K561"/>
    <mergeCell ref="L557:L561"/>
    <mergeCell ref="M557:M561"/>
    <mergeCell ref="N557:N561"/>
    <mergeCell ref="W567:W571"/>
    <mergeCell ref="X567:X571"/>
    <mergeCell ref="A567:A571"/>
    <mergeCell ref="B567:B571"/>
    <mergeCell ref="C567:C571"/>
    <mergeCell ref="D567:D571"/>
    <mergeCell ref="E567:E571"/>
    <mergeCell ref="F567:F571"/>
    <mergeCell ref="G567:G571"/>
    <mergeCell ref="A572:A576"/>
    <mergeCell ref="B572:B576"/>
    <mergeCell ref="C572:C576"/>
    <mergeCell ref="D572:D576"/>
    <mergeCell ref="E572:E576"/>
    <mergeCell ref="F572:F576"/>
    <mergeCell ref="G572:G576"/>
    <mergeCell ref="Q572:Q576"/>
    <mergeCell ref="R572:R576"/>
    <mergeCell ref="S572:S576"/>
    <mergeCell ref="T572:T576"/>
    <mergeCell ref="U572:U576"/>
    <mergeCell ref="W572:W576"/>
    <mergeCell ref="X572:X576"/>
    <mergeCell ref="O567:O571"/>
    <mergeCell ref="P567:P571"/>
    <mergeCell ref="Q567:Q571"/>
    <mergeCell ref="R567:R571"/>
    <mergeCell ref="S567:S571"/>
    <mergeCell ref="T567:T571"/>
    <mergeCell ref="U567:U571"/>
    <mergeCell ref="O572:O576"/>
    <mergeCell ref="P572:P576"/>
    <mergeCell ref="H572:H576"/>
    <mergeCell ref="I572:I576"/>
    <mergeCell ref="J572:J576"/>
    <mergeCell ref="K572:K576"/>
    <mergeCell ref="L572:L576"/>
    <mergeCell ref="M572:M576"/>
    <mergeCell ref="N572:N576"/>
    <mergeCell ref="H577:H581"/>
    <mergeCell ref="I577:I581"/>
    <mergeCell ref="J577:J581"/>
    <mergeCell ref="K577:K581"/>
    <mergeCell ref="L577:L581"/>
    <mergeCell ref="M577:M581"/>
    <mergeCell ref="N577:N581"/>
    <mergeCell ref="W577:W581"/>
    <mergeCell ref="X577:X581"/>
    <mergeCell ref="A577:A581"/>
    <mergeCell ref="B577:B581"/>
    <mergeCell ref="C577:C581"/>
    <mergeCell ref="D577:D581"/>
    <mergeCell ref="E577:E581"/>
    <mergeCell ref="F577:F581"/>
    <mergeCell ref="G577:G581"/>
    <mergeCell ref="A582:A586"/>
    <mergeCell ref="B582:B586"/>
    <mergeCell ref="C582:C586"/>
    <mergeCell ref="D582:D586"/>
    <mergeCell ref="E582:E586"/>
    <mergeCell ref="F582:F586"/>
    <mergeCell ref="G582:G586"/>
    <mergeCell ref="Q582:Q586"/>
    <mergeCell ref="R582:R586"/>
    <mergeCell ref="S582:S586"/>
    <mergeCell ref="T582:T586"/>
    <mergeCell ref="U582:U586"/>
    <mergeCell ref="W582:W586"/>
    <mergeCell ref="X582:X586"/>
    <mergeCell ref="O577:O581"/>
    <mergeCell ref="P577:P581"/>
    <mergeCell ref="Q577:Q581"/>
    <mergeCell ref="R577:R581"/>
    <mergeCell ref="S577:S581"/>
    <mergeCell ref="T577:T581"/>
    <mergeCell ref="U577:U581"/>
    <mergeCell ref="O582:O586"/>
    <mergeCell ref="P582:P586"/>
    <mergeCell ref="H582:H586"/>
    <mergeCell ref="I582:I586"/>
    <mergeCell ref="J582:J586"/>
    <mergeCell ref="K582:K586"/>
    <mergeCell ref="L582:L586"/>
    <mergeCell ref="M582:M586"/>
    <mergeCell ref="N582:N586"/>
    <mergeCell ref="W587:W591"/>
    <mergeCell ref="X587:X591"/>
    <mergeCell ref="A587:A591"/>
    <mergeCell ref="B587:B591"/>
    <mergeCell ref="C587:C591"/>
    <mergeCell ref="D587:D591"/>
    <mergeCell ref="E587:E591"/>
    <mergeCell ref="F587:F591"/>
    <mergeCell ref="G587:G591"/>
    <mergeCell ref="A592:A596"/>
    <mergeCell ref="B592:B596"/>
    <mergeCell ref="C592:C596"/>
    <mergeCell ref="D592:D596"/>
    <mergeCell ref="E592:E596"/>
    <mergeCell ref="F592:F596"/>
    <mergeCell ref="G592:G596"/>
    <mergeCell ref="Q592:Q596"/>
    <mergeCell ref="R592:R596"/>
    <mergeCell ref="S592:S596"/>
    <mergeCell ref="T592:T596"/>
    <mergeCell ref="U592:U596"/>
    <mergeCell ref="W592:W596"/>
    <mergeCell ref="X592:X596"/>
    <mergeCell ref="O587:O591"/>
    <mergeCell ref="P587:P591"/>
    <mergeCell ref="Q587:Q591"/>
    <mergeCell ref="R587:R591"/>
    <mergeCell ref="S587:S591"/>
    <mergeCell ref="T587:T591"/>
    <mergeCell ref="U587:U591"/>
    <mergeCell ref="O592:O596"/>
    <mergeCell ref="P592:P596"/>
    <mergeCell ref="H592:H596"/>
    <mergeCell ref="I592:I596"/>
    <mergeCell ref="J592:J596"/>
    <mergeCell ref="K592:K596"/>
    <mergeCell ref="L592:L596"/>
    <mergeCell ref="M592:M596"/>
    <mergeCell ref="N592:N596"/>
    <mergeCell ref="H597:H601"/>
    <mergeCell ref="I597:I601"/>
    <mergeCell ref="J597:J601"/>
    <mergeCell ref="K597:K601"/>
    <mergeCell ref="L597:L601"/>
    <mergeCell ref="M597:M601"/>
    <mergeCell ref="N597:N601"/>
    <mergeCell ref="H587:H591"/>
    <mergeCell ref="I587:I591"/>
    <mergeCell ref="J587:J591"/>
    <mergeCell ref="K587:K591"/>
    <mergeCell ref="L587:L591"/>
    <mergeCell ref="M587:M591"/>
    <mergeCell ref="N587:N591"/>
    <mergeCell ref="W597:W601"/>
    <mergeCell ref="X597:X601"/>
    <mergeCell ref="A597:A601"/>
    <mergeCell ref="B597:B601"/>
    <mergeCell ref="C597:C601"/>
    <mergeCell ref="D597:D601"/>
    <mergeCell ref="E597:E601"/>
    <mergeCell ref="F597:F601"/>
    <mergeCell ref="G597:G601"/>
    <mergeCell ref="A602:A606"/>
    <mergeCell ref="B602:B606"/>
    <mergeCell ref="C602:C606"/>
    <mergeCell ref="D602:D606"/>
    <mergeCell ref="E602:E606"/>
    <mergeCell ref="F602:F606"/>
    <mergeCell ref="G602:G606"/>
    <mergeCell ref="Q602:Q606"/>
    <mergeCell ref="R602:R606"/>
    <mergeCell ref="S602:S606"/>
    <mergeCell ref="T602:T606"/>
    <mergeCell ref="U602:U606"/>
    <mergeCell ref="W602:W606"/>
    <mergeCell ref="X602:X606"/>
    <mergeCell ref="O597:O601"/>
    <mergeCell ref="P597:P601"/>
    <mergeCell ref="Q597:Q601"/>
    <mergeCell ref="R597:R601"/>
    <mergeCell ref="S597:S601"/>
    <mergeCell ref="T597:T601"/>
    <mergeCell ref="U597:U601"/>
    <mergeCell ref="O602:O606"/>
    <mergeCell ref="P602:P606"/>
    <mergeCell ref="H602:H606"/>
    <mergeCell ref="I602:I606"/>
    <mergeCell ref="J602:J606"/>
    <mergeCell ref="K602:K606"/>
    <mergeCell ref="L602:L606"/>
    <mergeCell ref="M602:M606"/>
    <mergeCell ref="N602:N606"/>
    <mergeCell ref="H607:H611"/>
    <mergeCell ref="I607:I611"/>
    <mergeCell ref="J607:J611"/>
    <mergeCell ref="K607:K611"/>
    <mergeCell ref="L607:L611"/>
    <mergeCell ref="M607:M611"/>
    <mergeCell ref="N607:N611"/>
    <mergeCell ref="W607:W611"/>
    <mergeCell ref="X607:X611"/>
    <mergeCell ref="A607:A611"/>
    <mergeCell ref="B607:B611"/>
    <mergeCell ref="C607:C611"/>
    <mergeCell ref="D607:D611"/>
    <mergeCell ref="E607:E611"/>
    <mergeCell ref="F607:F611"/>
    <mergeCell ref="G607:G611"/>
    <mergeCell ref="W612:W616"/>
    <mergeCell ref="X612:X616"/>
    <mergeCell ref="O607:O611"/>
    <mergeCell ref="P607:P611"/>
    <mergeCell ref="Q607:Q611"/>
    <mergeCell ref="R607:R611"/>
    <mergeCell ref="S607:S611"/>
    <mergeCell ref="T607:T611"/>
    <mergeCell ref="U607:U611"/>
    <mergeCell ref="O612:O616"/>
    <mergeCell ref="P612:P616"/>
    <mergeCell ref="H612:H616"/>
    <mergeCell ref="I612:I616"/>
    <mergeCell ref="J612:J616"/>
    <mergeCell ref="K612:K616"/>
    <mergeCell ref="L612:L616"/>
    <mergeCell ref="M612:M616"/>
    <mergeCell ref="N612:N616"/>
    <mergeCell ref="A612:A616"/>
    <mergeCell ref="B612:B616"/>
    <mergeCell ref="C612:C616"/>
    <mergeCell ref="D612:D616"/>
    <mergeCell ref="E612:E616"/>
    <mergeCell ref="F612:F616"/>
    <mergeCell ref="G612:G616"/>
    <mergeCell ref="Q612:Q616"/>
    <mergeCell ref="R612:R616"/>
    <mergeCell ref="S612:S616"/>
    <mergeCell ref="T612:T616"/>
    <mergeCell ref="U612:U616"/>
    <mergeCell ref="H617:H621"/>
    <mergeCell ref="I617:I621"/>
    <mergeCell ref="J617:J621"/>
    <mergeCell ref="K617:K621"/>
    <mergeCell ref="L617:L621"/>
    <mergeCell ref="M617:M621"/>
    <mergeCell ref="N617:N621"/>
    <mergeCell ref="W617:W621"/>
    <mergeCell ref="X617:X621"/>
    <mergeCell ref="A617:A621"/>
    <mergeCell ref="B617:B621"/>
    <mergeCell ref="C617:C621"/>
    <mergeCell ref="D617:D621"/>
    <mergeCell ref="E617:E621"/>
    <mergeCell ref="F617:F621"/>
    <mergeCell ref="G617:G621"/>
    <mergeCell ref="A622:A626"/>
    <mergeCell ref="B622:B626"/>
    <mergeCell ref="C622:C626"/>
    <mergeCell ref="D622:D626"/>
    <mergeCell ref="E622:E626"/>
    <mergeCell ref="F622:F626"/>
    <mergeCell ref="G622:G626"/>
    <mergeCell ref="Q622:Q626"/>
    <mergeCell ref="R622:R626"/>
    <mergeCell ref="S622:S626"/>
    <mergeCell ref="T622:T626"/>
    <mergeCell ref="U622:U626"/>
    <mergeCell ref="W622:W626"/>
    <mergeCell ref="X622:X626"/>
    <mergeCell ref="O617:O621"/>
    <mergeCell ref="P617:P621"/>
    <mergeCell ref="Q617:Q621"/>
    <mergeCell ref="R617:R621"/>
    <mergeCell ref="S617:S621"/>
    <mergeCell ref="T617:T621"/>
    <mergeCell ref="U617:U621"/>
    <mergeCell ref="O622:O626"/>
    <mergeCell ref="P622:P626"/>
    <mergeCell ref="O627:O631"/>
    <mergeCell ref="P627:P631"/>
    <mergeCell ref="Q627:Q631"/>
    <mergeCell ref="R627:R631"/>
    <mergeCell ref="S627:S631"/>
    <mergeCell ref="T627:T631"/>
    <mergeCell ref="U627:U631"/>
    <mergeCell ref="O632:O636"/>
    <mergeCell ref="P632:P636"/>
    <mergeCell ref="H622:H626"/>
    <mergeCell ref="I622:I626"/>
    <mergeCell ref="J622:J626"/>
    <mergeCell ref="K622:K626"/>
    <mergeCell ref="L622:L626"/>
    <mergeCell ref="M622:M626"/>
    <mergeCell ref="N622:N626"/>
    <mergeCell ref="H627:H631"/>
    <mergeCell ref="I627:I631"/>
    <mergeCell ref="J627:J631"/>
    <mergeCell ref="K627:K631"/>
    <mergeCell ref="L627:L631"/>
    <mergeCell ref="M627:M631"/>
    <mergeCell ref="N627:N631"/>
    <mergeCell ref="W637:W641"/>
    <mergeCell ref="X637:X641"/>
    <mergeCell ref="A637:A641"/>
    <mergeCell ref="B637:B641"/>
    <mergeCell ref="C637:C641"/>
    <mergeCell ref="D637:D641"/>
    <mergeCell ref="E637:E641"/>
    <mergeCell ref="F637:F641"/>
    <mergeCell ref="G637:G641"/>
    <mergeCell ref="W627:W631"/>
    <mergeCell ref="X627:X631"/>
    <mergeCell ref="A627:A631"/>
    <mergeCell ref="B627:B631"/>
    <mergeCell ref="C627:C631"/>
    <mergeCell ref="D627:D631"/>
    <mergeCell ref="E627:E631"/>
    <mergeCell ref="F627:F631"/>
    <mergeCell ref="G627:G631"/>
    <mergeCell ref="A632:A636"/>
    <mergeCell ref="B632:B636"/>
    <mergeCell ref="C632:C636"/>
    <mergeCell ref="D632:D636"/>
    <mergeCell ref="E632:E636"/>
    <mergeCell ref="F632:F636"/>
    <mergeCell ref="G632:G636"/>
    <mergeCell ref="Q632:Q636"/>
    <mergeCell ref="R632:R636"/>
    <mergeCell ref="S632:S636"/>
    <mergeCell ref="T632:T636"/>
    <mergeCell ref="U632:U636"/>
    <mergeCell ref="W632:W636"/>
    <mergeCell ref="X632:X636"/>
    <mergeCell ref="O637:O641"/>
    <mergeCell ref="P637:P641"/>
    <mergeCell ref="Q637:Q641"/>
    <mergeCell ref="R637:R641"/>
    <mergeCell ref="S637:S641"/>
    <mergeCell ref="T637:T641"/>
    <mergeCell ref="U637:U641"/>
    <mergeCell ref="O642:O646"/>
    <mergeCell ref="P642:P646"/>
    <mergeCell ref="H642:H646"/>
    <mergeCell ref="I642:I646"/>
    <mergeCell ref="J642:J646"/>
    <mergeCell ref="K642:K646"/>
    <mergeCell ref="L642:L646"/>
    <mergeCell ref="M642:M646"/>
    <mergeCell ref="N642:N646"/>
    <mergeCell ref="H632:H636"/>
    <mergeCell ref="I632:I636"/>
    <mergeCell ref="J632:J636"/>
    <mergeCell ref="K632:K636"/>
    <mergeCell ref="L632:L636"/>
    <mergeCell ref="M632:M636"/>
    <mergeCell ref="N632:N636"/>
    <mergeCell ref="H637:H641"/>
    <mergeCell ref="I637:I641"/>
    <mergeCell ref="J637:J641"/>
    <mergeCell ref="K637:K641"/>
    <mergeCell ref="L637:L641"/>
    <mergeCell ref="M637:M641"/>
    <mergeCell ref="N637:N641"/>
    <mergeCell ref="X662:X666"/>
    <mergeCell ref="S652:S656"/>
    <mergeCell ref="T652:T656"/>
    <mergeCell ref="U652:U656"/>
    <mergeCell ref="W652:W656"/>
    <mergeCell ref="X652:X656"/>
    <mergeCell ref="O647:O651"/>
    <mergeCell ref="P647:P651"/>
    <mergeCell ref="K652:K656"/>
    <mergeCell ref="L652:L656"/>
    <mergeCell ref="M652:M656"/>
    <mergeCell ref="N652:N656"/>
    <mergeCell ref="A642:A646"/>
    <mergeCell ref="B642:B646"/>
    <mergeCell ref="C642:C646"/>
    <mergeCell ref="D642:D646"/>
    <mergeCell ref="E642:E646"/>
    <mergeCell ref="F642:F646"/>
    <mergeCell ref="G642:G646"/>
    <mergeCell ref="Q642:Q646"/>
    <mergeCell ref="R642:R646"/>
    <mergeCell ref="S642:S646"/>
    <mergeCell ref="T642:T646"/>
    <mergeCell ref="U642:U646"/>
    <mergeCell ref="W642:W646"/>
    <mergeCell ref="X642:X646"/>
    <mergeCell ref="H647:H651"/>
    <mergeCell ref="I647:I651"/>
    <mergeCell ref="J647:J651"/>
    <mergeCell ref="K647:K651"/>
    <mergeCell ref="L647:L651"/>
    <mergeCell ref="U662:U666"/>
    <mergeCell ref="W662:W666"/>
    <mergeCell ref="A662:A666"/>
    <mergeCell ref="B662:B666"/>
    <mergeCell ref="C662:C666"/>
    <mergeCell ref="D662:D666"/>
    <mergeCell ref="E662:E666"/>
    <mergeCell ref="F662:F666"/>
    <mergeCell ref="G662:G666"/>
    <mergeCell ref="W657:W661"/>
    <mergeCell ref="Q662:Q666"/>
    <mergeCell ref="R662:R666"/>
    <mergeCell ref="S662:S666"/>
    <mergeCell ref="T662:T666"/>
    <mergeCell ref="Q657:Q661"/>
    <mergeCell ref="R657:R661"/>
    <mergeCell ref="S657:S661"/>
    <mergeCell ref="T657:T661"/>
    <mergeCell ref="R652:R656"/>
    <mergeCell ref="Q647:Q651"/>
    <mergeCell ref="R647:R651"/>
    <mergeCell ref="S647:S651"/>
    <mergeCell ref="T647:T651"/>
    <mergeCell ref="U647:U651"/>
    <mergeCell ref="O652:O656"/>
    <mergeCell ref="P652:P656"/>
    <mergeCell ref="H652:H656"/>
    <mergeCell ref="I652:I656"/>
    <mergeCell ref="J652:J656"/>
    <mergeCell ref="O657:O661"/>
    <mergeCell ref="P657:P661"/>
    <mergeCell ref="M647:M651"/>
    <mergeCell ref="N647:N651"/>
    <mergeCell ref="O662:O666"/>
    <mergeCell ref="P662:P666"/>
    <mergeCell ref="H662:H666"/>
    <mergeCell ref="I662:I666"/>
    <mergeCell ref="J662:J666"/>
    <mergeCell ref="K662:K666"/>
    <mergeCell ref="L662:L666"/>
    <mergeCell ref="M662:M666"/>
    <mergeCell ref="N662:N666"/>
    <mergeCell ref="H657:H661"/>
    <mergeCell ref="I657:I661"/>
    <mergeCell ref="J657:J661"/>
    <mergeCell ref="K657:K661"/>
    <mergeCell ref="B657:B661"/>
    <mergeCell ref="C657:C661"/>
    <mergeCell ref="D657:D661"/>
    <mergeCell ref="E657:E661"/>
    <mergeCell ref="F657:F661"/>
    <mergeCell ref="G657:G661"/>
    <mergeCell ref="E647:E651"/>
    <mergeCell ref="F647:F651"/>
    <mergeCell ref="G647:G651"/>
    <mergeCell ref="A652:A656"/>
    <mergeCell ref="B652:B656"/>
    <mergeCell ref="C652:C656"/>
    <mergeCell ref="D652:D656"/>
    <mergeCell ref="E652:E656"/>
    <mergeCell ref="F652:F656"/>
    <mergeCell ref="G652:G656"/>
    <mergeCell ref="Q652:Q656"/>
    <mergeCell ref="AZ50:AZ53"/>
    <mergeCell ref="BA50:BA53"/>
    <mergeCell ref="BB50:BB53"/>
    <mergeCell ref="AP42:AP46"/>
    <mergeCell ref="AQ42:AQ46"/>
    <mergeCell ref="AP47:AP49"/>
    <mergeCell ref="AQ47:AQ49"/>
    <mergeCell ref="AR37:AR41"/>
    <mergeCell ref="U657:U661"/>
    <mergeCell ref="L657:L661"/>
    <mergeCell ref="M657:M661"/>
    <mergeCell ref="N657:N661"/>
    <mergeCell ref="W647:W651"/>
    <mergeCell ref="X647:X651"/>
    <mergeCell ref="A647:A651"/>
    <mergeCell ref="B647:B651"/>
    <mergeCell ref="C647:C651"/>
    <mergeCell ref="D647:D651"/>
    <mergeCell ref="A37:A41"/>
    <mergeCell ref="B37:B41"/>
    <mergeCell ref="N37:N41"/>
    <mergeCell ref="O37:O41"/>
    <mergeCell ref="X37:X41"/>
    <mergeCell ref="K37:K41"/>
    <mergeCell ref="L37:L41"/>
    <mergeCell ref="M37:M41"/>
    <mergeCell ref="U37:U41"/>
    <mergeCell ref="K55:K56"/>
    <mergeCell ref="L55:L56"/>
    <mergeCell ref="M55:M56"/>
    <mergeCell ref="X657:X661"/>
    <mergeCell ref="A657:A661"/>
    <mergeCell ref="A18:A21"/>
    <mergeCell ref="H22:H24"/>
    <mergeCell ref="I22:I24"/>
    <mergeCell ref="J22:J24"/>
    <mergeCell ref="K22:K24"/>
    <mergeCell ref="L22:L24"/>
    <mergeCell ref="M22:M24"/>
    <mergeCell ref="N22:N24"/>
    <mergeCell ref="O22:O24"/>
    <mergeCell ref="P22:P24"/>
    <mergeCell ref="Q22:Q24"/>
    <mergeCell ref="R22:R24"/>
    <mergeCell ref="S22:S24"/>
    <mergeCell ref="T22:T24"/>
    <mergeCell ref="U22:U24"/>
    <mergeCell ref="V22:V24"/>
    <mergeCell ref="W22:W24"/>
    <mergeCell ref="S18:S21"/>
    <mergeCell ref="T18:T21"/>
    <mergeCell ref="U18:U21"/>
    <mergeCell ref="H18:H21"/>
    <mergeCell ref="I18:I21"/>
    <mergeCell ref="J18:J21"/>
    <mergeCell ref="K18:K21"/>
    <mergeCell ref="L18:L21"/>
    <mergeCell ref="M18:M21"/>
    <mergeCell ref="A22:A24"/>
    <mergeCell ref="B22:B24"/>
    <mergeCell ref="C22:C24"/>
    <mergeCell ref="D22:D24"/>
    <mergeCell ref="G22:G24"/>
    <mergeCell ref="C42:C46"/>
    <mergeCell ref="D42:D46"/>
    <mergeCell ref="AN16:AV16"/>
    <mergeCell ref="AW16:BC16"/>
    <mergeCell ref="X17:Y17"/>
    <mergeCell ref="AA17:AB17"/>
    <mergeCell ref="AC17:AD17"/>
    <mergeCell ref="AP17:AQ17"/>
    <mergeCell ref="X22:X24"/>
    <mergeCell ref="Y22:Y24"/>
    <mergeCell ref="AN22:AN24"/>
    <mergeCell ref="AO22:AO24"/>
    <mergeCell ref="AP22:AP24"/>
    <mergeCell ref="AQ22:AQ24"/>
    <mergeCell ref="AR22:AR24"/>
    <mergeCell ref="P30:P31"/>
    <mergeCell ref="Q30:Q31"/>
    <mergeCell ref="R30:R31"/>
    <mergeCell ref="AV22:AV24"/>
    <mergeCell ref="AN37:AN41"/>
    <mergeCell ref="A32:A33"/>
    <mergeCell ref="B32:B33"/>
    <mergeCell ref="Q34:Q36"/>
    <mergeCell ref="R34:R36"/>
    <mergeCell ref="J34:J36"/>
    <mergeCell ref="V37:V41"/>
    <mergeCell ref="W37:W41"/>
    <mergeCell ref="AV32:AV33"/>
    <mergeCell ref="AZ32:AZ33"/>
    <mergeCell ref="BA32:BA33"/>
    <mergeCell ref="BB32:BB33"/>
    <mergeCell ref="BC32:BC33"/>
    <mergeCell ref="BQ32:BQ33"/>
    <mergeCell ref="AR30:AR31"/>
    <mergeCell ref="AV30:AV31"/>
    <mergeCell ref="AZ30:AZ31"/>
    <mergeCell ref="BA30:BA31"/>
    <mergeCell ref="BB30:BB31"/>
    <mergeCell ref="BC30:BC31"/>
    <mergeCell ref="BO37:BO41"/>
    <mergeCell ref="BP37:BP41"/>
    <mergeCell ref="AV37:AV41"/>
    <mergeCell ref="AZ37:AZ41"/>
    <mergeCell ref="BA37:BA41"/>
    <mergeCell ref="BB37:BB41"/>
    <mergeCell ref="BC37:BC41"/>
    <mergeCell ref="BG37:BG41"/>
    <mergeCell ref="BH37:BH41"/>
    <mergeCell ref="BQ34:BQ36"/>
    <mergeCell ref="BI37:BI41"/>
    <mergeCell ref="BJ37:BJ41"/>
    <mergeCell ref="AZ34:AZ36"/>
    <mergeCell ref="BA34:BA36"/>
    <mergeCell ref="BB34:BB36"/>
    <mergeCell ref="BC34:BC36"/>
    <mergeCell ref="A30:A31"/>
    <mergeCell ref="B30:B31"/>
    <mergeCell ref="C30:C31"/>
    <mergeCell ref="D30:D31"/>
    <mergeCell ref="G30:G31"/>
    <mergeCell ref="H30:H31"/>
    <mergeCell ref="I30:I31"/>
    <mergeCell ref="T34:T36"/>
    <mergeCell ref="S34:S36"/>
    <mergeCell ref="U34:U36"/>
    <mergeCell ref="V34:V36"/>
    <mergeCell ref="W34:W36"/>
    <mergeCell ref="R32:R33"/>
    <mergeCell ref="AP34:AP36"/>
    <mergeCell ref="AQ34:AQ36"/>
    <mergeCell ref="K34:K36"/>
    <mergeCell ref="L34:L36"/>
    <mergeCell ref="M34:M36"/>
    <mergeCell ref="N34:N36"/>
    <mergeCell ref="O34:O36"/>
    <mergeCell ref="P34:P36"/>
    <mergeCell ref="V32:V33"/>
    <mergeCell ref="W32:W33"/>
    <mergeCell ref="W30:W31"/>
    <mergeCell ref="H34:H36"/>
    <mergeCell ref="I34:I36"/>
    <mergeCell ref="A34:A36"/>
    <mergeCell ref="B34:B36"/>
    <mergeCell ref="C34:C36"/>
    <mergeCell ref="D34:D36"/>
    <mergeCell ref="G34:G36"/>
    <mergeCell ref="AO30:AO31"/>
    <mergeCell ref="A42:A46"/>
    <mergeCell ref="B42:B46"/>
    <mergeCell ref="T42:T46"/>
    <mergeCell ref="AS34:AS35"/>
    <mergeCell ref="AV34:AV35"/>
    <mergeCell ref="Y34:Y36"/>
    <mergeCell ref="BU50:BU53"/>
    <mergeCell ref="BV50:BV53"/>
    <mergeCell ref="BW50:BW53"/>
    <mergeCell ref="AZ42:AZ46"/>
    <mergeCell ref="A47:A49"/>
    <mergeCell ref="T47:T49"/>
    <mergeCell ref="J50:J53"/>
    <mergeCell ref="K50:K53"/>
    <mergeCell ref="L50:L53"/>
    <mergeCell ref="M50:M53"/>
    <mergeCell ref="N50:N53"/>
    <mergeCell ref="O50:O53"/>
    <mergeCell ref="P50:P53"/>
    <mergeCell ref="Q50:Q53"/>
    <mergeCell ref="R50:R53"/>
    <mergeCell ref="S50:S53"/>
    <mergeCell ref="T50:T53"/>
    <mergeCell ref="U50:U53"/>
    <mergeCell ref="V50:V53"/>
    <mergeCell ref="W50:W53"/>
    <mergeCell ref="X50:X53"/>
    <mergeCell ref="BQ37:BQ41"/>
    <mergeCell ref="Y50:Y53"/>
    <mergeCell ref="AN50:AN53"/>
    <mergeCell ref="AO50:AO53"/>
    <mergeCell ref="AN47:AN49"/>
    <mergeCell ref="BX47:BX49"/>
    <mergeCell ref="BY47:BY49"/>
    <mergeCell ref="BG47:BG49"/>
    <mergeCell ref="BH47:BH49"/>
    <mergeCell ref="BI47:BI49"/>
    <mergeCell ref="BJ47:BJ49"/>
    <mergeCell ref="BN47:BN49"/>
    <mergeCell ref="BO47:BO49"/>
    <mergeCell ref="BP47:BP49"/>
    <mergeCell ref="BU47:BU49"/>
    <mergeCell ref="BV47:BV49"/>
    <mergeCell ref="BW47:BW49"/>
    <mergeCell ref="BQ47:BQ49"/>
    <mergeCell ref="BQ50:BQ53"/>
    <mergeCell ref="A50:A53"/>
    <mergeCell ref="B50:B53"/>
    <mergeCell ref="C50:C53"/>
    <mergeCell ref="D50:D53"/>
    <mergeCell ref="G50:G53"/>
    <mergeCell ref="H50:H53"/>
    <mergeCell ref="I50:I53"/>
    <mergeCell ref="AO47:AO49"/>
    <mergeCell ref="AP50:AP53"/>
    <mergeCell ref="AQ50:AQ53"/>
    <mergeCell ref="AR50:AR53"/>
    <mergeCell ref="BC50:BC53"/>
    <mergeCell ref="AV47:AV49"/>
    <mergeCell ref="AZ47:AZ49"/>
    <mergeCell ref="BA47:BA49"/>
    <mergeCell ref="BB47:BB49"/>
    <mergeCell ref="BC47:BC49"/>
    <mergeCell ref="AV50:AV53"/>
    <mergeCell ref="BW55:BW56"/>
    <mergeCell ref="BX55:BX56"/>
    <mergeCell ref="BY55:BY56"/>
    <mergeCell ref="BG55:BG56"/>
    <mergeCell ref="BH55:BH56"/>
    <mergeCell ref="BI55:BI56"/>
    <mergeCell ref="BJ55:BJ56"/>
    <mergeCell ref="BN55:BN56"/>
    <mergeCell ref="BO55:BO56"/>
    <mergeCell ref="BP55:BP56"/>
    <mergeCell ref="BX50:BX53"/>
    <mergeCell ref="BY50:BY53"/>
    <mergeCell ref="BG50:BG53"/>
    <mergeCell ref="BH50:BH53"/>
    <mergeCell ref="BI50:BI53"/>
    <mergeCell ref="BJ50:BJ53"/>
    <mergeCell ref="BN50:BN53"/>
    <mergeCell ref="BO50:BO53"/>
    <mergeCell ref="BP50:BP53"/>
    <mergeCell ref="T55:T56"/>
    <mergeCell ref="U55:U56"/>
    <mergeCell ref="V55:V56"/>
    <mergeCell ref="W55:W56"/>
    <mergeCell ref="X55:X56"/>
    <mergeCell ref="Y55:Y56"/>
    <mergeCell ref="AN55:AN56"/>
    <mergeCell ref="AT57:AT61"/>
    <mergeCell ref="AU57:AU61"/>
    <mergeCell ref="AV57:AV61"/>
    <mergeCell ref="AZ57:AZ61"/>
    <mergeCell ref="BC55:BC56"/>
    <mergeCell ref="BQ55:BQ56"/>
    <mergeCell ref="BU55:BU56"/>
    <mergeCell ref="BV55:BV56"/>
    <mergeCell ref="BA57:BA61"/>
    <mergeCell ref="BB57:BB61"/>
    <mergeCell ref="AO55:AO56"/>
    <mergeCell ref="AP55:AP56"/>
    <mergeCell ref="AQ55:AQ56"/>
    <mergeCell ref="AR55:AR56"/>
    <mergeCell ref="AV55:AV56"/>
    <mergeCell ref="AZ55:AZ56"/>
    <mergeCell ref="BA55:BA56"/>
    <mergeCell ref="BB55:BB56"/>
    <mergeCell ref="BC57:BC61"/>
    <mergeCell ref="BQ57:BQ61"/>
    <mergeCell ref="BU57:BU61"/>
    <mergeCell ref="BV57:BV61"/>
    <mergeCell ref="A55:A56"/>
    <mergeCell ref="B55:B56"/>
    <mergeCell ref="C55:C56"/>
    <mergeCell ref="D55:D56"/>
    <mergeCell ref="G55:G56"/>
    <mergeCell ref="H55:H56"/>
    <mergeCell ref="I55:I56"/>
    <mergeCell ref="J57:J61"/>
    <mergeCell ref="K57:K61"/>
    <mergeCell ref="L57:L61"/>
    <mergeCell ref="M57:M61"/>
    <mergeCell ref="N57:N61"/>
    <mergeCell ref="O57:O61"/>
    <mergeCell ref="P57:P61"/>
    <mergeCell ref="Q57:Q61"/>
    <mergeCell ref="R57:R61"/>
    <mergeCell ref="S57:S61"/>
    <mergeCell ref="J55:J56"/>
    <mergeCell ref="N55:N56"/>
    <mergeCell ref="O55:O56"/>
    <mergeCell ref="P55:P56"/>
    <mergeCell ref="Q55:Q56"/>
    <mergeCell ref="R55:R56"/>
    <mergeCell ref="S55:S56"/>
    <mergeCell ref="BW57:BW61"/>
    <mergeCell ref="BX57:BX61"/>
    <mergeCell ref="BY57:BY61"/>
    <mergeCell ref="BG57:BG61"/>
    <mergeCell ref="BH57:BH61"/>
    <mergeCell ref="BI57:BI61"/>
    <mergeCell ref="BJ57:BJ61"/>
    <mergeCell ref="BN57:BN61"/>
    <mergeCell ref="BO57:BO61"/>
    <mergeCell ref="BP57:BP61"/>
    <mergeCell ref="A57:A61"/>
    <mergeCell ref="B57:B61"/>
    <mergeCell ref="C57:C61"/>
    <mergeCell ref="D57:D61"/>
    <mergeCell ref="G57:G61"/>
    <mergeCell ref="H57:H61"/>
    <mergeCell ref="I57:I61"/>
    <mergeCell ref="T57:T61"/>
    <mergeCell ref="U57:U61"/>
    <mergeCell ref="V57:V61"/>
    <mergeCell ref="W57:W61"/>
    <mergeCell ref="X57:X61"/>
    <mergeCell ref="Y57:Y61"/>
    <mergeCell ref="AN57:AN61"/>
    <mergeCell ref="AO57:AO61"/>
    <mergeCell ref="AP57:AP61"/>
    <mergeCell ref="AQ57:AQ61"/>
    <mergeCell ref="AR57:AR61"/>
    <mergeCell ref="BC62:BC66"/>
    <mergeCell ref="BQ62:BQ66"/>
    <mergeCell ref="BU62:BU66"/>
    <mergeCell ref="BV62:BV66"/>
    <mergeCell ref="BW62:BW66"/>
    <mergeCell ref="BX62:BX66"/>
    <mergeCell ref="BY62:BY66"/>
    <mergeCell ref="BG62:BG66"/>
    <mergeCell ref="BH62:BH66"/>
    <mergeCell ref="BI62:BI66"/>
    <mergeCell ref="BJ62:BJ66"/>
    <mergeCell ref="BN62:BN66"/>
    <mergeCell ref="BO62:BO66"/>
    <mergeCell ref="BP62:BP66"/>
    <mergeCell ref="J62:J66"/>
    <mergeCell ref="K62:K66"/>
    <mergeCell ref="L62:L66"/>
    <mergeCell ref="M62:M66"/>
    <mergeCell ref="N62:N66"/>
    <mergeCell ref="O62:O66"/>
    <mergeCell ref="P62:P66"/>
    <mergeCell ref="Q62:Q66"/>
    <mergeCell ref="R62:R66"/>
    <mergeCell ref="S62:S66"/>
    <mergeCell ref="T62:T66"/>
    <mergeCell ref="U62:U66"/>
    <mergeCell ref="V62:V66"/>
    <mergeCell ref="W62:W66"/>
    <mergeCell ref="X62:X66"/>
    <mergeCell ref="Y62:Y66"/>
    <mergeCell ref="AN62:AN66"/>
    <mergeCell ref="AV67:AV71"/>
    <mergeCell ref="AZ67:AZ71"/>
    <mergeCell ref="BA67:BA71"/>
    <mergeCell ref="BB67:BB71"/>
    <mergeCell ref="A62:A66"/>
    <mergeCell ref="B62:B66"/>
    <mergeCell ref="C62:C66"/>
    <mergeCell ref="D62:D66"/>
    <mergeCell ref="G62:G66"/>
    <mergeCell ref="H62:H66"/>
    <mergeCell ref="I62:I66"/>
    <mergeCell ref="J67:J71"/>
    <mergeCell ref="K67:K71"/>
    <mergeCell ref="L67:L71"/>
    <mergeCell ref="M67:M71"/>
    <mergeCell ref="N67:N71"/>
    <mergeCell ref="O67:O71"/>
    <mergeCell ref="P67:P71"/>
    <mergeCell ref="Q67:Q71"/>
    <mergeCell ref="R67:R71"/>
    <mergeCell ref="S67:S71"/>
    <mergeCell ref="AO62:AO66"/>
    <mergeCell ref="AP62:AP66"/>
    <mergeCell ref="AQ62:AQ66"/>
    <mergeCell ref="AR62:AR66"/>
    <mergeCell ref="AT62:AT66"/>
    <mergeCell ref="AU62:AU66"/>
    <mergeCell ref="AV62:AV66"/>
    <mergeCell ref="AZ62:AZ66"/>
    <mergeCell ref="BA62:BA66"/>
    <mergeCell ref="BB62:BB66"/>
    <mergeCell ref="AT67:AT71"/>
    <mergeCell ref="BC67:BC71"/>
    <mergeCell ref="BQ67:BQ71"/>
    <mergeCell ref="BU67:BU71"/>
    <mergeCell ref="BV67:BV71"/>
    <mergeCell ref="BW67:BW71"/>
    <mergeCell ref="BX67:BX71"/>
    <mergeCell ref="BY67:BY71"/>
    <mergeCell ref="BG67:BG71"/>
    <mergeCell ref="BH67:BH71"/>
    <mergeCell ref="BI67:BI71"/>
    <mergeCell ref="BJ67:BJ71"/>
    <mergeCell ref="BN67:BN71"/>
    <mergeCell ref="BO67:BO71"/>
    <mergeCell ref="BP67:BP71"/>
    <mergeCell ref="A67:A71"/>
    <mergeCell ref="B67:B71"/>
    <mergeCell ref="C67:C71"/>
    <mergeCell ref="D67:D71"/>
    <mergeCell ref="G67:G71"/>
    <mergeCell ref="H67:H71"/>
    <mergeCell ref="I67:I71"/>
    <mergeCell ref="T67:T71"/>
    <mergeCell ref="U67:U71"/>
    <mergeCell ref="V67:V71"/>
    <mergeCell ref="W67:W71"/>
    <mergeCell ref="X67:X71"/>
    <mergeCell ref="Y67:Y71"/>
    <mergeCell ref="AN67:AN71"/>
    <mergeCell ref="AO67:AO71"/>
    <mergeCell ref="AP67:AP71"/>
    <mergeCell ref="AQ67:AQ71"/>
    <mergeCell ref="AR67:AR71"/>
    <mergeCell ref="AR72:AR76"/>
    <mergeCell ref="AT72:AT76"/>
    <mergeCell ref="AU72:AU76"/>
    <mergeCell ref="AV72:AV76"/>
    <mergeCell ref="AZ72:AZ76"/>
    <mergeCell ref="BA72:BA76"/>
    <mergeCell ref="BB72:BB76"/>
    <mergeCell ref="BC72:BC76"/>
    <mergeCell ref="BQ72:BQ76"/>
    <mergeCell ref="BU72:BU76"/>
    <mergeCell ref="BV72:BV76"/>
    <mergeCell ref="BW72:BW76"/>
    <mergeCell ref="BX72:BX76"/>
    <mergeCell ref="BY72:BY76"/>
    <mergeCell ref="BG72:BG76"/>
    <mergeCell ref="BH72:BH76"/>
    <mergeCell ref="BI72:BI76"/>
    <mergeCell ref="BJ72:BJ76"/>
    <mergeCell ref="BN72:BN76"/>
    <mergeCell ref="BO72:BO76"/>
    <mergeCell ref="BP72:BP76"/>
    <mergeCell ref="AO72:AO76"/>
    <mergeCell ref="AP72:AP76"/>
    <mergeCell ref="AQ72:AQ76"/>
    <mergeCell ref="J72:J76"/>
    <mergeCell ref="K72:K76"/>
    <mergeCell ref="L72:L76"/>
    <mergeCell ref="M72:M76"/>
    <mergeCell ref="N72:N76"/>
    <mergeCell ref="O72:O76"/>
    <mergeCell ref="P72:P76"/>
    <mergeCell ref="Q72:Q76"/>
    <mergeCell ref="R72:R76"/>
    <mergeCell ref="S72:S76"/>
    <mergeCell ref="T72:T76"/>
    <mergeCell ref="U72:U76"/>
    <mergeCell ref="V72:V76"/>
    <mergeCell ref="W72:W76"/>
    <mergeCell ref="X72:X76"/>
    <mergeCell ref="Y72:Y76"/>
    <mergeCell ref="AN72:AN76"/>
    <mergeCell ref="BU77:BU81"/>
    <mergeCell ref="BV77:BV81"/>
    <mergeCell ref="BW77:BW81"/>
    <mergeCell ref="BX77:BX81"/>
    <mergeCell ref="BY77:BY81"/>
    <mergeCell ref="BG77:BG81"/>
    <mergeCell ref="BH77:BH81"/>
    <mergeCell ref="BI77:BI81"/>
    <mergeCell ref="BJ77:BJ81"/>
    <mergeCell ref="BN77:BN81"/>
    <mergeCell ref="BO77:BO81"/>
    <mergeCell ref="BP77:BP81"/>
    <mergeCell ref="A77:A81"/>
    <mergeCell ref="B77:B81"/>
    <mergeCell ref="C77:C81"/>
    <mergeCell ref="D77:D81"/>
    <mergeCell ref="G77:G81"/>
    <mergeCell ref="H77:H81"/>
    <mergeCell ref="I77:I81"/>
    <mergeCell ref="T77:T81"/>
    <mergeCell ref="U77:U81"/>
    <mergeCell ref="V77:V81"/>
    <mergeCell ref="W77:W81"/>
    <mergeCell ref="X77:X81"/>
    <mergeCell ref="Y77:Y81"/>
    <mergeCell ref="AN77:AN81"/>
    <mergeCell ref="AO77:AO81"/>
    <mergeCell ref="AP77:AP81"/>
    <mergeCell ref="AQ77:AQ81"/>
    <mergeCell ref="AR77:AR81"/>
    <mergeCell ref="BA77:BA81"/>
    <mergeCell ref="BB77:BB81"/>
    <mergeCell ref="BU82:BU86"/>
    <mergeCell ref="BV82:BV86"/>
    <mergeCell ref="BW82:BW86"/>
    <mergeCell ref="BX82:BX86"/>
    <mergeCell ref="BY82:BY86"/>
    <mergeCell ref="BG82:BG86"/>
    <mergeCell ref="BH82:BH86"/>
    <mergeCell ref="BI82:BI86"/>
    <mergeCell ref="BJ82:BJ86"/>
    <mergeCell ref="BN82:BN86"/>
    <mergeCell ref="BO82:BO86"/>
    <mergeCell ref="BP82:BP86"/>
    <mergeCell ref="J82:J86"/>
    <mergeCell ref="K82:K86"/>
    <mergeCell ref="L82:L86"/>
    <mergeCell ref="M82:M86"/>
    <mergeCell ref="N82:N86"/>
    <mergeCell ref="O82:O86"/>
    <mergeCell ref="P82:P86"/>
    <mergeCell ref="Q82:Q86"/>
    <mergeCell ref="R82:R86"/>
    <mergeCell ref="S82:S86"/>
    <mergeCell ref="T82:T86"/>
    <mergeCell ref="U82:U86"/>
    <mergeCell ref="V82:V86"/>
    <mergeCell ref="W82:W86"/>
    <mergeCell ref="X82:X86"/>
    <mergeCell ref="Y82:Y86"/>
    <mergeCell ref="BQ82:BQ86"/>
    <mergeCell ref="BA82:BA86"/>
    <mergeCell ref="BB82:BB86"/>
    <mergeCell ref="BC82:BC86"/>
    <mergeCell ref="AT82:AT86"/>
    <mergeCell ref="AU82:AU86"/>
    <mergeCell ref="AV82:AV86"/>
    <mergeCell ref="AZ82:AZ86"/>
    <mergeCell ref="AT77:AT81"/>
    <mergeCell ref="AU77:AU81"/>
    <mergeCell ref="AV77:AV81"/>
    <mergeCell ref="AZ77:AZ81"/>
    <mergeCell ref="A72:A76"/>
    <mergeCell ref="B72:B76"/>
    <mergeCell ref="C72:C76"/>
    <mergeCell ref="Y42:Y46"/>
    <mergeCell ref="AR42:AR46"/>
    <mergeCell ref="Y47:Y49"/>
    <mergeCell ref="AR47:AR49"/>
    <mergeCell ref="A82:A86"/>
    <mergeCell ref="B82:B86"/>
    <mergeCell ref="C82:C86"/>
    <mergeCell ref="D82:D86"/>
    <mergeCell ref="H72:H76"/>
    <mergeCell ref="AU67:AU71"/>
    <mergeCell ref="I72:I76"/>
    <mergeCell ref="J77:J81"/>
    <mergeCell ref="K77:K81"/>
    <mergeCell ref="L77:L81"/>
    <mergeCell ref="M77:M81"/>
    <mergeCell ref="N77:N81"/>
    <mergeCell ref="O77:O81"/>
    <mergeCell ref="P77:P81"/>
    <mergeCell ref="Q77:Q81"/>
    <mergeCell ref="R77:R81"/>
    <mergeCell ref="S77:S81"/>
    <mergeCell ref="BY42:BY46"/>
    <mergeCell ref="BG42:BG46"/>
    <mergeCell ref="BH42:BH46"/>
    <mergeCell ref="BI42:BI46"/>
    <mergeCell ref="BJ42:BJ46"/>
    <mergeCell ref="BN42:BN46"/>
    <mergeCell ref="BO42:BO46"/>
    <mergeCell ref="BP42:BP46"/>
    <mergeCell ref="BA42:BA46"/>
    <mergeCell ref="BB42:BB46"/>
    <mergeCell ref="BC42:BC46"/>
    <mergeCell ref="BQ42:BQ46"/>
    <mergeCell ref="BU42:BU46"/>
    <mergeCell ref="BV42:BV46"/>
    <mergeCell ref="BW42:BW46"/>
    <mergeCell ref="C677:D677"/>
    <mergeCell ref="C676:D676"/>
    <mergeCell ref="G82:G86"/>
    <mergeCell ref="H82:H86"/>
    <mergeCell ref="I82:I86"/>
    <mergeCell ref="G42:G46"/>
    <mergeCell ref="H42:H46"/>
    <mergeCell ref="AO82:AO86"/>
    <mergeCell ref="AP82:AP86"/>
    <mergeCell ref="AQ82:AQ86"/>
    <mergeCell ref="AR82:AR86"/>
    <mergeCell ref="AN82:AN86"/>
    <mergeCell ref="D72:D76"/>
    <mergeCell ref="G72:G76"/>
    <mergeCell ref="BC77:BC81"/>
    <mergeCell ref="BQ77:BQ81"/>
    <mergeCell ref="AV42:AV46"/>
  </mergeCells>
  <conditionalFormatting sqref="AI136:AI147 AI27:AI29 AI50:AI53">
    <cfRule type="expression" dxfId="138" priority="122" stopIfTrue="1">
      <formula>$AI27="Bajo"</formula>
    </cfRule>
  </conditionalFormatting>
  <conditionalFormatting sqref="AI136:AI147 AI27:AI29 AI50:AI53">
    <cfRule type="expression" dxfId="137" priority="123" stopIfTrue="1">
      <formula>$AI27="Moderado"</formula>
    </cfRule>
  </conditionalFormatting>
  <conditionalFormatting sqref="AI136:AI147 AI27:AI29 AI50:AI53">
    <cfRule type="expression" dxfId="136" priority="124" stopIfTrue="1">
      <formula>$AI27="Alto"</formula>
    </cfRule>
  </conditionalFormatting>
  <conditionalFormatting sqref="AI136:AI147 AI27:AI29 AI50:AI53">
    <cfRule type="expression" dxfId="135" priority="125" stopIfTrue="1">
      <formula>$AI27="Extremo"</formula>
    </cfRule>
  </conditionalFormatting>
  <conditionalFormatting sqref="AI86:AI97">
    <cfRule type="expression" dxfId="134" priority="126" stopIfTrue="1">
      <formula>$AI86="Bajo"</formula>
    </cfRule>
  </conditionalFormatting>
  <conditionalFormatting sqref="AI86:AI97">
    <cfRule type="expression" dxfId="133" priority="127" stopIfTrue="1">
      <formula>$AI86="Moderado"</formula>
    </cfRule>
  </conditionalFormatting>
  <conditionalFormatting sqref="AI86:AI97">
    <cfRule type="expression" dxfId="132" priority="128" stopIfTrue="1">
      <formula>$AI86="Alto"</formula>
    </cfRule>
  </conditionalFormatting>
  <conditionalFormatting sqref="AI86:AI97">
    <cfRule type="expression" dxfId="131" priority="129" stopIfTrue="1">
      <formula>$AI86="Extremo"</formula>
    </cfRule>
  </conditionalFormatting>
  <conditionalFormatting sqref="Y18 Y22 Y50 Y54 Y57 Y62 Y67 Y72 Y77 Y82 Y87 Y92 Y97 Y102 Y107 Y112 Y117 Y122 Y127 Y132 Y137 Y142 Y147 Y152 Y157 Y162 Y167 Y172 Y177 Y182 AQ18 AQ22 AQ50 AQ54 AQ57 AQ62 AQ67 AQ72 AQ77 AQ82 AQ87 AQ92 AQ97 AQ102 AQ107 AQ112 AQ117 AQ122 AQ127 AQ132 AQ137 AQ142 AQ147 AQ152 AQ157 AQ162 AQ167 AQ172 AQ177 AQ182">
    <cfRule type="expression" dxfId="130" priority="134" stopIfTrue="1">
      <formula>$Y18="Bajo"</formula>
    </cfRule>
  </conditionalFormatting>
  <conditionalFormatting sqref="Y18 Y22 Y50 Y54 Y57 Y62 Y67 Y72 Y77 Y82 Y87 Y92 Y97 Y102 Y107 Y112 Y117 Y122 Y127 Y132 Y137 Y142 Y147 Y152 Y157 Y162 Y167 Y172 Y177 Y182 AQ18 AQ22 AQ50 AQ54 AQ57 AQ62 AQ67 AQ72 AQ77 AQ82 AQ87 AQ92 AQ97 AQ102 AQ107 AQ112 AQ117 AQ122 AQ127 AQ132 AQ137 AQ142 AQ147 AQ152 AQ157 AQ162 AQ167 AQ172 AQ177 AQ182">
    <cfRule type="expression" dxfId="129" priority="135" stopIfTrue="1">
      <formula>$Y18="Moderado"</formula>
    </cfRule>
  </conditionalFormatting>
  <conditionalFormatting sqref="Y18 Y22 Y50 Y54 Y57 Y62 Y67 Y72 Y77 Y82 Y87 Y92 Y97 Y102 Y107 Y112 Y117 Y122 Y127 Y132 Y137 Y142 Y147 Y152 Y157 Y162 Y167 Y172 Y177 Y182 AQ18 AQ22 AQ50 AQ54 AQ57 AQ62 AQ67 AQ72 AQ77 AQ82 AQ87 AQ92 AQ97 AQ102 AQ107 AQ112 AQ117 AQ122 AQ127 AQ132 AQ137 AQ142 AQ147 AQ152 AQ157 AQ162 AQ167 AQ172 AQ177 AQ182">
    <cfRule type="expression" dxfId="128" priority="136" stopIfTrue="1">
      <formula>$Y18="Alto"</formula>
    </cfRule>
  </conditionalFormatting>
  <conditionalFormatting sqref="Y18 Y22 Y50 Y54 Y57 Y62 Y67 Y72 Y77 Y82 Y87 Y92 Y97 Y102 Y107 Y112 Y117 Y122 Y127 Y132 Y137 Y142 Y147 Y152 Y157 Y162 Y167 Y172 Y177 Y182 AQ18 AQ22 AQ50 AQ54 AQ57 AQ62 AQ67 AQ72 AQ77 AQ82 AQ87 AQ92 AQ97 AQ102 AQ107 AQ112 AQ117 AQ122 AQ127 AQ132 AQ137 AQ142 AQ147 AQ152 AQ157 AQ162 AQ167 AQ172 AQ177 AQ182">
    <cfRule type="expression" dxfId="127" priority="137" stopIfTrue="1">
      <formula>$Y18="Extremo"</formula>
    </cfRule>
  </conditionalFormatting>
  <conditionalFormatting sqref="R57:R186 R18:R24 R32:R54">
    <cfRule type="expression" dxfId="126" priority="142" stopIfTrue="1">
      <formula>R18="Rara Vez"</formula>
    </cfRule>
  </conditionalFormatting>
  <conditionalFormatting sqref="R57:R186 R18:R24 R32:R54">
    <cfRule type="expression" dxfId="125" priority="143" stopIfTrue="1">
      <formula>R18="Improbable"</formula>
    </cfRule>
  </conditionalFormatting>
  <conditionalFormatting sqref="R57:R186 R18:R24 R32:R54">
    <cfRule type="expression" dxfId="124" priority="144" stopIfTrue="1">
      <formula>R18="Posible"</formula>
    </cfRule>
  </conditionalFormatting>
  <conditionalFormatting sqref="R57:R186 R18:R24 R32:R54">
    <cfRule type="expression" dxfId="123" priority="145" stopIfTrue="1">
      <formula>R18="Probable"</formula>
    </cfRule>
  </conditionalFormatting>
  <conditionalFormatting sqref="R57:R186 R18:R24 R32:R54">
    <cfRule type="expression" dxfId="122" priority="146" stopIfTrue="1">
      <formula>R18="Casi seguro"</formula>
    </cfRule>
  </conditionalFormatting>
  <conditionalFormatting sqref="R57:R186 R18:R24 R32:R54">
    <cfRule type="expression" dxfId="121" priority="147" stopIfTrue="1">
      <formula>R18="Muy alta"</formula>
    </cfRule>
  </conditionalFormatting>
  <conditionalFormatting sqref="R57:R186 R18:R24 R32:R54">
    <cfRule type="expression" dxfId="120" priority="148" stopIfTrue="1">
      <formula>R18="Alta"</formula>
    </cfRule>
  </conditionalFormatting>
  <conditionalFormatting sqref="R57:R186 R18:R24 R32:R54">
    <cfRule type="expression" dxfId="119" priority="149" stopIfTrue="1">
      <formula>R18="Media"</formula>
    </cfRule>
  </conditionalFormatting>
  <conditionalFormatting sqref="R57:R186 R18:R24 R32:R54">
    <cfRule type="expression" dxfId="118" priority="150" stopIfTrue="1">
      <formula>R18="Baja"</formula>
    </cfRule>
  </conditionalFormatting>
  <conditionalFormatting sqref="R57:R186 R18:R24 R32:R54">
    <cfRule type="expression" dxfId="117" priority="151" stopIfTrue="1">
      <formula>R18="Muy Baja"</formula>
    </cfRule>
  </conditionalFormatting>
  <conditionalFormatting sqref="B197:B431">
    <cfRule type="containsText" dxfId="116" priority="152" operator="containsText" text="No valorar">
      <formula>NOT(ISERROR(SEARCH(("No valorar"),(B197))))</formula>
    </cfRule>
  </conditionalFormatting>
  <conditionalFormatting sqref="B437:B671">
    <cfRule type="containsText" dxfId="115" priority="153" operator="containsText" text="No valorar">
      <formula>NOT(ISERROR(SEARCH(("No valorar"),(B437))))</formula>
    </cfRule>
  </conditionalFormatting>
  <conditionalFormatting sqref="Y25 AQ25">
    <cfRule type="expression" dxfId="114" priority="154" stopIfTrue="1">
      <formula>$Y25="Bajo"</formula>
    </cfRule>
  </conditionalFormatting>
  <conditionalFormatting sqref="Y25 AQ25">
    <cfRule type="expression" dxfId="113" priority="155" stopIfTrue="1">
      <formula>$Y25="Moderado"</formula>
    </cfRule>
  </conditionalFormatting>
  <conditionalFormatting sqref="Y25 AQ25">
    <cfRule type="expression" dxfId="112" priority="156" stopIfTrue="1">
      <formula>$Y25="Alto"</formula>
    </cfRule>
  </conditionalFormatting>
  <conditionalFormatting sqref="Y25 AQ25">
    <cfRule type="expression" dxfId="111" priority="157" stopIfTrue="1">
      <formula>$Y25="Extremo"</formula>
    </cfRule>
  </conditionalFormatting>
  <conditionalFormatting sqref="Y26 AQ26">
    <cfRule type="expression" dxfId="110" priority="168" stopIfTrue="1">
      <formula>$Y26="Bajo"</formula>
    </cfRule>
  </conditionalFormatting>
  <conditionalFormatting sqref="Y26 AQ26">
    <cfRule type="expression" dxfId="109" priority="169" stopIfTrue="1">
      <formula>$Y26="Moderado"</formula>
    </cfRule>
  </conditionalFormatting>
  <conditionalFormatting sqref="Y26 AQ26">
    <cfRule type="expression" dxfId="108" priority="170" stopIfTrue="1">
      <formula>$Y26="Alto"</formula>
    </cfRule>
  </conditionalFormatting>
  <conditionalFormatting sqref="Y26 AQ26">
    <cfRule type="expression" dxfId="107" priority="171" stopIfTrue="1">
      <formula>$Y26="Extremo"</formula>
    </cfRule>
  </conditionalFormatting>
  <conditionalFormatting sqref="Y27 AQ27">
    <cfRule type="expression" dxfId="106" priority="196" stopIfTrue="1">
      <formula>$Y27="Bajo"</formula>
    </cfRule>
  </conditionalFormatting>
  <conditionalFormatting sqref="Y27 AQ27">
    <cfRule type="expression" dxfId="105" priority="197" stopIfTrue="1">
      <formula>$Y27="Moderado"</formula>
    </cfRule>
  </conditionalFormatting>
  <conditionalFormatting sqref="Y27 AQ27">
    <cfRule type="expression" dxfId="104" priority="198" stopIfTrue="1">
      <formula>$Y27="Alto"</formula>
    </cfRule>
  </conditionalFormatting>
  <conditionalFormatting sqref="Y27 AQ27">
    <cfRule type="expression" dxfId="103" priority="199" stopIfTrue="1">
      <formula>$Y27="Extremo"</formula>
    </cfRule>
  </conditionalFormatting>
  <conditionalFormatting sqref="Y30 AQ30">
    <cfRule type="expression" dxfId="102" priority="214" stopIfTrue="1">
      <formula>$Y30="Bajo"</formula>
    </cfRule>
  </conditionalFormatting>
  <conditionalFormatting sqref="Y30 AQ30">
    <cfRule type="expression" dxfId="101" priority="215" stopIfTrue="1">
      <formula>$Y30="Moderado"</formula>
    </cfRule>
  </conditionalFormatting>
  <conditionalFormatting sqref="Y30 AQ30">
    <cfRule type="expression" dxfId="100" priority="216" stopIfTrue="1">
      <formula>$Y30="Alto"</formula>
    </cfRule>
  </conditionalFormatting>
  <conditionalFormatting sqref="Y30 AQ30">
    <cfRule type="expression" dxfId="99" priority="217" stopIfTrue="1">
      <formula>$Y30="Extremo"</formula>
    </cfRule>
  </conditionalFormatting>
  <conditionalFormatting sqref="R30:R31">
    <cfRule type="expression" dxfId="98" priority="218" stopIfTrue="1">
      <formula>R30="Muy alta"</formula>
    </cfRule>
  </conditionalFormatting>
  <conditionalFormatting sqref="R30:R31">
    <cfRule type="expression" dxfId="97" priority="219" stopIfTrue="1">
      <formula>R30="Alta"</formula>
    </cfRule>
  </conditionalFormatting>
  <conditionalFormatting sqref="R30:R31">
    <cfRule type="expression" dxfId="96" priority="220" stopIfTrue="1">
      <formula>R30="Media"</formula>
    </cfRule>
  </conditionalFormatting>
  <conditionalFormatting sqref="R30:R31">
    <cfRule type="expression" dxfId="95" priority="221" stopIfTrue="1">
      <formula>R30="Baja"</formula>
    </cfRule>
  </conditionalFormatting>
  <conditionalFormatting sqref="R30:R31">
    <cfRule type="expression" dxfId="94" priority="222" stopIfTrue="1">
      <formula>R30="Muy Baja"</formula>
    </cfRule>
  </conditionalFormatting>
  <conditionalFormatting sqref="Y34">
    <cfRule type="expression" dxfId="93" priority="114" stopIfTrue="1">
      <formula>$Y34="Bajo"</formula>
    </cfRule>
  </conditionalFormatting>
  <conditionalFormatting sqref="Y34">
    <cfRule type="expression" dxfId="92" priority="115" stopIfTrue="1">
      <formula>$Y34="Moderado"</formula>
    </cfRule>
  </conditionalFormatting>
  <conditionalFormatting sqref="Y34">
    <cfRule type="expression" dxfId="91" priority="116" stopIfTrue="1">
      <formula>$Y34="Alto"</formula>
    </cfRule>
  </conditionalFormatting>
  <conditionalFormatting sqref="Y34">
    <cfRule type="expression" dxfId="90" priority="117" stopIfTrue="1">
      <formula>$Y34="Extremo"</formula>
    </cfRule>
  </conditionalFormatting>
  <conditionalFormatting sqref="Y32">
    <cfRule type="expression" dxfId="89" priority="110" stopIfTrue="1">
      <formula>$Y32="Bajo"</formula>
    </cfRule>
  </conditionalFormatting>
  <conditionalFormatting sqref="Y32">
    <cfRule type="expression" dxfId="88" priority="111" stopIfTrue="1">
      <formula>$Y32="Moderado"</formula>
    </cfRule>
  </conditionalFormatting>
  <conditionalFormatting sqref="Y32">
    <cfRule type="expression" dxfId="87" priority="112" stopIfTrue="1">
      <formula>$Y32="Alto"</formula>
    </cfRule>
  </conditionalFormatting>
  <conditionalFormatting sqref="Y32">
    <cfRule type="expression" dxfId="86" priority="113" stopIfTrue="1">
      <formula>$Y32="Extremo"</formula>
    </cfRule>
  </conditionalFormatting>
  <conditionalFormatting sqref="AQ32">
    <cfRule type="expression" dxfId="85" priority="106" stopIfTrue="1">
      <formula>$Y32="Bajo"</formula>
    </cfRule>
  </conditionalFormatting>
  <conditionalFormatting sqref="AQ32">
    <cfRule type="expression" dxfId="84" priority="107" stopIfTrue="1">
      <formula>$Y32="Moderado"</formula>
    </cfRule>
  </conditionalFormatting>
  <conditionalFormatting sqref="AQ32">
    <cfRule type="expression" dxfId="83" priority="108" stopIfTrue="1">
      <formula>$Y32="Alto"</formula>
    </cfRule>
  </conditionalFormatting>
  <conditionalFormatting sqref="AQ32">
    <cfRule type="expression" dxfId="82" priority="109" stopIfTrue="1">
      <formula>$Y32="Extremo"</formula>
    </cfRule>
  </conditionalFormatting>
  <conditionalFormatting sqref="AQ34">
    <cfRule type="expression" dxfId="81" priority="102" stopIfTrue="1">
      <formula>$Y34="Bajo"</formula>
    </cfRule>
  </conditionalFormatting>
  <conditionalFormatting sqref="AQ34">
    <cfRule type="expression" dxfId="80" priority="103" stopIfTrue="1">
      <formula>$Y34="Moderado"</formula>
    </cfRule>
  </conditionalFormatting>
  <conditionalFormatting sqref="AQ34">
    <cfRule type="expression" dxfId="79" priority="104" stopIfTrue="1">
      <formula>$Y34="Alto"</formula>
    </cfRule>
  </conditionalFormatting>
  <conditionalFormatting sqref="AQ34">
    <cfRule type="expression" dxfId="78" priority="105" stopIfTrue="1">
      <formula>$Y34="Extremo"</formula>
    </cfRule>
  </conditionalFormatting>
  <conditionalFormatting sqref="Z37">
    <cfRule type="expression" dxfId="77" priority="98" stopIfTrue="1">
      <formula>$Z37="Bajo"</formula>
    </cfRule>
  </conditionalFormatting>
  <conditionalFormatting sqref="Z37">
    <cfRule type="expression" dxfId="76" priority="99" stopIfTrue="1">
      <formula>$Z37="Moderado"</formula>
    </cfRule>
  </conditionalFormatting>
  <conditionalFormatting sqref="Z37">
    <cfRule type="expression" dxfId="75" priority="100" stopIfTrue="1">
      <formula>$Z37="Alto"</formula>
    </cfRule>
  </conditionalFormatting>
  <conditionalFormatting sqref="Z37">
    <cfRule type="expression" dxfId="74" priority="101" stopIfTrue="1">
      <formula>$Z37="Extremo"</formula>
    </cfRule>
  </conditionalFormatting>
  <conditionalFormatting sqref="Y37">
    <cfRule type="expression" dxfId="73" priority="94" stopIfTrue="1">
      <formula>$Y37="Bajo"</formula>
    </cfRule>
  </conditionalFormatting>
  <conditionalFormatting sqref="Y37">
    <cfRule type="expression" dxfId="72" priority="95" stopIfTrue="1">
      <formula>$Y37="Moderado"</formula>
    </cfRule>
  </conditionalFormatting>
  <conditionalFormatting sqref="Y37">
    <cfRule type="expression" dxfId="71" priority="96" stopIfTrue="1">
      <formula>$Y37="Alto"</formula>
    </cfRule>
  </conditionalFormatting>
  <conditionalFormatting sqref="Y37">
    <cfRule type="expression" dxfId="70" priority="97" stopIfTrue="1">
      <formula>$Y37="Extremo"</formula>
    </cfRule>
  </conditionalFormatting>
  <conditionalFormatting sqref="AQ37">
    <cfRule type="expression" dxfId="69" priority="90" stopIfTrue="1">
      <formula>$Y37="Bajo"</formula>
    </cfRule>
  </conditionalFormatting>
  <conditionalFormatting sqref="AQ37">
    <cfRule type="expression" dxfId="68" priority="91" stopIfTrue="1">
      <formula>$Y37="Moderado"</formula>
    </cfRule>
  </conditionalFormatting>
  <conditionalFormatting sqref="AQ37">
    <cfRule type="expression" dxfId="67" priority="92" stopIfTrue="1">
      <formula>$Y37="Alto"</formula>
    </cfRule>
  </conditionalFormatting>
  <conditionalFormatting sqref="AQ37">
    <cfRule type="expression" dxfId="66" priority="93" stopIfTrue="1">
      <formula>$Y37="Extremo"</formula>
    </cfRule>
  </conditionalFormatting>
  <conditionalFormatting sqref="Z42">
    <cfRule type="expression" dxfId="65" priority="86" stopIfTrue="1">
      <formula>$Z42="Bajo"</formula>
    </cfRule>
  </conditionalFormatting>
  <conditionalFormatting sqref="Z42">
    <cfRule type="expression" dxfId="64" priority="87" stopIfTrue="1">
      <formula>$Z42="Moderado"</formula>
    </cfRule>
  </conditionalFormatting>
  <conditionalFormatting sqref="Z42">
    <cfRule type="expression" dxfId="63" priority="88" stopIfTrue="1">
      <formula>$Z42="Alto"</formula>
    </cfRule>
  </conditionalFormatting>
  <conditionalFormatting sqref="Z42">
    <cfRule type="expression" dxfId="62" priority="89" stopIfTrue="1">
      <formula>$Z42="Extremo"</formula>
    </cfRule>
  </conditionalFormatting>
  <conditionalFormatting sqref="Y42">
    <cfRule type="expression" dxfId="61" priority="82" stopIfTrue="1">
      <formula>$Y42="Bajo"</formula>
    </cfRule>
  </conditionalFormatting>
  <conditionalFormatting sqref="Y42">
    <cfRule type="expression" dxfId="60" priority="83" stopIfTrue="1">
      <formula>$Y42="Moderado"</formula>
    </cfRule>
  </conditionalFormatting>
  <conditionalFormatting sqref="Y42">
    <cfRule type="expression" dxfId="59" priority="84" stopIfTrue="1">
      <formula>$Y42="Alto"</formula>
    </cfRule>
  </conditionalFormatting>
  <conditionalFormatting sqref="Y42">
    <cfRule type="expression" dxfId="58" priority="85" stopIfTrue="1">
      <formula>$Y42="Extremo"</formula>
    </cfRule>
  </conditionalFormatting>
  <conditionalFormatting sqref="AQ42">
    <cfRule type="expression" dxfId="57" priority="78" stopIfTrue="1">
      <formula>$Y42="Bajo"</formula>
    </cfRule>
  </conditionalFormatting>
  <conditionalFormatting sqref="AQ42">
    <cfRule type="expression" dxfId="56" priority="79" stopIfTrue="1">
      <formula>$Y42="Moderado"</formula>
    </cfRule>
  </conditionalFormatting>
  <conditionalFormatting sqref="AQ42">
    <cfRule type="expression" dxfId="55" priority="80" stopIfTrue="1">
      <formula>$Y42="Alto"</formula>
    </cfRule>
  </conditionalFormatting>
  <conditionalFormatting sqref="AQ42">
    <cfRule type="expression" dxfId="54" priority="81" stopIfTrue="1">
      <formula>$Y42="Extremo"</formula>
    </cfRule>
  </conditionalFormatting>
  <conditionalFormatting sqref="Z47">
    <cfRule type="expression" dxfId="53" priority="74" stopIfTrue="1">
      <formula>$Z47="Bajo"</formula>
    </cfRule>
  </conditionalFormatting>
  <conditionalFormatting sqref="Z47">
    <cfRule type="expression" dxfId="52" priority="75" stopIfTrue="1">
      <formula>$Z47="Moderado"</formula>
    </cfRule>
  </conditionalFormatting>
  <conditionalFormatting sqref="Z47">
    <cfRule type="expression" dxfId="51" priority="76" stopIfTrue="1">
      <formula>$Z47="Alto"</formula>
    </cfRule>
  </conditionalFormatting>
  <conditionalFormatting sqref="Z47">
    <cfRule type="expression" dxfId="50" priority="77" stopIfTrue="1">
      <formula>$Z47="Extremo"</formula>
    </cfRule>
  </conditionalFormatting>
  <conditionalFormatting sqref="Y47">
    <cfRule type="expression" dxfId="49" priority="70" stopIfTrue="1">
      <formula>$Y47="Bajo"</formula>
    </cfRule>
  </conditionalFormatting>
  <conditionalFormatting sqref="Y47">
    <cfRule type="expression" dxfId="48" priority="71" stopIfTrue="1">
      <formula>$Y47="Moderado"</formula>
    </cfRule>
  </conditionalFormatting>
  <conditionalFormatting sqref="Y47">
    <cfRule type="expression" dxfId="47" priority="72" stopIfTrue="1">
      <formula>$Y47="Alto"</formula>
    </cfRule>
  </conditionalFormatting>
  <conditionalFormatting sqref="Y47">
    <cfRule type="expression" dxfId="46" priority="73" stopIfTrue="1">
      <formula>$Y47="Extremo"</formula>
    </cfRule>
  </conditionalFormatting>
  <conditionalFormatting sqref="AQ47">
    <cfRule type="expression" dxfId="45" priority="66" stopIfTrue="1">
      <formula>$Y47="Bajo"</formula>
    </cfRule>
  </conditionalFormatting>
  <conditionalFormatting sqref="AQ47">
    <cfRule type="expression" dxfId="44" priority="67" stopIfTrue="1">
      <formula>$Y47="Moderado"</formula>
    </cfRule>
  </conditionalFormatting>
  <conditionalFormatting sqref="AQ47">
    <cfRule type="expression" dxfId="43" priority="68" stopIfTrue="1">
      <formula>$Y47="Alto"</formula>
    </cfRule>
  </conditionalFormatting>
  <conditionalFormatting sqref="AQ47">
    <cfRule type="expression" dxfId="42" priority="69" stopIfTrue="1">
      <formula>$Y47="Extremo"</formula>
    </cfRule>
  </conditionalFormatting>
  <conditionalFormatting sqref="R25">
    <cfRule type="expression" dxfId="41" priority="56" stopIfTrue="1">
      <formula>R25="Rara Vez"</formula>
    </cfRule>
    <cfRule type="expression" dxfId="40" priority="57" stopIfTrue="1">
      <formula>R25="Improbable"</formula>
    </cfRule>
    <cfRule type="expression" dxfId="39" priority="58" stopIfTrue="1">
      <formula>R25="Posible"</formula>
    </cfRule>
    <cfRule type="expression" dxfId="38" priority="59" stopIfTrue="1">
      <formula>R25="Probable"</formula>
    </cfRule>
    <cfRule type="expression" dxfId="37" priority="60" stopIfTrue="1">
      <formula>R25="Casi seguro"</formula>
    </cfRule>
    <cfRule type="expression" dxfId="36" priority="61" stopIfTrue="1">
      <formula>R25="Muy alta"</formula>
    </cfRule>
    <cfRule type="expression" dxfId="35" priority="62" stopIfTrue="1">
      <formula>R25="Alta"</formula>
    </cfRule>
    <cfRule type="expression" dxfId="34" priority="63" stopIfTrue="1">
      <formula>R25="Media"</formula>
    </cfRule>
    <cfRule type="expression" dxfId="33" priority="64" stopIfTrue="1">
      <formula>R25="Baja"</formula>
    </cfRule>
    <cfRule type="expression" dxfId="32" priority="65" stopIfTrue="1">
      <formula>R25="Muy Baja"</formula>
    </cfRule>
  </conditionalFormatting>
  <conditionalFormatting sqref="R26">
    <cfRule type="expression" dxfId="31" priority="51" stopIfTrue="1">
      <formula>R26="Muy alta"</formula>
    </cfRule>
  </conditionalFormatting>
  <conditionalFormatting sqref="R26">
    <cfRule type="expression" dxfId="30" priority="52" stopIfTrue="1">
      <formula>R26="Alta"</formula>
    </cfRule>
  </conditionalFormatting>
  <conditionalFormatting sqref="R26">
    <cfRule type="expression" dxfId="29" priority="53" stopIfTrue="1">
      <formula>R26="Media"</formula>
    </cfRule>
  </conditionalFormatting>
  <conditionalFormatting sqref="R26">
    <cfRule type="expression" dxfId="28" priority="54" stopIfTrue="1">
      <formula>R26="Baja"</formula>
    </cfRule>
  </conditionalFormatting>
  <conditionalFormatting sqref="R26">
    <cfRule type="expression" dxfId="27" priority="55" stopIfTrue="1">
      <formula>R26="Muy Baja"</formula>
    </cfRule>
  </conditionalFormatting>
  <conditionalFormatting sqref="R27:R29">
    <cfRule type="expression" dxfId="26" priority="31" stopIfTrue="1">
      <formula>R27="Muy alta"</formula>
    </cfRule>
  </conditionalFormatting>
  <conditionalFormatting sqref="R27:R29">
    <cfRule type="expression" dxfId="25" priority="32" stopIfTrue="1">
      <formula>R27="Alta"</formula>
    </cfRule>
  </conditionalFormatting>
  <conditionalFormatting sqref="R27:R29">
    <cfRule type="expression" dxfId="24" priority="33" stopIfTrue="1">
      <formula>R27="Media"</formula>
    </cfRule>
  </conditionalFormatting>
  <conditionalFormatting sqref="R27:R29">
    <cfRule type="expression" dxfId="23" priority="34" stopIfTrue="1">
      <formula>R27="Baja"</formula>
    </cfRule>
  </conditionalFormatting>
  <conditionalFormatting sqref="R27:R29">
    <cfRule type="expression" dxfId="22" priority="35" stopIfTrue="1">
      <formula>R27="Muy Baja"</formula>
    </cfRule>
  </conditionalFormatting>
  <conditionalFormatting sqref="R55:R56">
    <cfRule type="expression" dxfId="21" priority="13" stopIfTrue="1">
      <formula>R55="Rara Vez"</formula>
    </cfRule>
    <cfRule type="expression" dxfId="20" priority="14" stopIfTrue="1">
      <formula>R55="Improbable"</formula>
    </cfRule>
    <cfRule type="expression" dxfId="19" priority="15" stopIfTrue="1">
      <formula>R55="Posible"</formula>
    </cfRule>
    <cfRule type="expression" dxfId="18" priority="16" stopIfTrue="1">
      <formula>R55="Probable"</formula>
    </cfRule>
    <cfRule type="expression" dxfId="17" priority="17" stopIfTrue="1">
      <formula>R55="Casi seguro"</formula>
    </cfRule>
    <cfRule type="expression" dxfId="16" priority="18" stopIfTrue="1">
      <formula>R55="Muy alta"</formula>
    </cfRule>
    <cfRule type="expression" dxfId="15" priority="19" stopIfTrue="1">
      <formula>R55="Alta"</formula>
    </cfRule>
    <cfRule type="expression" dxfId="14" priority="20" stopIfTrue="1">
      <formula>R55="Media"</formula>
    </cfRule>
    <cfRule type="expression" dxfId="13" priority="21" stopIfTrue="1">
      <formula>R55="Baja"</formula>
    </cfRule>
    <cfRule type="expression" dxfId="12" priority="22" stopIfTrue="1">
      <formula>R55="Muy Baja"</formula>
    </cfRule>
  </conditionalFormatting>
  <conditionalFormatting sqref="AI55:AI56">
    <cfRule type="expression" dxfId="11" priority="9" stopIfTrue="1">
      <formula>$AI55="Bajo"</formula>
    </cfRule>
    <cfRule type="expression" dxfId="10" priority="10" stopIfTrue="1">
      <formula>$AI55="Moderado"</formula>
    </cfRule>
    <cfRule type="expression" dxfId="9" priority="11" stopIfTrue="1">
      <formula>$AI55="Alto"</formula>
    </cfRule>
    <cfRule type="expression" dxfId="8" priority="12" stopIfTrue="1">
      <formula>$AI55="Extremo"</formula>
    </cfRule>
  </conditionalFormatting>
  <conditionalFormatting sqref="Y55 AQ55">
    <cfRule type="expression" dxfId="7" priority="5" stopIfTrue="1">
      <formula>$Y55="Bajo"</formula>
    </cfRule>
    <cfRule type="expression" dxfId="6" priority="6" stopIfTrue="1">
      <formula>$Y55="Moderado"</formula>
    </cfRule>
    <cfRule type="expression" dxfId="5" priority="7" stopIfTrue="1">
      <formula>$Y55="Alto"</formula>
    </cfRule>
    <cfRule type="expression" dxfId="4" priority="8" stopIfTrue="1">
      <formula>$Y55="Extremo"</formula>
    </cfRule>
  </conditionalFormatting>
  <conditionalFormatting sqref="Z32">
    <cfRule type="expression" dxfId="3" priority="1" stopIfTrue="1">
      <formula>$Z32="Bajo"</formula>
    </cfRule>
  </conditionalFormatting>
  <conditionalFormatting sqref="Z32">
    <cfRule type="expression" dxfId="2" priority="2" stopIfTrue="1">
      <formula>$Z32="Moderado"</formula>
    </cfRule>
  </conditionalFormatting>
  <conditionalFormatting sqref="Z32">
    <cfRule type="expression" dxfId="1" priority="3" stopIfTrue="1">
      <formula>$Z32="Alto"</formula>
    </cfRule>
  </conditionalFormatting>
  <conditionalFormatting sqref="Z32">
    <cfRule type="expression" dxfId="0" priority="4" stopIfTrue="1">
      <formula>$Z32="Extremo"</formula>
    </cfRule>
  </conditionalFormatting>
  <dataValidations count="17">
    <dataValidation type="list" allowBlank="1" showErrorMessage="1" sqref="AS18:AS21 AS23" xr:uid="{00000000-0002-0000-0700-000000000000}">
      <formula1>INDIRECT(AQ$18)</formula1>
    </dataValidation>
    <dataValidation type="list" allowBlank="1" showErrorMessage="1" sqref="AS26" xr:uid="{00000000-0002-0000-0700-000001000000}">
      <formula1>INDIRECT(AQ$25)</formula1>
    </dataValidation>
    <dataValidation type="list" allowBlank="1" showErrorMessage="1" sqref="O18 O22 O25:O27 O30 O32 O34 O37 O42 O47 O182 O50 O54 O57 O62 O67 O72 O77 O82 O87 O92 O97 O102 O107 O112 O117 O122 O127 O132 O137 O142 O147 O152 O157 O162 O167 O172 O177" xr:uid="{00000000-0002-0000-0700-000002000000}">
      <formula1>INDIRECT(N18)</formula1>
    </dataValidation>
    <dataValidation type="list" allowBlank="1" showErrorMessage="1" sqref="AS22 AS25" xr:uid="{00000000-0002-0000-0700-000003000000}">
      <formula1>INDIRECT(#REF!)</formula1>
    </dataValidation>
    <dataValidation type="list" allowBlank="1" showErrorMessage="1" sqref="AS27:AS29" xr:uid="{00000000-0002-0000-0700-000004000000}">
      <formula1>INDIRECT(AQ$30)</formula1>
    </dataValidation>
    <dataValidation type="list" allowBlank="1" showErrorMessage="1" sqref="AS36" xr:uid="{00000000-0002-0000-0700-000005000000}">
      <formula1>INDIRECT(AQ$34)</formula1>
    </dataValidation>
    <dataValidation type="list" allowBlank="1" showErrorMessage="1" sqref="AS24" xr:uid="{00000000-0002-0000-0700-000006000000}">
      <formula1>INDIRECT(AQ$22)</formula1>
    </dataValidation>
    <dataValidation type="list" allowBlank="1" showErrorMessage="1" sqref="AS30:AS31" xr:uid="{00000000-0002-0000-0700-000007000000}">
      <formula1>INDIRECT(AQ$26)</formula1>
    </dataValidation>
    <dataValidation type="list" allowBlank="1" showErrorMessage="1" sqref="AS34:AS35" xr:uid="{00000000-0002-0000-0700-000008000000}">
      <formula1>INDIRECT(AQ$19)</formula1>
    </dataValidation>
    <dataValidation type="list" allowBlank="1" showErrorMessage="1" sqref="AT38:AT41" xr:uid="{00000000-0002-0000-0700-000009000000}">
      <formula1>INDIRECT(AR$37)</formula1>
    </dataValidation>
    <dataValidation type="list" allowBlank="1" showErrorMessage="1" sqref="AT43:AT46" xr:uid="{00000000-0002-0000-0700-00000A000000}">
      <formula1>INDIRECT(AR$42)</formula1>
    </dataValidation>
    <dataValidation type="list" allowBlank="1" showErrorMessage="1" sqref="AS57:AS186 AT47:AT49 AS52:AS53" xr:uid="{00000000-0002-0000-0700-00000B000000}">
      <formula1>INDIRECT(AQ47)</formula1>
    </dataValidation>
    <dataValidation type="list" allowBlank="1" showInputMessage="1" showErrorMessage="1" sqref="AS54" xr:uid="{00000000-0002-0000-0700-00000C000000}">
      <formula1>INDIRECT(AQ$27)</formula1>
    </dataValidation>
    <dataValidation allowBlank="1" showErrorMessage="1" sqref="AT42 AT33" xr:uid="{00000000-0002-0000-0700-00000D000000}"/>
    <dataValidation type="list" allowBlank="1" showInputMessage="1" showErrorMessage="1" sqref="AS55:AS56" xr:uid="{00000000-0002-0000-0700-00000E000000}">
      <formula1>INDIRECT(#REF!)</formula1>
    </dataValidation>
    <dataValidation type="list" allowBlank="1" showErrorMessage="1" sqref="AT33" xr:uid="{00000000-0002-0000-0700-00000F000000}">
      <formula1>INDIRECT(AR$29)</formula1>
    </dataValidation>
    <dataValidation type="list" allowBlank="1" showInputMessage="1" showErrorMessage="1" sqref="O55:O56" xr:uid="{00000000-0002-0000-0700-000010000000}">
      <formula1>INDIRECT(N55)</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11000000}">
          <x14:formula1>
            <xm:f>Hoja1!$C$22:$C$31</xm:f>
          </x14:formula1>
          <xm:sqref>Q18 Q22 Q32 Q34 Q37 Q42 Q47 Q50 Q182 Q57 Q62 Q67 Q72 Q77 Q82 Q87 Q92 Q97 Q102 Q107 Q112 Q117 Q122 Q127 Q132 Q137 Q142 Q147 Q152 Q157 Q162 Q167 Q172 Q177</xm:sqref>
        </x14:dataValidation>
        <x14:dataValidation type="list" allowBlank="1" showErrorMessage="1" xr:uid="{00000000-0002-0000-0700-000012000000}">
          <x14:formula1>
            <xm:f>Hoja1!$E$27:$I$27</xm:f>
          </x14:formula1>
          <xm:sqref>G18 G22 G32 G34 G37 G42 G47 G50 G54 G182 G57 G62 G67 G72 G77 G82 G87 G92 G97 G102 G107 G112 G117 G122 G127 G132 G137 G142 G147 G152 G157 G162 G167 G172 G177</xm:sqref>
        </x14:dataValidation>
        <x14:dataValidation type="list" allowBlank="1" showErrorMessage="1" xr:uid="{00000000-0002-0000-0700-000013000000}">
          <x14:formula1>
            <xm:f>Hoja1!$L$6:$M$6</xm:f>
          </x14:formula1>
          <xm:sqref>AI57:AI186 AJ37:AJ49 AI50:AI53 AJ33 AI18:AI24</xm:sqref>
        </x14:dataValidation>
        <x14:dataValidation type="list" allowBlank="1" showErrorMessage="1" xr:uid="{00000000-0002-0000-0700-000014000000}">
          <x14:formula1>
            <xm:f>Hoja1!$H$6:$I$6</xm:f>
          </x14:formula1>
          <xm:sqref>AF32:AF33 AE57:AE186 AF37:AF49 AE50:AE53 AE18:AE24</xm:sqref>
        </x14:dataValidation>
        <x14:dataValidation type="list" allowBlank="1" showErrorMessage="1" xr:uid="{00000000-0002-0000-0700-000015000000}">
          <x14:formula1>
            <xm:f>Hoja1!$C$13:$C$17</xm:f>
          </x14:formula1>
          <xm:sqref>C197 C202 C207 C212 C217 C222 C227 C232 C237 C242 C247 C252 C257 C262 C267 C272 C277 C282 C287 C292 C297 C302 C307 C312 C317 C322 C327 C332 C337 C342 C347 C352 C357 C362 C367 C372 C377 C382 C387 C392 C397 C402 C407 C412 C417 C422 C427</xm:sqref>
        </x14:dataValidation>
        <x14:dataValidation type="list" allowBlank="1" showErrorMessage="1" xr:uid="{00000000-0002-0000-0700-000016000000}">
          <x14:formula1>
            <xm:f>Hoja1!$E$3:$F$3</xm:f>
          </x14:formula1>
          <xm:sqref>J18:M18 J22:M22 J32:M32 J34:M34 J37:M37 J42:M42 J47:M47 J50:M50 C662:U662 C657:U657 J57:M57 J62:M62 J67:M67 J72:M72 J77:M77 J82:M82 J87:M87 J92:M92 J97:M97 J102:M102 J107:M107 J112:M112 J117:M117 J122:M122 J127:M127 J132:M132 J137:M137 J142:M142 J147:M147 J152:M152 J157:M157 J162:M162 J167:M167 J172:M172 J177:M177 J182:M182 C437:U437 C442:U442 C447:U447 C452:U452 C457:U457 C462:U462 C467:U467 C497:U497 C502:U502 C507:U507 C512:U512 C517:U517 C522:U522 C667:U667 J54:M54 C652:U652 C542:U542 C547:U547 C552:U552 C557:U557 C562:U562 C567:U567 C572:U572 C577:U577 C582:U582 C587:U587 C592:U592 C597:U597 C602:U602 C607:U607 C612:U612 C617:U617 C622:U622 C627:U627 C632:U632 C637:U637 C642:U642 C647:U647</xm:sqref>
        </x14:dataValidation>
        <x14:dataValidation type="list" allowBlank="1" showErrorMessage="1" xr:uid="{00000000-0002-0000-0700-000017000000}">
          <x14:formula1>
            <xm:f>Hoja1!$C$6:$E$6</xm:f>
          </x14:formula1>
          <xm:sqref>AB32:AB33 AA57:AA186 AB37:AB49 AA50:AA53 AA18:AA24</xm:sqref>
        </x14:dataValidation>
        <x14:dataValidation type="list" allowBlank="1" showErrorMessage="1" xr:uid="{00000000-0002-0000-0700-000018000000}">
          <x14:formula1>
            <xm:f>Hoja1!$F$6:$G$6</xm:f>
          </x14:formula1>
          <xm:sqref>AD32:AD33 AC57:AC186 AD37:AD49 AC50:AC53 AC18:AC24</xm:sqref>
        </x14:dataValidation>
        <x14:dataValidation type="list" allowBlank="1" showErrorMessage="1" xr:uid="{00000000-0002-0000-0700-000019000000}">
          <x14:formula1>
            <xm:f>Hoja1!$G$47:$G$64</xm:f>
          </x14:formula1>
          <xm:sqref>H18 H22 H32 H34 H37 H42 H47 H50 H182 H177 H57 H62 H67 H72 H77 H82 H87 H92 H97 H102 H107 H112 H117 H122 H127 H132 H137 H142 H147 H152 H157 H162 H167 H172</xm:sqref>
        </x14:dataValidation>
        <x14:dataValidation type="list" allowBlank="1" showErrorMessage="1" xr:uid="{00000000-0002-0000-0700-00001A000000}">
          <x14:formula1>
            <xm:f>Hoja1!$D$13:$D$17</xm:f>
          </x14:formula1>
          <xm:sqref>D197 D202 D207 D212 D217 D222 D227 D232 D237 D242 D247 D252 D257 D262 D267 D272 D277 D282 D287 D292 D297 D302 D307 D312 D317 D322 D327 D332 D337 D342 D347 D352 D357 D362 D367 D372 D377 D382 D387 D392 D397 D402 D407 D412 D417 D422 D427</xm:sqref>
        </x14:dataValidation>
        <x14:dataValidation type="list" allowBlank="1" showErrorMessage="1" xr:uid="{00000000-0002-0000-0700-00001B000000}">
          <x14:formula1>
            <xm:f>Hoja1!$J$6:$K$6</xm:f>
          </x14:formula1>
          <xm:sqref>AH32:AH33 AG57:AG186 AH37:AH49 AG50:AG53 AG18:AG24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x14ac:dyDescent="0.25"/>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x14ac:dyDescent="0.25">
      <c r="A1" s="2"/>
      <c r="B1" s="2"/>
      <c r="C1" s="2"/>
      <c r="D1" s="2"/>
      <c r="E1" s="2"/>
      <c r="F1" s="2"/>
      <c r="G1" s="2"/>
      <c r="H1" s="2"/>
      <c r="I1" s="2"/>
      <c r="J1" s="2"/>
      <c r="K1" s="2"/>
      <c r="L1" s="2"/>
      <c r="M1" s="2"/>
      <c r="N1" s="2"/>
      <c r="O1" s="2"/>
      <c r="P1" s="2"/>
      <c r="Q1" s="2"/>
      <c r="R1" s="2"/>
      <c r="S1" s="2"/>
      <c r="T1" s="2"/>
      <c r="U1" s="2"/>
      <c r="V1" s="2"/>
      <c r="W1" s="2"/>
      <c r="X1" s="2"/>
      <c r="Y1" s="2"/>
      <c r="Z1" s="2"/>
    </row>
    <row r="2" spans="1:26" ht="19.5" x14ac:dyDescent="0.3">
      <c r="A2" s="761" t="s">
        <v>576</v>
      </c>
      <c r="B2" s="762"/>
      <c r="C2" s="762"/>
      <c r="D2" s="762"/>
      <c r="E2" s="762"/>
      <c r="F2" s="762"/>
      <c r="G2" s="762"/>
      <c r="H2" s="762"/>
      <c r="I2" s="762"/>
      <c r="J2" s="762"/>
      <c r="K2" s="763"/>
      <c r="L2" s="2"/>
      <c r="M2" s="2"/>
      <c r="N2" s="2"/>
      <c r="O2" s="2"/>
      <c r="P2" s="2"/>
      <c r="Q2" s="2"/>
      <c r="R2" s="2"/>
      <c r="S2" s="2"/>
      <c r="T2" s="2"/>
      <c r="U2" s="2"/>
      <c r="V2" s="2"/>
      <c r="W2" s="2"/>
      <c r="X2" s="2"/>
      <c r="Y2" s="2"/>
      <c r="Z2" s="2"/>
    </row>
    <row r="3" spans="1:26" x14ac:dyDescent="0.25">
      <c r="A3" s="10"/>
      <c r="B3" s="11"/>
      <c r="C3" s="11"/>
      <c r="D3" s="11"/>
      <c r="E3" s="11"/>
      <c r="F3" s="11"/>
      <c r="G3" s="11"/>
      <c r="H3" s="11"/>
      <c r="I3" s="11"/>
      <c r="J3" s="11"/>
      <c r="K3" s="12"/>
      <c r="L3" s="2"/>
      <c r="M3" s="2"/>
      <c r="N3" s="2"/>
      <c r="O3" s="2"/>
      <c r="P3" s="2"/>
      <c r="Q3" s="2"/>
      <c r="R3" s="2"/>
      <c r="S3" s="2"/>
      <c r="T3" s="2"/>
      <c r="U3" s="2"/>
      <c r="V3" s="2"/>
      <c r="W3" s="2"/>
      <c r="X3" s="2"/>
      <c r="Y3" s="2"/>
      <c r="Z3" s="2"/>
    </row>
    <row r="4" spans="1:26" x14ac:dyDescent="0.25">
      <c r="A4" s="9"/>
      <c r="B4" s="2"/>
      <c r="C4" s="2"/>
      <c r="D4" s="2"/>
      <c r="E4" s="2"/>
      <c r="F4" s="2"/>
      <c r="G4" s="2"/>
      <c r="H4" s="2"/>
      <c r="I4" s="2"/>
      <c r="J4" s="2"/>
      <c r="K4" s="13"/>
      <c r="L4" s="2"/>
      <c r="M4" s="2"/>
      <c r="N4" s="2"/>
      <c r="O4" s="2"/>
      <c r="P4" s="2"/>
      <c r="Q4" s="2"/>
      <c r="R4" s="2"/>
      <c r="S4" s="2"/>
      <c r="T4" s="2"/>
      <c r="U4" s="2"/>
      <c r="V4" s="2"/>
      <c r="W4" s="2"/>
      <c r="X4" s="2"/>
      <c r="Y4" s="2"/>
      <c r="Z4" s="2"/>
    </row>
    <row r="5" spans="1:26" x14ac:dyDescent="0.25">
      <c r="A5" s="9"/>
      <c r="B5" s="2"/>
      <c r="C5" s="2"/>
      <c r="D5" s="2"/>
      <c r="E5" s="2"/>
      <c r="F5" s="2"/>
      <c r="G5" s="2"/>
      <c r="H5" s="2"/>
      <c r="I5" s="2"/>
      <c r="J5" s="2"/>
      <c r="K5" s="13"/>
      <c r="L5" s="2"/>
      <c r="M5" s="2"/>
      <c r="N5" s="2"/>
      <c r="O5" s="2"/>
      <c r="P5" s="2"/>
      <c r="Q5" s="2"/>
      <c r="R5" s="2"/>
      <c r="S5" s="2"/>
      <c r="T5" s="2"/>
      <c r="U5" s="2"/>
      <c r="V5" s="2"/>
      <c r="W5" s="2"/>
      <c r="X5" s="2"/>
      <c r="Y5" s="2"/>
      <c r="Z5" s="2"/>
    </row>
    <row r="6" spans="1:26" x14ac:dyDescent="0.25">
      <c r="A6" s="9"/>
      <c r="B6" s="2"/>
      <c r="C6" s="2"/>
      <c r="D6" s="2"/>
      <c r="E6" s="2"/>
      <c r="F6" s="2"/>
      <c r="G6" s="2"/>
      <c r="H6" s="2"/>
      <c r="I6" s="2"/>
      <c r="J6" s="2"/>
      <c r="K6" s="13"/>
      <c r="L6" s="2"/>
      <c r="M6" s="2"/>
      <c r="N6" s="2"/>
      <c r="O6" s="2"/>
      <c r="P6" s="2"/>
      <c r="Q6" s="2"/>
      <c r="R6" s="2"/>
      <c r="S6" s="2"/>
      <c r="T6" s="2"/>
      <c r="U6" s="2"/>
      <c r="V6" s="2"/>
      <c r="W6" s="2"/>
      <c r="X6" s="2"/>
      <c r="Y6" s="2"/>
      <c r="Z6" s="2"/>
    </row>
    <row r="7" spans="1:26" x14ac:dyDescent="0.25">
      <c r="A7" s="9"/>
      <c r="B7" s="2"/>
      <c r="C7" s="2"/>
      <c r="D7" s="2"/>
      <c r="E7" s="2"/>
      <c r="F7" s="2"/>
      <c r="G7" s="2"/>
      <c r="H7" s="2"/>
      <c r="I7" s="2"/>
      <c r="J7" s="2"/>
      <c r="K7" s="13"/>
      <c r="L7" s="2"/>
      <c r="M7" s="2"/>
      <c r="N7" s="2"/>
      <c r="O7" s="2"/>
      <c r="P7" s="2"/>
      <c r="Q7" s="2"/>
      <c r="R7" s="2"/>
      <c r="S7" s="2"/>
      <c r="T7" s="2"/>
      <c r="U7" s="2"/>
      <c r="V7" s="2"/>
      <c r="W7" s="2"/>
      <c r="X7" s="2"/>
      <c r="Y7" s="2"/>
      <c r="Z7" s="2"/>
    </row>
    <row r="8" spans="1:26" x14ac:dyDescent="0.25">
      <c r="A8" s="9"/>
      <c r="B8" s="2"/>
      <c r="C8" s="2"/>
      <c r="D8" s="2"/>
      <c r="E8" s="2"/>
      <c r="F8" s="2"/>
      <c r="G8" s="2"/>
      <c r="H8" s="2"/>
      <c r="I8" s="2"/>
      <c r="J8" s="2"/>
      <c r="K8" s="13"/>
      <c r="L8" s="2"/>
      <c r="M8" s="2"/>
      <c r="N8" s="2"/>
      <c r="O8" s="2"/>
      <c r="P8" s="2"/>
      <c r="Q8" s="2"/>
      <c r="R8" s="2"/>
      <c r="S8" s="2"/>
      <c r="T8" s="2"/>
      <c r="U8" s="2"/>
      <c r="V8" s="2"/>
      <c r="W8" s="2"/>
      <c r="X8" s="2"/>
      <c r="Y8" s="2"/>
      <c r="Z8" s="2"/>
    </row>
    <row r="9" spans="1:26" x14ac:dyDescent="0.25">
      <c r="A9" s="9"/>
      <c r="B9" s="2"/>
      <c r="C9" s="2"/>
      <c r="D9" s="2"/>
      <c r="E9" s="2"/>
      <c r="F9" s="2"/>
      <c r="G9" s="2"/>
      <c r="H9" s="2"/>
      <c r="I9" s="2"/>
      <c r="J9" s="2"/>
      <c r="K9" s="13"/>
      <c r="L9" s="2"/>
      <c r="M9" s="2"/>
      <c r="N9" s="2"/>
      <c r="O9" s="2"/>
      <c r="P9" s="2"/>
      <c r="Q9" s="2"/>
      <c r="R9" s="2"/>
      <c r="S9" s="2"/>
      <c r="T9" s="2"/>
      <c r="U9" s="2"/>
      <c r="V9" s="2"/>
      <c r="W9" s="2"/>
      <c r="X9" s="2"/>
      <c r="Y9" s="2"/>
      <c r="Z9" s="2"/>
    </row>
    <row r="10" spans="1:26" x14ac:dyDescent="0.25">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x14ac:dyDescent="0.25">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x14ac:dyDescent="0.25">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x14ac:dyDescent="0.25">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x14ac:dyDescent="0.25">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x14ac:dyDescent="0.25">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x14ac:dyDescent="0.25">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x14ac:dyDescent="0.25">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x14ac:dyDescent="0.25">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x14ac:dyDescent="0.25">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x14ac:dyDescent="0.25">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x14ac:dyDescent="0.25">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x14ac:dyDescent="0.25">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x14ac:dyDescent="0.25">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x14ac:dyDescent="0.25">
      <c r="A24" s="9"/>
      <c r="B24" s="2"/>
      <c r="C24" s="2"/>
      <c r="D24" s="2"/>
      <c r="E24" s="2"/>
      <c r="F24" s="75" t="s">
        <v>577</v>
      </c>
      <c r="G24" s="2"/>
      <c r="H24" s="2"/>
      <c r="I24" s="2"/>
      <c r="J24" s="2"/>
      <c r="K24" s="13"/>
      <c r="L24" s="2"/>
      <c r="M24" s="2"/>
      <c r="N24" s="2"/>
      <c r="O24" s="2"/>
      <c r="P24" s="2"/>
      <c r="Q24" s="2"/>
      <c r="R24" s="2"/>
      <c r="S24" s="2"/>
      <c r="T24" s="2"/>
      <c r="U24" s="2"/>
      <c r="V24" s="2"/>
      <c r="W24" s="2"/>
      <c r="X24" s="2"/>
      <c r="Y24" s="2"/>
      <c r="Z24" s="2"/>
    </row>
    <row r="25" spans="1:26" ht="15.75" customHeight="1" x14ac:dyDescent="0.25">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x14ac:dyDescent="0.25">
      <c r="A26" s="9"/>
      <c r="B26" s="2"/>
      <c r="C26" s="2"/>
      <c r="D26" s="2"/>
      <c r="E26" s="2"/>
      <c r="F26" s="764"/>
      <c r="G26" s="406"/>
      <c r="H26" s="406"/>
      <c r="I26" s="765"/>
      <c r="J26" s="2"/>
      <c r="K26" s="13"/>
      <c r="L26" s="2"/>
      <c r="M26" s="2"/>
      <c r="N26" s="2"/>
      <c r="O26" s="2"/>
      <c r="P26" s="2"/>
      <c r="Q26" s="2"/>
      <c r="R26" s="2"/>
      <c r="S26" s="2"/>
      <c r="T26" s="2"/>
      <c r="U26" s="2"/>
      <c r="V26" s="2"/>
      <c r="W26" s="2"/>
      <c r="X26" s="2"/>
      <c r="Y26" s="2"/>
      <c r="Z26" s="2"/>
    </row>
    <row r="27" spans="1:26" ht="15.75" customHeight="1" x14ac:dyDescent="0.25">
      <c r="A27" s="9"/>
      <c r="B27" s="2"/>
      <c r="C27" s="2"/>
      <c r="D27" s="2"/>
      <c r="E27" s="2"/>
      <c r="F27" s="75" t="s">
        <v>578</v>
      </c>
      <c r="G27" s="2"/>
      <c r="H27" s="2"/>
      <c r="I27" s="2"/>
      <c r="J27" s="2"/>
      <c r="K27" s="13"/>
      <c r="L27" s="2"/>
      <c r="M27" s="2"/>
      <c r="N27" s="2"/>
      <c r="O27" s="2"/>
      <c r="P27" s="2"/>
      <c r="Q27" s="2"/>
      <c r="R27" s="2"/>
      <c r="S27" s="2"/>
      <c r="T27" s="2"/>
      <c r="U27" s="2"/>
      <c r="V27" s="2"/>
      <c r="W27" s="2"/>
      <c r="X27" s="2"/>
      <c r="Y27" s="2"/>
      <c r="Z27" s="2"/>
    </row>
    <row r="28" spans="1:26" ht="15.75" customHeight="1" x14ac:dyDescent="0.25">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x14ac:dyDescent="0.25">
      <c r="A29" s="9"/>
      <c r="B29" s="2"/>
      <c r="C29" s="2"/>
      <c r="D29" s="2"/>
      <c r="E29" s="2"/>
      <c r="F29" s="766" t="s">
        <v>579</v>
      </c>
      <c r="G29" s="767"/>
      <c r="H29" s="767"/>
      <c r="I29" s="767"/>
      <c r="J29" s="767"/>
      <c r="K29" s="768"/>
      <c r="L29" s="2"/>
      <c r="M29" s="2"/>
      <c r="N29" s="2"/>
      <c r="O29" s="2"/>
      <c r="P29" s="2"/>
      <c r="Q29" s="2"/>
      <c r="R29" s="2"/>
      <c r="S29" s="2"/>
      <c r="T29" s="2"/>
      <c r="U29" s="2"/>
      <c r="V29" s="2"/>
      <c r="W29" s="2"/>
      <c r="X29" s="2"/>
      <c r="Y29" s="2"/>
      <c r="Z29" s="2"/>
    </row>
    <row r="30" spans="1:26" ht="27.75" customHeight="1" x14ac:dyDescent="0.25">
      <c r="A30" s="9"/>
      <c r="B30" s="2"/>
      <c r="C30" s="2"/>
      <c r="D30" s="2"/>
      <c r="E30" s="2"/>
      <c r="F30" s="769"/>
      <c r="G30" s="770"/>
      <c r="H30" s="770"/>
      <c r="I30" s="770"/>
      <c r="J30" s="770"/>
      <c r="K30" s="771"/>
      <c r="L30" s="2"/>
      <c r="M30" s="2"/>
      <c r="N30" s="2"/>
      <c r="O30" s="2"/>
      <c r="P30" s="2"/>
      <c r="Q30" s="2"/>
      <c r="R30" s="2"/>
      <c r="S30" s="2"/>
      <c r="T30" s="2"/>
      <c r="U30" s="2"/>
      <c r="V30" s="2"/>
      <c r="W30" s="2"/>
      <c r="X30" s="2"/>
      <c r="Y30" s="2"/>
      <c r="Z30" s="2"/>
    </row>
    <row r="31" spans="1:26" ht="15" customHeight="1" x14ac:dyDescent="0.25">
      <c r="A31" s="9"/>
      <c r="B31" s="2"/>
      <c r="C31" s="2"/>
      <c r="D31" s="2"/>
      <c r="E31" s="2"/>
      <c r="F31" s="766" t="s">
        <v>580</v>
      </c>
      <c r="G31" s="767"/>
      <c r="H31" s="767"/>
      <c r="I31" s="767"/>
      <c r="J31" s="767"/>
      <c r="K31" s="768"/>
      <c r="L31" s="2"/>
      <c r="M31" s="2"/>
      <c r="N31" s="2"/>
      <c r="O31" s="2"/>
      <c r="P31" s="2"/>
      <c r="Q31" s="2"/>
      <c r="R31" s="2"/>
      <c r="S31" s="2"/>
      <c r="T31" s="2"/>
      <c r="U31" s="2"/>
      <c r="V31" s="2"/>
      <c r="W31" s="2"/>
      <c r="X31" s="2"/>
      <c r="Y31" s="2"/>
      <c r="Z31" s="2"/>
    </row>
    <row r="32" spans="1:26" ht="15.75" customHeight="1" x14ac:dyDescent="0.25">
      <c r="A32" s="9"/>
      <c r="B32" s="2"/>
      <c r="C32" s="2"/>
      <c r="D32" s="2"/>
      <c r="E32" s="2"/>
      <c r="F32" s="772"/>
      <c r="G32" s="468"/>
      <c r="H32" s="468"/>
      <c r="I32" s="468"/>
      <c r="J32" s="468"/>
      <c r="K32" s="773"/>
      <c r="L32" s="2"/>
      <c r="M32" s="2"/>
      <c r="N32" s="2"/>
      <c r="O32" s="2"/>
      <c r="P32" s="2"/>
      <c r="Q32" s="2"/>
      <c r="R32" s="2"/>
      <c r="S32" s="2"/>
      <c r="T32" s="2"/>
      <c r="U32" s="2"/>
      <c r="V32" s="2"/>
      <c r="W32" s="2"/>
      <c r="X32" s="2"/>
      <c r="Y32" s="2"/>
      <c r="Z32" s="2"/>
    </row>
    <row r="33" spans="1:26" ht="15.75" customHeight="1" x14ac:dyDescent="0.25">
      <c r="A33" s="9"/>
      <c r="B33" s="2"/>
      <c r="C33" s="2"/>
      <c r="D33" s="2"/>
      <c r="E33" s="2"/>
      <c r="F33" s="772"/>
      <c r="G33" s="468"/>
      <c r="H33" s="468"/>
      <c r="I33" s="468"/>
      <c r="J33" s="468"/>
      <c r="K33" s="773"/>
      <c r="L33" s="2"/>
      <c r="M33" s="2"/>
      <c r="N33" s="2"/>
      <c r="O33" s="2"/>
      <c r="P33" s="2"/>
      <c r="Q33" s="2"/>
      <c r="R33" s="2"/>
      <c r="S33" s="2"/>
      <c r="T33" s="2"/>
      <c r="U33" s="2"/>
      <c r="V33" s="2"/>
      <c r="W33" s="2"/>
      <c r="X33" s="2"/>
      <c r="Y33" s="2"/>
      <c r="Z33" s="2"/>
    </row>
    <row r="34" spans="1:26" ht="15.75" customHeight="1" x14ac:dyDescent="0.25">
      <c r="A34" s="9"/>
      <c r="B34" s="2"/>
      <c r="C34" s="2"/>
      <c r="D34" s="2"/>
      <c r="E34" s="2"/>
      <c r="F34" s="769"/>
      <c r="G34" s="770"/>
      <c r="H34" s="770"/>
      <c r="I34" s="770"/>
      <c r="J34" s="770"/>
      <c r="K34" s="771"/>
      <c r="L34" s="2"/>
      <c r="M34" s="2"/>
      <c r="N34" s="2"/>
      <c r="O34" s="2"/>
      <c r="P34" s="2"/>
      <c r="Q34" s="2"/>
      <c r="R34" s="2"/>
      <c r="S34" s="2"/>
      <c r="T34" s="2"/>
      <c r="U34" s="2"/>
      <c r="V34" s="2"/>
      <c r="W34" s="2"/>
      <c r="X34" s="2"/>
      <c r="Y34" s="2"/>
      <c r="Z34" s="2"/>
    </row>
    <row r="35" spans="1:26" ht="15.75" customHeight="1" x14ac:dyDescent="0.25">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x14ac:dyDescent="0.25">
      <c r="A36" s="9"/>
      <c r="B36" s="2"/>
      <c r="C36" s="2"/>
      <c r="D36" s="2"/>
      <c r="E36" s="2"/>
      <c r="F36" s="766" t="s">
        <v>581</v>
      </c>
      <c r="G36" s="767"/>
      <c r="H36" s="767"/>
      <c r="I36" s="767"/>
      <c r="J36" s="767"/>
      <c r="K36" s="768"/>
      <c r="L36" s="2"/>
      <c r="M36" s="2"/>
      <c r="N36" s="2"/>
      <c r="O36" s="2"/>
      <c r="P36" s="2"/>
      <c r="Q36" s="2"/>
      <c r="R36" s="2"/>
      <c r="S36" s="2"/>
      <c r="T36" s="2"/>
      <c r="U36" s="2"/>
      <c r="V36" s="2"/>
      <c r="W36" s="2"/>
      <c r="X36" s="2"/>
      <c r="Y36" s="2"/>
      <c r="Z36" s="2"/>
    </row>
    <row r="37" spans="1:26" ht="15.75" customHeight="1" x14ac:dyDescent="0.25">
      <c r="A37" s="9"/>
      <c r="B37" s="2"/>
      <c r="C37" s="2"/>
      <c r="D37" s="2"/>
      <c r="E37" s="2"/>
      <c r="F37" s="772"/>
      <c r="G37" s="468"/>
      <c r="H37" s="468"/>
      <c r="I37" s="468"/>
      <c r="J37" s="468"/>
      <c r="K37" s="773"/>
      <c r="L37" s="2"/>
      <c r="M37" s="2"/>
      <c r="N37" s="2"/>
      <c r="O37" s="2"/>
      <c r="P37" s="2"/>
      <c r="Q37" s="2"/>
      <c r="R37" s="2"/>
      <c r="S37" s="2"/>
      <c r="T37" s="2"/>
      <c r="U37" s="2"/>
      <c r="V37" s="2"/>
      <c r="W37" s="2"/>
      <c r="X37" s="2"/>
      <c r="Y37" s="2"/>
      <c r="Z37" s="2"/>
    </row>
    <row r="38" spans="1:26" ht="15.75" customHeight="1" x14ac:dyDescent="0.25">
      <c r="A38" s="9"/>
      <c r="B38" s="2"/>
      <c r="C38" s="2"/>
      <c r="D38" s="2"/>
      <c r="E38" s="2"/>
      <c r="F38" s="769"/>
      <c r="G38" s="770"/>
      <c r="H38" s="770"/>
      <c r="I38" s="770"/>
      <c r="J38" s="770"/>
      <c r="K38" s="771"/>
      <c r="L38" s="2"/>
      <c r="M38" s="2"/>
      <c r="N38" s="2"/>
      <c r="O38" s="2"/>
      <c r="P38" s="2"/>
      <c r="Q38" s="2"/>
      <c r="R38" s="2"/>
      <c r="S38" s="2"/>
      <c r="T38" s="2"/>
      <c r="U38" s="2"/>
      <c r="V38" s="2"/>
      <c r="W38" s="2"/>
      <c r="X38" s="2"/>
      <c r="Y38" s="2"/>
      <c r="Z38" s="2"/>
    </row>
    <row r="39" spans="1:26" ht="15.75" customHeight="1" x14ac:dyDescent="0.25">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x14ac:dyDescent="0.25">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x14ac:dyDescent="0.25">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x14ac:dyDescent="0.25">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x14ac:dyDescent="0.25">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x14ac:dyDescent="0.25">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x14ac:dyDescent="0.25">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x14ac:dyDescent="0.25">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x14ac:dyDescent="0.25">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x14ac:dyDescent="0.25">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x14ac:dyDescent="0.25">
      <c r="A49" s="743" t="s">
        <v>582</v>
      </c>
      <c r="B49" s="744"/>
      <c r="C49" s="744"/>
      <c r="D49" s="744"/>
      <c r="E49" s="745"/>
      <c r="F49" s="2"/>
      <c r="G49" s="2"/>
      <c r="H49" s="2"/>
      <c r="I49" s="2"/>
      <c r="J49" s="2"/>
      <c r="K49" s="13"/>
      <c r="L49" s="2"/>
      <c r="M49" s="2"/>
      <c r="N49" s="2"/>
      <c r="O49" s="2"/>
      <c r="P49" s="2"/>
      <c r="Q49" s="2"/>
      <c r="R49" s="2"/>
      <c r="S49" s="2"/>
      <c r="T49" s="2"/>
      <c r="U49" s="2"/>
      <c r="V49" s="2"/>
      <c r="W49" s="2"/>
      <c r="X49" s="2"/>
      <c r="Y49" s="2"/>
      <c r="Z49" s="2"/>
    </row>
    <row r="50" spans="1:26" ht="38.25" customHeight="1" x14ac:dyDescent="0.25">
      <c r="A50" s="76" t="s">
        <v>583</v>
      </c>
      <c r="B50" s="746" t="s">
        <v>584</v>
      </c>
      <c r="C50" s="744"/>
      <c r="D50" s="744"/>
      <c r="E50" s="745"/>
      <c r="F50" s="2"/>
      <c r="G50" s="2"/>
      <c r="H50" s="2"/>
      <c r="I50" s="2"/>
      <c r="J50" s="2"/>
      <c r="K50" s="13"/>
      <c r="L50" s="2"/>
      <c r="M50" s="2"/>
      <c r="N50" s="2"/>
      <c r="O50" s="2"/>
      <c r="P50" s="2"/>
      <c r="Q50" s="2"/>
      <c r="R50" s="2"/>
      <c r="S50" s="2"/>
      <c r="T50" s="2"/>
      <c r="U50" s="2"/>
      <c r="V50" s="2"/>
      <c r="W50" s="2"/>
      <c r="X50" s="2"/>
      <c r="Y50" s="2"/>
      <c r="Z50" s="2"/>
    </row>
    <row r="51" spans="1:26" ht="38.25" customHeight="1" x14ac:dyDescent="0.25">
      <c r="A51" s="76" t="s">
        <v>585</v>
      </c>
      <c r="B51" s="746" t="s">
        <v>586</v>
      </c>
      <c r="C51" s="744"/>
      <c r="D51" s="744"/>
      <c r="E51" s="745"/>
      <c r="F51" s="2"/>
      <c r="G51" s="2"/>
      <c r="H51" s="2"/>
      <c r="I51" s="2"/>
      <c r="J51" s="2"/>
      <c r="K51" s="13"/>
      <c r="L51" s="2"/>
      <c r="M51" s="2"/>
      <c r="N51" s="2"/>
      <c r="O51" s="2"/>
      <c r="P51" s="2"/>
      <c r="Q51" s="2"/>
      <c r="R51" s="2"/>
      <c r="S51" s="2"/>
      <c r="T51" s="2"/>
      <c r="U51" s="2"/>
      <c r="V51" s="2"/>
      <c r="W51" s="2"/>
      <c r="X51" s="2"/>
      <c r="Y51" s="2"/>
      <c r="Z51" s="2"/>
    </row>
    <row r="52" spans="1:26" ht="83.25" customHeight="1" x14ac:dyDescent="0.25">
      <c r="A52" s="76" t="s">
        <v>268</v>
      </c>
      <c r="B52" s="746" t="s">
        <v>587</v>
      </c>
      <c r="C52" s="744"/>
      <c r="D52" s="744"/>
      <c r="E52" s="745"/>
      <c r="F52" s="2"/>
      <c r="G52" s="2"/>
      <c r="H52" s="2"/>
      <c r="I52" s="2"/>
      <c r="J52" s="2"/>
      <c r="K52" s="13"/>
      <c r="L52" s="2"/>
      <c r="M52" s="2"/>
      <c r="N52" s="2"/>
      <c r="O52" s="2"/>
      <c r="P52" s="2"/>
      <c r="Q52" s="2"/>
      <c r="R52" s="2"/>
      <c r="S52" s="2"/>
      <c r="T52" s="2"/>
      <c r="U52" s="2"/>
      <c r="V52" s="2"/>
      <c r="W52" s="2"/>
      <c r="X52" s="2"/>
      <c r="Y52" s="2"/>
      <c r="Z52" s="2"/>
    </row>
    <row r="53" spans="1:26" ht="25.5" customHeight="1" x14ac:dyDescent="0.25">
      <c r="A53" s="76" t="s">
        <v>588</v>
      </c>
      <c r="B53" s="746" t="s">
        <v>589</v>
      </c>
      <c r="C53" s="744"/>
      <c r="D53" s="744"/>
      <c r="E53" s="745"/>
      <c r="F53" s="2"/>
      <c r="G53" s="2"/>
      <c r="H53" s="2"/>
      <c r="I53" s="2"/>
      <c r="J53" s="2"/>
      <c r="K53" s="13"/>
      <c r="L53" s="2"/>
      <c r="M53" s="2"/>
      <c r="N53" s="2"/>
      <c r="O53" s="2"/>
      <c r="P53" s="2"/>
      <c r="Q53" s="2"/>
      <c r="R53" s="2"/>
      <c r="S53" s="2"/>
      <c r="T53" s="2"/>
      <c r="U53" s="2"/>
      <c r="V53" s="2"/>
      <c r="W53" s="2"/>
      <c r="X53" s="2"/>
      <c r="Y53" s="2"/>
      <c r="Z53" s="2"/>
    </row>
    <row r="54" spans="1:26" ht="48.75" customHeight="1" x14ac:dyDescent="0.25">
      <c r="A54" s="76" t="s">
        <v>590</v>
      </c>
      <c r="B54" s="746" t="s">
        <v>591</v>
      </c>
      <c r="C54" s="744"/>
      <c r="D54" s="744"/>
      <c r="E54" s="745"/>
      <c r="F54" s="2"/>
      <c r="G54" s="2"/>
      <c r="H54" s="2"/>
      <c r="I54" s="2"/>
      <c r="J54" s="2"/>
      <c r="K54" s="13"/>
      <c r="L54" s="2"/>
      <c r="M54" s="2"/>
      <c r="N54" s="2"/>
      <c r="O54" s="2"/>
      <c r="P54" s="2"/>
      <c r="Q54" s="2"/>
      <c r="R54" s="2"/>
      <c r="S54" s="2"/>
      <c r="T54" s="2"/>
      <c r="U54" s="2"/>
      <c r="V54" s="2"/>
      <c r="W54" s="2"/>
      <c r="X54" s="2"/>
      <c r="Y54" s="2"/>
      <c r="Z54" s="2"/>
    </row>
    <row r="55" spans="1:26" ht="38.25" customHeight="1" x14ac:dyDescent="0.25">
      <c r="A55" s="76" t="s">
        <v>592</v>
      </c>
      <c r="B55" s="746" t="s">
        <v>593</v>
      </c>
      <c r="C55" s="744"/>
      <c r="D55" s="744"/>
      <c r="E55" s="745"/>
      <c r="F55" s="2"/>
      <c r="G55" s="2"/>
      <c r="H55" s="2"/>
      <c r="I55" s="2"/>
      <c r="J55" s="2"/>
      <c r="K55" s="13"/>
      <c r="L55" s="2"/>
      <c r="M55" s="2"/>
      <c r="N55" s="2"/>
      <c r="O55" s="2"/>
      <c r="P55" s="2"/>
      <c r="Q55" s="2"/>
      <c r="R55" s="2"/>
      <c r="S55" s="2"/>
      <c r="T55" s="2"/>
      <c r="U55" s="2"/>
      <c r="V55" s="2"/>
      <c r="W55" s="2"/>
      <c r="X55" s="2"/>
      <c r="Y55" s="2"/>
      <c r="Z55" s="2"/>
    </row>
    <row r="56" spans="1:26" ht="38.25" customHeight="1" x14ac:dyDescent="0.25">
      <c r="A56" s="76" t="s">
        <v>594</v>
      </c>
      <c r="B56" s="746" t="s">
        <v>595</v>
      </c>
      <c r="C56" s="744"/>
      <c r="D56" s="744"/>
      <c r="E56" s="745"/>
      <c r="F56" s="2"/>
      <c r="G56" s="2"/>
      <c r="H56" s="2"/>
      <c r="I56" s="2"/>
      <c r="J56" s="2"/>
      <c r="K56" s="13"/>
      <c r="L56" s="2"/>
      <c r="M56" s="2"/>
      <c r="N56" s="2"/>
      <c r="O56" s="2"/>
      <c r="P56" s="2"/>
      <c r="Q56" s="2"/>
      <c r="R56" s="2"/>
      <c r="S56" s="2"/>
      <c r="T56" s="2"/>
      <c r="U56" s="2"/>
      <c r="V56" s="2"/>
      <c r="W56" s="2"/>
      <c r="X56" s="2"/>
      <c r="Y56" s="2"/>
      <c r="Z56" s="2"/>
    </row>
    <row r="57" spans="1:26" ht="15.75" customHeight="1" x14ac:dyDescent="0.25">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x14ac:dyDescent="0.25">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x14ac:dyDescent="0.25">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x14ac:dyDescent="0.3">
      <c r="A60" s="761" t="s">
        <v>596</v>
      </c>
      <c r="B60" s="762"/>
      <c r="C60" s="762"/>
      <c r="D60" s="762"/>
      <c r="E60" s="762"/>
      <c r="F60" s="762"/>
      <c r="G60" s="762"/>
      <c r="H60" s="762"/>
      <c r="I60" s="762"/>
      <c r="J60" s="762"/>
      <c r="K60" s="763"/>
      <c r="L60" s="2"/>
      <c r="M60" s="2"/>
      <c r="N60" s="2"/>
      <c r="O60" s="2"/>
      <c r="P60" s="2"/>
      <c r="Q60" s="2"/>
      <c r="R60" s="2"/>
      <c r="S60" s="2"/>
      <c r="T60" s="2"/>
      <c r="U60" s="2"/>
      <c r="V60" s="2"/>
      <c r="W60" s="2"/>
      <c r="X60" s="2"/>
      <c r="Y60" s="2"/>
      <c r="Z60" s="2"/>
    </row>
    <row r="61" spans="1:26" ht="15.75" customHeight="1" x14ac:dyDescent="0.25">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x14ac:dyDescent="0.25">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x14ac:dyDescent="0.25">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x14ac:dyDescent="0.25">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x14ac:dyDescent="0.25">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x14ac:dyDescent="0.25">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x14ac:dyDescent="0.25">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x14ac:dyDescent="0.25">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x14ac:dyDescent="0.25">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x14ac:dyDescent="0.25">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x14ac:dyDescent="0.25">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x14ac:dyDescent="0.25">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x14ac:dyDescent="0.25">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x14ac:dyDescent="0.25">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x14ac:dyDescent="0.25">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x14ac:dyDescent="0.25">
      <c r="A76" s="77" t="s">
        <v>578</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x14ac:dyDescent="0.25">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x14ac:dyDescent="0.25">
      <c r="A78" s="747" t="s">
        <v>597</v>
      </c>
      <c r="B78" s="748"/>
      <c r="C78" s="748"/>
      <c r="D78" s="749"/>
      <c r="E78" s="755" t="s">
        <v>598</v>
      </c>
      <c r="F78" s="748"/>
      <c r="G78" s="748"/>
      <c r="H78" s="756"/>
      <c r="I78" s="2"/>
      <c r="J78" s="2"/>
      <c r="K78" s="13"/>
      <c r="L78" s="2"/>
      <c r="M78" s="2"/>
      <c r="N78" s="2"/>
      <c r="O78" s="2"/>
      <c r="P78" s="2"/>
      <c r="Q78" s="2"/>
      <c r="R78" s="2"/>
      <c r="S78" s="2"/>
      <c r="T78" s="2"/>
      <c r="U78" s="2"/>
      <c r="V78" s="2"/>
      <c r="W78" s="2"/>
      <c r="X78" s="2"/>
      <c r="Y78" s="2"/>
      <c r="Z78" s="2"/>
    </row>
    <row r="79" spans="1:26" ht="25.5" customHeight="1" x14ac:dyDescent="0.25">
      <c r="A79" s="750"/>
      <c r="B79" s="468"/>
      <c r="C79" s="468"/>
      <c r="D79" s="751"/>
      <c r="E79" s="757"/>
      <c r="F79" s="468"/>
      <c r="G79" s="468"/>
      <c r="H79" s="758"/>
      <c r="I79" s="2"/>
      <c r="J79" s="2"/>
      <c r="K79" s="13"/>
      <c r="L79" s="2"/>
      <c r="M79" s="2"/>
      <c r="N79" s="2"/>
      <c r="O79" s="2"/>
      <c r="P79" s="2"/>
      <c r="Q79" s="2"/>
      <c r="R79" s="2"/>
      <c r="S79" s="2"/>
      <c r="T79" s="2"/>
      <c r="U79" s="2"/>
      <c r="V79" s="2"/>
      <c r="W79" s="2"/>
      <c r="X79" s="2"/>
      <c r="Y79" s="2"/>
      <c r="Z79" s="2"/>
    </row>
    <row r="80" spans="1:26" ht="32.25" customHeight="1" x14ac:dyDescent="0.25">
      <c r="A80" s="752"/>
      <c r="B80" s="753"/>
      <c r="C80" s="753"/>
      <c r="D80" s="754"/>
      <c r="E80" s="759"/>
      <c r="F80" s="753"/>
      <c r="G80" s="753"/>
      <c r="H80" s="760"/>
      <c r="I80" s="2"/>
      <c r="J80" s="2"/>
      <c r="K80" s="13"/>
      <c r="L80" s="2"/>
      <c r="M80" s="2"/>
      <c r="N80" s="2"/>
      <c r="O80" s="2"/>
      <c r="P80" s="2"/>
      <c r="Q80" s="2"/>
      <c r="R80" s="2"/>
      <c r="S80" s="2"/>
      <c r="T80" s="2"/>
      <c r="U80" s="2"/>
      <c r="V80" s="2"/>
      <c r="W80" s="2"/>
      <c r="X80" s="2"/>
      <c r="Y80" s="2"/>
      <c r="Z80" s="2"/>
    </row>
    <row r="81" spans="1:26" ht="15.75" customHeight="1" x14ac:dyDescent="0.25">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x14ac:dyDescent="0.25">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x14ac:dyDescent="0.25">
      <c r="A83" s="77" t="s">
        <v>599</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x14ac:dyDescent="0.25">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x14ac:dyDescent="0.25">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x14ac:dyDescent="0.25">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x14ac:dyDescent="0.25">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x14ac:dyDescent="0.25">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x14ac:dyDescent="0.25">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x14ac:dyDescent="0.25">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x14ac:dyDescent="0.25">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x14ac:dyDescent="0.25">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x14ac:dyDescent="0.25">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x14ac:dyDescent="0.25">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x14ac:dyDescent="0.25">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x14ac:dyDescent="0.25">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x14ac:dyDescent="0.25">
      <c r="A97" s="78"/>
      <c r="B97" s="79"/>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x14ac:dyDescent="0.25">
      <c r="A98" s="78"/>
      <c r="B98" s="80"/>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x14ac:dyDescent="0.25">
      <c r="A99" s="78"/>
      <c r="B99" s="80"/>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x14ac:dyDescent="0.25">
      <c r="A100" s="81"/>
      <c r="B100" s="82"/>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x14ac:dyDescent="0.3">
      <c r="A101" s="761" t="s">
        <v>600</v>
      </c>
      <c r="B101" s="762"/>
      <c r="C101" s="762"/>
      <c r="D101" s="762"/>
      <c r="E101" s="762"/>
      <c r="F101" s="762"/>
      <c r="G101" s="762"/>
      <c r="H101" s="762"/>
      <c r="I101" s="762"/>
      <c r="J101" s="762"/>
      <c r="K101" s="763"/>
      <c r="L101" s="2"/>
      <c r="M101" s="2"/>
      <c r="N101" s="2"/>
      <c r="O101" s="2"/>
      <c r="P101" s="2"/>
      <c r="Q101" s="2"/>
      <c r="R101" s="2"/>
      <c r="S101" s="2"/>
      <c r="T101" s="2"/>
      <c r="U101" s="2"/>
      <c r="V101" s="2"/>
      <c r="W101" s="2"/>
      <c r="X101" s="2"/>
      <c r="Y101" s="2"/>
      <c r="Z101" s="2"/>
    </row>
    <row r="102" spans="1:26" ht="15.75" customHeight="1" x14ac:dyDescent="0.25">
      <c r="A102" s="83"/>
      <c r="B102" s="84"/>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x14ac:dyDescent="0.25">
      <c r="A103" s="78"/>
      <c r="B103" s="80"/>
      <c r="C103" s="2"/>
      <c r="D103" s="2"/>
      <c r="E103" s="2"/>
      <c r="F103" s="75" t="s">
        <v>601</v>
      </c>
      <c r="G103" s="2"/>
      <c r="H103" s="2"/>
      <c r="I103" s="2"/>
      <c r="J103" s="2"/>
      <c r="K103" s="13"/>
      <c r="L103" s="2"/>
      <c r="M103" s="2"/>
      <c r="N103" s="2"/>
      <c r="O103" s="2"/>
      <c r="P103" s="2"/>
      <c r="Q103" s="2"/>
      <c r="R103" s="2"/>
      <c r="S103" s="2"/>
      <c r="T103" s="2"/>
      <c r="U103" s="2"/>
      <c r="V103" s="2"/>
      <c r="W103" s="2"/>
      <c r="X103" s="2"/>
      <c r="Y103" s="2"/>
      <c r="Z103" s="2"/>
    </row>
    <row r="104" spans="1:26" ht="15.75" customHeight="1" x14ac:dyDescent="0.25">
      <c r="A104" s="78"/>
      <c r="B104" s="80"/>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x14ac:dyDescent="0.25">
      <c r="A105" s="78"/>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x14ac:dyDescent="0.25">
      <c r="A106" s="78"/>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x14ac:dyDescent="0.25">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x14ac:dyDescent="0.25">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x14ac:dyDescent="0.35">
      <c r="A109" s="9"/>
      <c r="B109" s="2"/>
      <c r="C109" s="2"/>
      <c r="D109" s="2"/>
      <c r="E109" s="2"/>
      <c r="F109" s="2"/>
      <c r="G109" s="2"/>
      <c r="H109" s="85"/>
      <c r="I109" s="85"/>
      <c r="J109" s="85"/>
      <c r="K109" s="86"/>
      <c r="L109" s="85"/>
      <c r="M109" s="85"/>
      <c r="N109" s="85"/>
      <c r="O109" s="85"/>
      <c r="P109" s="2"/>
      <c r="Q109" s="2"/>
      <c r="R109" s="2"/>
      <c r="S109" s="2"/>
      <c r="T109" s="2"/>
      <c r="U109" s="2"/>
      <c r="V109" s="2"/>
      <c r="W109" s="2"/>
      <c r="X109" s="2"/>
      <c r="Y109" s="2"/>
      <c r="Z109" s="2"/>
    </row>
    <row r="110" spans="1:26" ht="15" customHeight="1" x14ac:dyDescent="0.35">
      <c r="A110" s="9"/>
      <c r="B110" s="2"/>
      <c r="C110" s="2"/>
      <c r="D110" s="2"/>
      <c r="E110" s="2"/>
      <c r="F110" s="2"/>
      <c r="G110" s="2"/>
      <c r="H110" s="85"/>
      <c r="I110" s="85"/>
      <c r="J110" s="85"/>
      <c r="K110" s="86"/>
      <c r="L110" s="85"/>
      <c r="M110" s="85"/>
      <c r="N110" s="85"/>
      <c r="O110" s="85"/>
      <c r="P110" s="2"/>
      <c r="Q110" s="2"/>
      <c r="R110" s="2"/>
      <c r="S110" s="2"/>
      <c r="T110" s="2"/>
      <c r="U110" s="2"/>
      <c r="V110" s="2"/>
      <c r="W110" s="2"/>
      <c r="X110" s="2"/>
      <c r="Y110" s="2"/>
      <c r="Z110" s="2"/>
    </row>
    <row r="111" spans="1:26" ht="15.75" customHeight="1" x14ac:dyDescent="0.25">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x14ac:dyDescent="0.25">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x14ac:dyDescent="0.25">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x14ac:dyDescent="0.25">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x14ac:dyDescent="0.25">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x14ac:dyDescent="0.25">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x14ac:dyDescent="0.25">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x14ac:dyDescent="0.25">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x14ac:dyDescent="0.25">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x14ac:dyDescent="0.25">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x14ac:dyDescent="0.25">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x14ac:dyDescent="0.25">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x14ac:dyDescent="0.25">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x14ac:dyDescent="0.25">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x14ac:dyDescent="0.25">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x14ac:dyDescent="0.25">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x14ac:dyDescent="0.25">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x14ac:dyDescent="0.25">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x14ac:dyDescent="0.25">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x14ac:dyDescent="0.25">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x14ac:dyDescent="0.25">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x14ac:dyDescent="0.25">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x14ac:dyDescent="0.25">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x14ac:dyDescent="0.25">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x14ac:dyDescent="0.25">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x14ac:dyDescent="0.25">
      <c r="A136" s="77" t="s">
        <v>602</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x14ac:dyDescent="0.25">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x14ac:dyDescent="0.25">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x14ac:dyDescent="0.25">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x14ac:dyDescent="0.25">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x14ac:dyDescent="0.25">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x14ac:dyDescent="0.25">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x14ac:dyDescent="0.25">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x14ac:dyDescent="0.25">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x14ac:dyDescent="0.25">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x14ac:dyDescent="0.25">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x14ac:dyDescent="0.25">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x14ac:dyDescent="0.25">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x14ac:dyDescent="0.25">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x14ac:dyDescent="0.25">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x14ac:dyDescent="0.25">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x14ac:dyDescent="0.25">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x14ac:dyDescent="0.25">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x14ac:dyDescent="0.25">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x14ac:dyDescent="0.25">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x14ac:dyDescent="0.25">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x14ac:dyDescent="0.25">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x14ac:dyDescent="0.25">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x14ac:dyDescent="0.25">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x14ac:dyDescent="0.25">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x14ac:dyDescent="0.25">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2:K2"/>
    <mergeCell ref="F26:I26"/>
    <mergeCell ref="F29:K30"/>
    <mergeCell ref="F31:K34"/>
    <mergeCell ref="F36:K38"/>
    <mergeCell ref="A49:E49"/>
    <mergeCell ref="B50:E50"/>
    <mergeCell ref="A78:D80"/>
    <mergeCell ref="E78:H80"/>
    <mergeCell ref="A101:K101"/>
    <mergeCell ref="B51:E51"/>
    <mergeCell ref="B52:E52"/>
    <mergeCell ref="B53:E53"/>
    <mergeCell ref="B54:E54"/>
    <mergeCell ref="B55:E55"/>
    <mergeCell ref="B56:E56"/>
    <mergeCell ref="A60:K6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2024-01-31T00:17:10Z</dcterms:modified>
</cp:coreProperties>
</file>